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ir-astana.net\FileServer\Finance\IPO\RESULTS\2025 Q1\Fin report\"/>
    </mc:Choice>
  </mc:AlternateContent>
  <xr:revisionPtr revIDLastSave="0" documentId="13_ncr:1_{5D34DA0F-B382-4C30-B793-E3447811F68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L&amp;OCI USD" sheetId="1" r:id="rId1"/>
    <sheet name="BS USD" sheetId="2" r:id="rId2"/>
    <sheet name="Equity USD" sheetId="3" r:id="rId3"/>
    <sheet name="CF USD" sheetId="4" r:id="rId4"/>
  </sheets>
  <definedNames>
    <definedName name="OLE_LINK1" localSheetId="2">'Equity USD'!$A$10</definedName>
    <definedName name="OLE_LINK2" localSheetId="3">'CF USD'!$C$36</definedName>
    <definedName name="OLE_LINK60" localSheetId="1">'BS USD'!$C$53</definedName>
    <definedName name="OLE_LINK62" localSheetId="2">'Equity USD'!$M$25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4" l="1"/>
  <c r="F56" i="4"/>
  <c r="P13" i="3"/>
  <c r="O16" i="3"/>
  <c r="G16" i="3"/>
  <c r="C17" i="3"/>
  <c r="G51" i="2"/>
  <c r="F51" i="2"/>
  <c r="G43" i="2"/>
  <c r="F43" i="2"/>
  <c r="O27" i="3" l="1"/>
  <c r="M27" i="3"/>
  <c r="K27" i="3"/>
  <c r="I27" i="3"/>
  <c r="G27" i="3"/>
  <c r="E27" i="3"/>
  <c r="C16" i="3"/>
  <c r="E16" i="3"/>
  <c r="I16" i="3"/>
  <c r="K16" i="3"/>
  <c r="M16" i="3"/>
  <c r="E17" i="3"/>
  <c r="G17" i="3"/>
  <c r="I17" i="3"/>
  <c r="K17" i="3"/>
  <c r="M17" i="3"/>
  <c r="O17" i="3"/>
  <c r="O26" i="3"/>
  <c r="M26" i="3"/>
  <c r="K26" i="3"/>
  <c r="I26" i="3"/>
  <c r="G26" i="3"/>
  <c r="E26" i="3"/>
  <c r="C27" i="3"/>
  <c r="C26" i="3"/>
  <c r="G62" i="4" l="1"/>
  <c r="F62" i="4"/>
  <c r="G57" i="4"/>
  <c r="F57" i="4"/>
  <c r="G45" i="4"/>
  <c r="F45" i="4"/>
  <c r="G36" i="4"/>
  <c r="F36" i="4"/>
  <c r="G33" i="4"/>
  <c r="F33" i="4"/>
  <c r="G26" i="4"/>
  <c r="F26" i="4"/>
  <c r="P25" i="3"/>
  <c r="P24" i="3"/>
  <c r="P23" i="3"/>
  <c r="P22" i="3"/>
  <c r="P21" i="3"/>
  <c r="P20" i="3"/>
  <c r="P19" i="3"/>
  <c r="P18" i="3"/>
  <c r="P15" i="3"/>
  <c r="P12" i="3"/>
  <c r="P11" i="3"/>
  <c r="P10" i="3"/>
  <c r="P9" i="3"/>
  <c r="P8" i="3"/>
  <c r="G53" i="2"/>
  <c r="F53" i="2"/>
  <c r="G52" i="2"/>
  <c r="F52" i="2"/>
  <c r="G36" i="2"/>
  <c r="F36" i="2"/>
  <c r="G27" i="2"/>
  <c r="F27" i="2"/>
  <c r="G26" i="2"/>
  <c r="F26" i="2"/>
  <c r="G16" i="2"/>
  <c r="F16" i="2"/>
  <c r="H65" i="1"/>
  <c r="G65" i="1"/>
  <c r="H64" i="1"/>
  <c r="G64" i="1"/>
  <c r="H58" i="1"/>
  <c r="G58" i="1"/>
  <c r="H39" i="1"/>
  <c r="G39" i="1"/>
  <c r="H37" i="1"/>
  <c r="G37" i="1"/>
  <c r="H33" i="1"/>
  <c r="G33" i="1"/>
  <c r="H32" i="1"/>
  <c r="G32" i="1"/>
  <c r="H15" i="1"/>
  <c r="G15" i="1"/>
</calcChain>
</file>

<file path=xl/sharedStrings.xml><?xml version="1.0" encoding="utf-8"?>
<sst xmlns="http://schemas.openxmlformats.org/spreadsheetml/2006/main" count="238" uniqueCount="169">
  <si>
    <t>Notes</t>
  </si>
  <si>
    <t>ASSETS</t>
  </si>
  <si>
    <t>Non-current assets</t>
  </si>
  <si>
    <t>Property, plant and equipment</t>
  </si>
  <si>
    <t>Intangible assets</t>
  </si>
  <si>
    <t>Prepayments</t>
  </si>
  <si>
    <t>Guarantee deposits</t>
  </si>
  <si>
    <t>Deferred tax assets</t>
  </si>
  <si>
    <t>Other financial assets</t>
  </si>
  <si>
    <t>Current assets</t>
  </si>
  <si>
    <t>Inventories</t>
  </si>
  <si>
    <t>Income tax prepaid</t>
  </si>
  <si>
    <t>Other taxes prepaid</t>
  </si>
  <si>
    <t>Cash and bank balances</t>
  </si>
  <si>
    <t>Total assets</t>
  </si>
  <si>
    <t>EQUITY AND LIABILITIES</t>
  </si>
  <si>
    <t>Equity</t>
  </si>
  <si>
    <t>Share capital</t>
  </si>
  <si>
    <t>Other reserves</t>
  </si>
  <si>
    <t>Treasury shares</t>
  </si>
  <si>
    <t>Functional currency transition reserve</t>
  </si>
  <si>
    <t>Reserve on hedging instruments, net of tax</t>
  </si>
  <si>
    <t>Retained earnings</t>
  </si>
  <si>
    <t>Total equity</t>
  </si>
  <si>
    <t>Non-current liabilities</t>
  </si>
  <si>
    <t>Loans</t>
  </si>
  <si>
    <t>Lease liabilities</t>
  </si>
  <si>
    <t>Provision for aircraft maintenance</t>
  </si>
  <si>
    <t>Current liabilities</t>
  </si>
  <si>
    <t>Deferred revenue</t>
  </si>
  <si>
    <t>Trade and other payables</t>
  </si>
  <si>
    <t>Total liabilities</t>
  </si>
  <si>
    <t>Total equity and liabilities</t>
  </si>
  <si>
    <t>Three-month period ended</t>
  </si>
  <si>
    <t>(unaudited)</t>
  </si>
  <si>
    <t>Revenue and other income</t>
  </si>
  <si>
    <t>Passenger revenue</t>
  </si>
  <si>
    <t>Cargo and mail revenue</t>
  </si>
  <si>
    <t>Other income</t>
  </si>
  <si>
    <t>Gain from sale and leaseback transaction</t>
  </si>
  <si>
    <t>-</t>
  </si>
  <si>
    <t>Operating expenses</t>
  </si>
  <si>
    <t>Fuel and oil costs</t>
  </si>
  <si>
    <t>Employee and crew costs</t>
  </si>
  <si>
    <t>Handling, landing fees and route charges</t>
  </si>
  <si>
    <t>Passenger service</t>
  </si>
  <si>
    <t>Engineering and maintenance</t>
  </si>
  <si>
    <t>Selling costs</t>
  </si>
  <si>
    <t>Consultancy, legal and professional services</t>
  </si>
  <si>
    <t>Insurance</t>
  </si>
  <si>
    <t>Aircraft lease costs</t>
  </si>
  <si>
    <t>Information technology</t>
  </si>
  <si>
    <t xml:space="preserve">Property and office costs </t>
  </si>
  <si>
    <t>Impairment loss</t>
  </si>
  <si>
    <t>Other</t>
  </si>
  <si>
    <t xml:space="preserve">Total operating expenses </t>
  </si>
  <si>
    <t>Finance income</t>
  </si>
  <si>
    <t>Finance costs</t>
  </si>
  <si>
    <t>Foreign exchange loss, net</t>
  </si>
  <si>
    <t>Profit before tax</t>
  </si>
  <si>
    <t>Profit for the period</t>
  </si>
  <si>
    <t>Other comprehensive income to be reclassified into profit or loss in subsequent periods:</t>
  </si>
  <si>
    <t>Cash flow hedges – effective portion of changes in fair value</t>
  </si>
  <si>
    <t>Corporate income tax related to cash flow hedges – effective portion of changes in fair value</t>
  </si>
  <si>
    <t>Realised net loss from cash flow hedging instruments</t>
  </si>
  <si>
    <t>Corporate income tax related to loss from hedging instruments</t>
  </si>
  <si>
    <t>Other comprehensive income for the period, net of income tax</t>
  </si>
  <si>
    <t>Total comprehensive income for the period</t>
  </si>
  <si>
    <t>Prepayments for non-current assets</t>
  </si>
  <si>
    <t xml:space="preserve">Trade and other receivables </t>
  </si>
  <si>
    <t xml:space="preserve">Provision for aircraft maintenance </t>
  </si>
  <si>
    <t>Book value per ordinary share (in USD)*</t>
  </si>
  <si>
    <t>Functional currency translation reserve</t>
  </si>
  <si>
    <t>Reserve on hedging instruments</t>
  </si>
  <si>
    <t>Profit for the period (unaudited)</t>
  </si>
  <si>
    <t>Total comprehensive income for the period (unaudited)</t>
  </si>
  <si>
    <t xml:space="preserve">At 1 January 2024 </t>
  </si>
  <si>
    <t>Other comprehensive income: Realised loss on cash flow hedging instruments and effective portion of changes in fair value of fuel call options, net of tax (unaudited)</t>
  </si>
  <si>
    <t>period ended</t>
  </si>
  <si>
    <t>OPERATING ACTIVITIES:</t>
  </si>
  <si>
    <t>Adjustments for:</t>
  </si>
  <si>
    <t>Depreciation and amortisation of property and equipment and intangible assets</t>
  </si>
  <si>
    <t>Gain on sale of property, equipment and inventory</t>
  </si>
  <si>
    <t>Change in vacation accrual</t>
  </si>
  <si>
    <t>Change in customer loyalty program provision</t>
  </si>
  <si>
    <t>Finance income, excluding impairment</t>
  </si>
  <si>
    <t>Finance costs, excluding impairment</t>
  </si>
  <si>
    <t>Equity-settled share-based payment</t>
  </si>
  <si>
    <t>Operating cash flow before movements in working capital</t>
  </si>
  <si>
    <t>Change in trade and other accounts receivables</t>
  </si>
  <si>
    <t>Change in prepayments</t>
  </si>
  <si>
    <t>Change in inventories</t>
  </si>
  <si>
    <t>Change in trade and other payables and provision of aircraft maintenance</t>
  </si>
  <si>
    <t>Change in deferred revenue</t>
  </si>
  <si>
    <t>Change in other financial assets</t>
  </si>
  <si>
    <t>Cash generated from operations</t>
  </si>
  <si>
    <t>Income tax paid</t>
  </si>
  <si>
    <t>Interest received</t>
  </si>
  <si>
    <t>Net cash generated from operating activities</t>
  </si>
  <si>
    <t>INVESTING ACTIVITIES:</t>
  </si>
  <si>
    <t>Purchase of property and equipment</t>
  </si>
  <si>
    <t>Proceeds from disposal of property and equipment</t>
  </si>
  <si>
    <t>Purchase of intangible assets</t>
  </si>
  <si>
    <t>Bank and Guarantee deposits placed</t>
  </si>
  <si>
    <t xml:space="preserve">Bank and Guarantee deposits withdrawn  </t>
  </si>
  <si>
    <t>Net cash used in investing activities</t>
  </si>
  <si>
    <t>FINANCING ACTIVITIES:</t>
  </si>
  <si>
    <t>Repayment of lease liabilities</t>
  </si>
  <si>
    <t>Interest paid</t>
  </si>
  <si>
    <t>Repayment of borrowings and additional financing from sale and leaseback</t>
  </si>
  <si>
    <t>Proceeds from borrowings</t>
  </si>
  <si>
    <t xml:space="preserve">NET INCREASE IN CASH AND BANK BALANCES </t>
  </si>
  <si>
    <t>Effect of exchange rate changes on cash and bank balances held in foreign currencies</t>
  </si>
  <si>
    <t>Effects of movements in ECL on cash and bank balances</t>
  </si>
  <si>
    <t>CASH AND BANK BALANCES, at the beginning of the period</t>
  </si>
  <si>
    <t>CASH AND BANK BALANCES, at the end of the period</t>
  </si>
  <si>
    <t>JOINT STOCK COMPANY AIR ASTANA</t>
  </si>
  <si>
    <r>
      <t>CONDENSED CONSOLIDATED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INTERIM STATEMENT OF PROFIT OR LOSS</t>
    </r>
  </si>
  <si>
    <t>(in thousands of USD)</t>
  </si>
  <si>
    <r>
      <t>CONDENSED CONSOLIDATED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INTERIM STATEMENT OF OTHER COMPREHENSIVE INCOME</t>
    </r>
  </si>
  <si>
    <t>CONDENSED CONSOLIDATED INTERIM STATEMENT OF FINANCIAL POSITION</t>
  </si>
  <si>
    <t>CONDENSED CONSOLIDATED INTERIM STATEMENT OF CHANGES IN EQUITY</t>
  </si>
  <si>
    <t>CONDENSED CONSOLIDATED INTERIM STATEMENT OF CASH FLOWS</t>
  </si>
  <si>
    <t>Total revenue and other income</t>
  </si>
  <si>
    <t>FOR THE NINE-MONTH PERIOD ENDED 30 SEPTEMBER 2024 (UNAUDITED)</t>
  </si>
  <si>
    <t>Nine-month</t>
  </si>
  <si>
    <t>Net cash used in financing activities</t>
  </si>
  <si>
    <t>At 30 September 2024 (unaudited)</t>
  </si>
  <si>
    <t>FOR THE THREE-MONTH PERIOD ENDED 31 MARCH 2025 (UNAUDITED)</t>
  </si>
  <si>
    <t>Depreciation and amortisation</t>
  </si>
  <si>
    <t>Taxes</t>
  </si>
  <si>
    <t>(0.021)</t>
  </si>
  <si>
    <t>(0.035)</t>
  </si>
  <si>
    <t>AS AT 31 MARCH 2025 (UNAUDITED)</t>
  </si>
  <si>
    <t>31 March 2025</t>
  </si>
  <si>
    <t>31 March 2024</t>
  </si>
  <si>
    <t>31 March 2025  (unaudited)</t>
  </si>
  <si>
    <t>31 December 2024</t>
  </si>
  <si>
    <t>Employee benefits</t>
  </si>
  <si>
    <t>Income tax payable</t>
  </si>
  <si>
    <t>1.077</t>
  </si>
  <si>
    <t>1.104</t>
  </si>
  <si>
    <t>At 1 January 2024</t>
  </si>
  <si>
    <t>Loss for the period (unaudited)</t>
  </si>
  <si>
    <t>Issue of shares</t>
  </si>
  <si>
    <t>Issue costs</t>
  </si>
  <si>
    <t>Equity-settled share-based program</t>
  </si>
  <si>
    <t>At 31 March 2024 (unaudited)</t>
  </si>
  <si>
    <t>Treasury shares (Note 19)</t>
  </si>
  <si>
    <t>Change in impairment allowance for prepayments, trade receivables, guarantee deposits and cash and cash equivalents</t>
  </si>
  <si>
    <t>Change in write-down of obsolete and slow-moving inventories</t>
  </si>
  <si>
    <t>Change in provision for aircraft maintenance</t>
  </si>
  <si>
    <t>12,14, 15,17</t>
  </si>
  <si>
    <t>7, 21</t>
  </si>
  <si>
    <t>Proceeds from sale and leaseback transaction</t>
  </si>
  <si>
    <t>Proceeds from issuance</t>
  </si>
  <si>
    <t>Repurchase of treasury shares</t>
  </si>
  <si>
    <t>Settlement for share-based incentive plan</t>
  </si>
  <si>
    <t>Basic and diluted loss/earnings per share (in USD)*</t>
  </si>
  <si>
    <t>Operating profit/(loss) before exceptional items</t>
  </si>
  <si>
    <t>Loss before tax</t>
  </si>
  <si>
    <t>Income tax benefit</t>
  </si>
  <si>
    <t>Peter Foster</t>
  </si>
  <si>
    <t>Ibrahim Canliel</t>
  </si>
  <si>
    <t>Saule Khassenova</t>
  </si>
  <si>
    <t>Chief Executive</t>
  </si>
  <si>
    <t>Chief Financial</t>
  </si>
  <si>
    <t>Chief Accountant</t>
  </si>
  <si>
    <t>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</si>
</sst>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0\ _₽_-;\-* #,##0.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trike/>
      <sz val="10"/>
      <color rgb="FFFF0000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2" fillId="0" borderId="0" xfId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6" fillId="0" borderId="3" xfId="1" applyNumberFormat="1" applyFont="1" applyBorder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65" fontId="2" fillId="0" borderId="4" xfId="1" applyNumberFormat="1" applyFont="1" applyBorder="1" applyAlignment="1">
      <alignment vertical="center" wrapText="1"/>
    </xf>
    <xf numFmtId="165" fontId="4" fillId="0" borderId="0" xfId="0" applyNumberFormat="1" applyFont="1"/>
    <xf numFmtId="165" fontId="3" fillId="0" borderId="0" xfId="1" applyNumberFormat="1" applyFont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65" fontId="4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165" fontId="6" fillId="0" borderId="0" xfId="1" applyNumberFormat="1" applyFont="1" applyBorder="1" applyAlignment="1">
      <alignment vertical="center" wrapText="1"/>
    </xf>
    <xf numFmtId="166" fontId="3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165" fontId="3" fillId="0" borderId="7" xfId="1" applyNumberFormat="1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6" fillId="0" borderId="3" xfId="1" applyNumberFormat="1" applyFont="1" applyBorder="1" applyAlignment="1">
      <alignment horizontal="right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165" fontId="13" fillId="0" borderId="0" xfId="0" applyNumberFormat="1" applyFont="1"/>
    <xf numFmtId="0" fontId="13" fillId="0" borderId="0" xfId="0" applyFont="1"/>
    <xf numFmtId="165" fontId="6" fillId="0" borderId="0" xfId="1" applyNumberFormat="1" applyFont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3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/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0" borderId="8" xfId="0" applyBorder="1"/>
    <xf numFmtId="0" fontId="15" fillId="0" borderId="0" xfId="0" applyFont="1" applyAlignment="1">
      <alignment horizontal="left"/>
    </xf>
    <xf numFmtId="0" fontId="0" fillId="0" borderId="0" xfId="0"/>
    <xf numFmtId="0" fontId="4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0" borderId="8" xfId="0" applyBorder="1"/>
    <xf numFmtId="0" fontId="15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0" borderId="8" xfId="0" applyBorder="1"/>
    <xf numFmtId="0" fontId="15" fillId="0" borderId="0" xfId="0" applyFont="1" applyAlignment="1">
      <alignment horizontal="left"/>
    </xf>
    <xf numFmtId="0" fontId="0" fillId="0" borderId="0" xfId="0"/>
    <xf numFmtId="0" fontId="4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0" borderId="8" xfId="0" applyBorder="1"/>
    <xf numFmtId="0" fontId="15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5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opLeftCell="A55" workbookViewId="0">
      <selection activeCell="G45" sqref="G45"/>
    </sheetView>
  </sheetViews>
  <sheetFormatPr defaultColWidth="8.6640625" defaultRowHeight="13.8" x14ac:dyDescent="0.3"/>
  <cols>
    <col min="1" max="1" width="32.88671875" style="4" customWidth="1"/>
    <col min="2" max="2" width="5.33203125" style="4" bestFit="1" customWidth="1"/>
    <col min="3" max="3" width="13.5546875" style="4" customWidth="1"/>
    <col min="4" max="4" width="2.44140625" style="4" customWidth="1"/>
    <col min="5" max="5" width="14.6640625" style="4" customWidth="1"/>
    <col min="6" max="6" width="2.44140625" style="4" customWidth="1"/>
    <col min="7" max="7" width="17.88671875" style="4" customWidth="1"/>
    <col min="8" max="8" width="9.109375" style="4" bestFit="1" customWidth="1"/>
    <col min="9" max="16384" width="8.6640625" style="4"/>
  </cols>
  <sheetData>
    <row r="1" spans="1:8" ht="30" x14ac:dyDescent="0.3">
      <c r="A1" s="47" t="s">
        <v>116</v>
      </c>
    </row>
    <row r="2" spans="1:8" ht="15.45" x14ac:dyDescent="0.3">
      <c r="A2" s="3" t="s">
        <v>117</v>
      </c>
    </row>
    <row r="3" spans="1:8" ht="13.05" x14ac:dyDescent="0.3">
      <c r="A3" s="3" t="s">
        <v>128</v>
      </c>
    </row>
    <row r="4" spans="1:8" ht="13.05" x14ac:dyDescent="0.3">
      <c r="A4" s="48" t="s">
        <v>118</v>
      </c>
    </row>
    <row r="5" spans="1:8" ht="13.05" x14ac:dyDescent="0.3">
      <c r="A5" s="48"/>
    </row>
    <row r="7" spans="1:8" ht="52.8" x14ac:dyDescent="0.3">
      <c r="A7" s="78"/>
      <c r="B7" s="79" t="s">
        <v>0</v>
      </c>
      <c r="C7" s="45" t="s">
        <v>33</v>
      </c>
      <c r="D7" s="45"/>
      <c r="E7" s="45" t="s">
        <v>33</v>
      </c>
      <c r="F7" s="45"/>
    </row>
    <row r="8" spans="1:8" ht="26.4" x14ac:dyDescent="0.3">
      <c r="A8" s="78"/>
      <c r="B8" s="79"/>
      <c r="C8" s="45" t="s">
        <v>134</v>
      </c>
      <c r="D8" s="45"/>
      <c r="E8" s="45" t="s">
        <v>135</v>
      </c>
      <c r="F8" s="45"/>
    </row>
    <row r="9" spans="1:8" ht="14.4" thickBot="1" x14ac:dyDescent="0.35">
      <c r="A9" s="78"/>
      <c r="B9" s="79"/>
      <c r="C9" s="8" t="s">
        <v>34</v>
      </c>
      <c r="D9" s="45"/>
      <c r="E9" s="8" t="s">
        <v>34</v>
      </c>
      <c r="F9" s="45"/>
    </row>
    <row r="10" spans="1:8" ht="13.05" x14ac:dyDescent="0.3">
      <c r="A10" s="1" t="s">
        <v>35</v>
      </c>
      <c r="B10" s="9"/>
      <c r="C10" s="10"/>
      <c r="D10" s="46"/>
      <c r="E10" s="46"/>
      <c r="F10" s="46"/>
    </row>
    <row r="11" spans="1:8" ht="13.05" x14ac:dyDescent="0.3">
      <c r="A11" s="5" t="s">
        <v>36</v>
      </c>
      <c r="B11" s="9">
        <v>6</v>
      </c>
      <c r="C11" s="23">
        <v>270618</v>
      </c>
      <c r="D11" s="23"/>
      <c r="E11" s="23">
        <v>257315</v>
      </c>
      <c r="F11" s="23"/>
    </row>
    <row r="12" spans="1:8" ht="13.05" x14ac:dyDescent="0.3">
      <c r="A12" s="5" t="s">
        <v>39</v>
      </c>
      <c r="B12" s="9">
        <v>6</v>
      </c>
      <c r="C12" s="23">
        <v>14309</v>
      </c>
      <c r="D12" s="23"/>
      <c r="E12" s="23">
        <v>0</v>
      </c>
      <c r="F12" s="23"/>
    </row>
    <row r="13" spans="1:8" ht="13.05" x14ac:dyDescent="0.3">
      <c r="A13" s="6" t="s">
        <v>37</v>
      </c>
      <c r="B13" s="9">
        <v>6</v>
      </c>
      <c r="C13" s="23">
        <v>5760</v>
      </c>
      <c r="D13" s="23"/>
      <c r="E13" s="23">
        <v>5090</v>
      </c>
      <c r="F13" s="23"/>
    </row>
    <row r="14" spans="1:8" ht="13.5" thickBot="1" x14ac:dyDescent="0.35">
      <c r="A14" s="5" t="s">
        <v>38</v>
      </c>
      <c r="B14" s="12"/>
      <c r="C14" s="23">
        <v>1692</v>
      </c>
      <c r="D14" s="23"/>
      <c r="E14" s="23">
        <v>2334</v>
      </c>
      <c r="F14" s="23"/>
    </row>
    <row r="15" spans="1:8" ht="13.5" thickBot="1" x14ac:dyDescent="0.35">
      <c r="A15" s="3" t="s">
        <v>123</v>
      </c>
      <c r="B15" s="12"/>
      <c r="C15" s="26">
        <v>292379</v>
      </c>
      <c r="D15" s="25"/>
      <c r="E15" s="26">
        <v>264739</v>
      </c>
      <c r="F15" s="25"/>
      <c r="G15" s="32">
        <f>SUM(C11:C14)-C15</f>
        <v>0</v>
      </c>
      <c r="H15" s="32">
        <f>SUM(E11:E14)-E15</f>
        <v>0</v>
      </c>
    </row>
    <row r="16" spans="1:8" ht="13.05" x14ac:dyDescent="0.3">
      <c r="A16" s="1" t="s">
        <v>41</v>
      </c>
      <c r="B16" s="12"/>
      <c r="C16" s="23"/>
      <c r="D16" s="23"/>
      <c r="E16" s="23"/>
      <c r="F16" s="23"/>
    </row>
    <row r="17" spans="1:8" ht="13.05" x14ac:dyDescent="0.3">
      <c r="A17" s="6" t="s">
        <v>42</v>
      </c>
      <c r="B17" s="12"/>
      <c r="C17" s="23">
        <v>-68313</v>
      </c>
      <c r="D17" s="23"/>
      <c r="E17" s="23">
        <v>-68615</v>
      </c>
      <c r="F17" s="23"/>
    </row>
    <row r="18" spans="1:8" ht="13.05" x14ac:dyDescent="0.3">
      <c r="A18" s="6" t="s">
        <v>43</v>
      </c>
      <c r="B18" s="12">
        <v>7</v>
      </c>
      <c r="C18" s="23">
        <v>-53470</v>
      </c>
      <c r="D18" s="23"/>
      <c r="E18" s="23">
        <v>-51678</v>
      </c>
      <c r="F18" s="23"/>
    </row>
    <row r="19" spans="1:8" ht="13.05" x14ac:dyDescent="0.3">
      <c r="A19" s="6" t="s">
        <v>129</v>
      </c>
      <c r="B19" s="12">
        <v>11</v>
      </c>
      <c r="C19" s="23">
        <v>-52586</v>
      </c>
      <c r="D19" s="23"/>
      <c r="E19" s="23">
        <v>-45095</v>
      </c>
      <c r="F19" s="23"/>
    </row>
    <row r="20" spans="1:8" ht="13.05" x14ac:dyDescent="0.3">
      <c r="A20" s="5" t="s">
        <v>44</v>
      </c>
      <c r="B20" s="12">
        <v>7</v>
      </c>
      <c r="C20" s="23">
        <v>-31088</v>
      </c>
      <c r="D20" s="23"/>
      <c r="E20" s="23">
        <v>-28146</v>
      </c>
      <c r="F20" s="23"/>
    </row>
    <row r="21" spans="1:8" ht="13.05" x14ac:dyDescent="0.3">
      <c r="A21" s="5" t="s">
        <v>45</v>
      </c>
      <c r="B21" s="12">
        <v>7</v>
      </c>
      <c r="C21" s="23">
        <v>-28901</v>
      </c>
      <c r="D21" s="23"/>
      <c r="E21" s="23">
        <v>-25422</v>
      </c>
      <c r="F21" s="23"/>
    </row>
    <row r="22" spans="1:8" ht="13.05" x14ac:dyDescent="0.3">
      <c r="A22" s="5" t="s">
        <v>46</v>
      </c>
      <c r="B22" s="12">
        <v>7</v>
      </c>
      <c r="C22" s="23">
        <v>-25607</v>
      </c>
      <c r="D22" s="23"/>
      <c r="E22" s="23">
        <v>-24096</v>
      </c>
      <c r="F22" s="23"/>
    </row>
    <row r="23" spans="1:8" ht="13.05" x14ac:dyDescent="0.3">
      <c r="A23" s="5" t="s">
        <v>47</v>
      </c>
      <c r="B23" s="12">
        <v>7</v>
      </c>
      <c r="C23" s="23">
        <v>-10274</v>
      </c>
      <c r="D23" s="23"/>
      <c r="E23" s="23">
        <v>-9292</v>
      </c>
      <c r="F23" s="23"/>
    </row>
    <row r="24" spans="1:8" ht="13.05" x14ac:dyDescent="0.3">
      <c r="A24" s="5" t="s">
        <v>49</v>
      </c>
      <c r="B24" s="12"/>
      <c r="C24" s="23">
        <v>-3358</v>
      </c>
      <c r="D24" s="23"/>
      <c r="E24" s="23">
        <v>-3090</v>
      </c>
      <c r="F24" s="23"/>
    </row>
    <row r="25" spans="1:8" ht="13.05" x14ac:dyDescent="0.3">
      <c r="A25" s="5" t="s">
        <v>48</v>
      </c>
      <c r="B25" s="12"/>
      <c r="C25" s="23">
        <v>-1597</v>
      </c>
      <c r="D25" s="23"/>
      <c r="E25" s="23">
        <v>-4196</v>
      </c>
      <c r="F25" s="23"/>
    </row>
    <row r="26" spans="1:8" ht="13.05" x14ac:dyDescent="0.3">
      <c r="A26" s="5" t="s">
        <v>51</v>
      </c>
      <c r="B26" s="12"/>
      <c r="C26" s="23">
        <v>-1497</v>
      </c>
      <c r="D26" s="23"/>
      <c r="E26" s="23">
        <v>-1818</v>
      </c>
      <c r="F26" s="23"/>
    </row>
    <row r="27" spans="1:8" ht="13.05" x14ac:dyDescent="0.3">
      <c r="A27" s="5" t="s">
        <v>52</v>
      </c>
      <c r="B27" s="12"/>
      <c r="C27" s="23">
        <v>-1130</v>
      </c>
      <c r="D27" s="23"/>
      <c r="E27" s="23">
        <v>-1253</v>
      </c>
      <c r="F27" s="23"/>
    </row>
    <row r="28" spans="1:8" ht="13.05" x14ac:dyDescent="0.3">
      <c r="A28" s="5" t="s">
        <v>130</v>
      </c>
      <c r="B28" s="12"/>
      <c r="C28" s="23">
        <v>-879</v>
      </c>
      <c r="D28" s="23"/>
      <c r="E28" s="23">
        <v>-1085</v>
      </c>
      <c r="F28" s="23"/>
    </row>
    <row r="29" spans="1:8" ht="13.05" x14ac:dyDescent="0.3">
      <c r="A29" s="5" t="s">
        <v>50</v>
      </c>
      <c r="B29" s="12"/>
      <c r="C29" s="23">
        <v>-561</v>
      </c>
      <c r="D29" s="23"/>
      <c r="E29" s="23">
        <v>-538</v>
      </c>
      <c r="F29" s="23"/>
    </row>
    <row r="30" spans="1:8" ht="13.05" x14ac:dyDescent="0.3">
      <c r="A30" s="5" t="s">
        <v>53</v>
      </c>
      <c r="B30" s="12"/>
      <c r="C30" s="23">
        <v>-107</v>
      </c>
      <c r="D30" s="23"/>
      <c r="E30" s="23">
        <v>-6</v>
      </c>
      <c r="F30" s="23"/>
    </row>
    <row r="31" spans="1:8" ht="13.5" thickBot="1" x14ac:dyDescent="0.35">
      <c r="A31" s="5" t="s">
        <v>54</v>
      </c>
      <c r="B31" s="12"/>
      <c r="C31" s="27">
        <v>-6469</v>
      </c>
      <c r="D31" s="23"/>
      <c r="E31" s="27">
        <v>-2691</v>
      </c>
      <c r="F31" s="23"/>
    </row>
    <row r="32" spans="1:8" ht="13.5" thickBot="1" x14ac:dyDescent="0.35">
      <c r="A32" s="1" t="s">
        <v>55</v>
      </c>
      <c r="B32" s="2"/>
      <c r="C32" s="28">
        <v>-285837</v>
      </c>
      <c r="D32" s="25"/>
      <c r="E32" s="28">
        <v>-267021</v>
      </c>
      <c r="F32" s="25"/>
      <c r="G32" s="32">
        <f>SUM(C17:C31)-C32</f>
        <v>0</v>
      </c>
      <c r="H32" s="32">
        <f>SUM(E17:E31)-E32</f>
        <v>0</v>
      </c>
    </row>
    <row r="33" spans="1:8" ht="25.95" x14ac:dyDescent="0.3">
      <c r="A33" s="1" t="s">
        <v>159</v>
      </c>
      <c r="B33" s="12"/>
      <c r="C33" s="25">
        <v>6542</v>
      </c>
      <c r="D33" s="25"/>
      <c r="E33" s="25">
        <v>-2282</v>
      </c>
      <c r="F33" s="25"/>
      <c r="G33" s="32">
        <f>C15+C32-C33</f>
        <v>0</v>
      </c>
      <c r="H33" s="32">
        <f>E15+E32-E33</f>
        <v>0</v>
      </c>
    </row>
    <row r="34" spans="1:8" ht="13.05" x14ac:dyDescent="0.3">
      <c r="A34" s="5" t="s">
        <v>56</v>
      </c>
      <c r="B34" s="12">
        <v>8</v>
      </c>
      <c r="C34" s="23">
        <v>5162</v>
      </c>
      <c r="D34" s="23"/>
      <c r="E34" s="23">
        <v>5113</v>
      </c>
      <c r="F34" s="23"/>
    </row>
    <row r="35" spans="1:8" ht="13.05" x14ac:dyDescent="0.3">
      <c r="A35" s="5" t="s">
        <v>57</v>
      </c>
      <c r="B35" s="12">
        <v>8</v>
      </c>
      <c r="C35" s="23">
        <v>-19205</v>
      </c>
      <c r="D35" s="23"/>
      <c r="E35" s="23">
        <v>-13639</v>
      </c>
      <c r="F35" s="23"/>
    </row>
    <row r="36" spans="1:8" ht="13.5" thickBot="1" x14ac:dyDescent="0.35">
      <c r="A36" s="5" t="s">
        <v>58</v>
      </c>
      <c r="B36" s="12"/>
      <c r="C36" s="27">
        <v>-2244</v>
      </c>
      <c r="D36" s="23"/>
      <c r="E36" s="27">
        <v>-3733</v>
      </c>
      <c r="F36" s="23"/>
    </row>
    <row r="37" spans="1:8" ht="13.05" x14ac:dyDescent="0.3">
      <c r="A37" s="1" t="s">
        <v>160</v>
      </c>
      <c r="B37" s="12"/>
      <c r="C37" s="25">
        <v>-9745</v>
      </c>
      <c r="D37" s="25"/>
      <c r="E37" s="25">
        <v>-14541</v>
      </c>
      <c r="F37" s="25"/>
      <c r="G37" s="32">
        <f>SUM(C33:C36)-C37</f>
        <v>0</v>
      </c>
      <c r="H37" s="32">
        <f>SUM(E33:E36)-E37</f>
        <v>0</v>
      </c>
    </row>
    <row r="38" spans="1:8" ht="13.5" thickBot="1" x14ac:dyDescent="0.35">
      <c r="A38" s="55" t="s">
        <v>161</v>
      </c>
      <c r="B38" s="12">
        <v>9</v>
      </c>
      <c r="C38" s="27">
        <v>2447</v>
      </c>
      <c r="D38" s="23"/>
      <c r="E38" s="27">
        <v>2958</v>
      </c>
      <c r="F38" s="23"/>
    </row>
    <row r="39" spans="1:8" ht="13.5" thickBot="1" x14ac:dyDescent="0.35">
      <c r="A39" s="1" t="s">
        <v>60</v>
      </c>
      <c r="B39" s="12"/>
      <c r="C39" s="29">
        <v>-7298</v>
      </c>
      <c r="D39" s="25"/>
      <c r="E39" s="29">
        <v>-11583</v>
      </c>
      <c r="F39" s="25"/>
      <c r="G39" s="32">
        <f>SUM(C37:C38)-C39</f>
        <v>0</v>
      </c>
      <c r="H39" s="32">
        <f>SUM(E37:E38)-E39</f>
        <v>0</v>
      </c>
    </row>
    <row r="40" spans="1:8" ht="13.95" thickTop="1" thickBot="1" x14ac:dyDescent="0.35">
      <c r="A40" s="3" t="s">
        <v>158</v>
      </c>
      <c r="B40" s="9">
        <v>18</v>
      </c>
      <c r="C40" s="56" t="s">
        <v>131</v>
      </c>
      <c r="D40" s="25"/>
      <c r="E40" s="56" t="s">
        <v>132</v>
      </c>
      <c r="F40" s="52"/>
    </row>
    <row r="41" spans="1:8" ht="14.4" thickTop="1" x14ac:dyDescent="0.3"/>
    <row r="44" spans="1:8" ht="14.4" x14ac:dyDescent="0.3">
      <c r="C44" s="85"/>
      <c r="D44" s="83"/>
      <c r="E44" s="85"/>
      <c r="F44" s="83"/>
      <c r="G44" s="85"/>
    </row>
    <row r="46" spans="1:8" ht="14.4" x14ac:dyDescent="0.3">
      <c r="C46" s="84" t="s">
        <v>162</v>
      </c>
      <c r="D46" s="82"/>
      <c r="E46" s="84" t="s">
        <v>163</v>
      </c>
      <c r="F46" s="82"/>
      <c r="G46" s="84" t="s">
        <v>164</v>
      </c>
    </row>
    <row r="47" spans="1:8" ht="14.4" x14ac:dyDescent="0.3">
      <c r="C47" s="84"/>
      <c r="D47" s="82"/>
      <c r="E47" s="82"/>
      <c r="F47" s="82"/>
      <c r="G47" s="84"/>
    </row>
    <row r="48" spans="1:8" ht="14.4" x14ac:dyDescent="0.3">
      <c r="C48" s="84" t="s">
        <v>165</v>
      </c>
      <c r="D48" s="82"/>
      <c r="E48" s="84" t="s">
        <v>166</v>
      </c>
      <c r="F48" s="82"/>
      <c r="G48" s="84" t="s">
        <v>167</v>
      </c>
    </row>
    <row r="49" spans="1:8" ht="14.4" x14ac:dyDescent="0.3">
      <c r="C49" s="84" t="s">
        <v>168</v>
      </c>
      <c r="D49" s="83"/>
      <c r="E49" s="86" t="s">
        <v>168</v>
      </c>
      <c r="F49" s="82"/>
      <c r="G49" s="84"/>
    </row>
    <row r="50" spans="1:8" ht="14.4" x14ac:dyDescent="0.3">
      <c r="C50" s="84"/>
      <c r="D50" s="82"/>
      <c r="E50" s="84"/>
      <c r="F50" s="82"/>
      <c r="G50" s="82"/>
    </row>
    <row r="51" spans="1:8" ht="31.2" x14ac:dyDescent="0.3">
      <c r="A51" s="47" t="s">
        <v>116</v>
      </c>
    </row>
    <row r="52" spans="1:8" ht="15.6" x14ac:dyDescent="0.3">
      <c r="A52" s="3" t="s">
        <v>119</v>
      </c>
    </row>
    <row r="53" spans="1:8" ht="13.05" x14ac:dyDescent="0.3">
      <c r="A53" s="3" t="s">
        <v>124</v>
      </c>
    </row>
    <row r="54" spans="1:8" ht="13.05" x14ac:dyDescent="0.3">
      <c r="A54" s="48" t="s">
        <v>118</v>
      </c>
    </row>
    <row r="55" spans="1:8" ht="52.8" x14ac:dyDescent="0.3">
      <c r="A55" s="80"/>
      <c r="B55" s="79" t="s">
        <v>0</v>
      </c>
      <c r="C55" s="45" t="s">
        <v>33</v>
      </c>
      <c r="D55" s="45"/>
      <c r="E55" s="45" t="s">
        <v>33</v>
      </c>
      <c r="F55" s="45"/>
    </row>
    <row r="56" spans="1:8" ht="26.4" x14ac:dyDescent="0.3">
      <c r="A56" s="80"/>
      <c r="B56" s="79"/>
      <c r="C56" s="53" t="s">
        <v>134</v>
      </c>
      <c r="D56" s="53"/>
      <c r="E56" s="53" t="s">
        <v>135</v>
      </c>
      <c r="F56" s="45"/>
    </row>
    <row r="57" spans="1:8" ht="14.4" thickBot="1" x14ac:dyDescent="0.35">
      <c r="A57" s="80"/>
      <c r="B57" s="79"/>
      <c r="C57" s="8" t="s">
        <v>34</v>
      </c>
      <c r="D57" s="45"/>
      <c r="E57" s="8" t="s">
        <v>34</v>
      </c>
      <c r="F57" s="45"/>
    </row>
    <row r="58" spans="1:8" ht="14.4" thickBot="1" x14ac:dyDescent="0.35">
      <c r="A58" s="3" t="s">
        <v>60</v>
      </c>
      <c r="B58" s="12"/>
      <c r="C58" s="25">
        <v>-7298</v>
      </c>
      <c r="D58" s="25"/>
      <c r="E58" s="25">
        <v>-11583</v>
      </c>
      <c r="F58" s="25"/>
      <c r="G58" s="32">
        <f>C58-C39</f>
        <v>0</v>
      </c>
      <c r="H58" s="32">
        <f>E58-E39</f>
        <v>0</v>
      </c>
    </row>
    <row r="59" spans="1:8" ht="39.6" x14ac:dyDescent="0.3">
      <c r="A59" s="13" t="s">
        <v>61</v>
      </c>
      <c r="B59" s="12"/>
      <c r="C59" s="31"/>
      <c r="D59" s="23"/>
      <c r="E59" s="31"/>
      <c r="F59" s="23"/>
    </row>
    <row r="60" spans="1:8" ht="26.4" x14ac:dyDescent="0.3">
      <c r="A60" s="6" t="s">
        <v>62</v>
      </c>
      <c r="B60" s="12"/>
      <c r="C60" s="23">
        <v>141</v>
      </c>
      <c r="D60" s="23"/>
      <c r="E60" s="23">
        <v>818</v>
      </c>
      <c r="F60" s="23"/>
    </row>
    <row r="61" spans="1:8" ht="39.6" x14ac:dyDescent="0.3">
      <c r="A61" s="6" t="s">
        <v>63</v>
      </c>
      <c r="B61" s="12"/>
      <c r="C61" s="23">
        <v>-28</v>
      </c>
      <c r="D61" s="23"/>
      <c r="E61" s="23">
        <v>-164</v>
      </c>
      <c r="F61" s="23"/>
    </row>
    <row r="62" spans="1:8" ht="26.4" x14ac:dyDescent="0.3">
      <c r="A62" s="6" t="s">
        <v>64</v>
      </c>
      <c r="B62" s="12">
        <v>23</v>
      </c>
      <c r="C62" s="23">
        <v>2106</v>
      </c>
      <c r="D62" s="23"/>
      <c r="E62" s="23">
        <v>3155</v>
      </c>
      <c r="F62" s="23"/>
    </row>
    <row r="63" spans="1:8" ht="27" thickBot="1" x14ac:dyDescent="0.35">
      <c r="A63" s="6" t="s">
        <v>65</v>
      </c>
      <c r="B63" s="12">
        <v>23</v>
      </c>
      <c r="C63" s="27">
        <v>-421</v>
      </c>
      <c r="D63" s="23"/>
      <c r="E63" s="27">
        <v>-631</v>
      </c>
      <c r="F63" s="23"/>
      <c r="G63" s="32"/>
    </row>
    <row r="64" spans="1:8" ht="27" thickBot="1" x14ac:dyDescent="0.35">
      <c r="A64" s="13" t="s">
        <v>66</v>
      </c>
      <c r="B64" s="12"/>
      <c r="C64" s="28">
        <v>1798</v>
      </c>
      <c r="D64" s="25"/>
      <c r="E64" s="28">
        <v>3178</v>
      </c>
      <c r="F64" s="25"/>
      <c r="G64" s="32">
        <f>SUM(C60:C63)-C64</f>
        <v>0</v>
      </c>
      <c r="H64" s="32">
        <f>SUM(E60:E63)-E64</f>
        <v>0</v>
      </c>
    </row>
    <row r="65" spans="1:8" ht="27" thickBot="1" x14ac:dyDescent="0.35">
      <c r="A65" s="13" t="s">
        <v>67</v>
      </c>
      <c r="B65" s="12"/>
      <c r="C65" s="29">
        <v>-5500</v>
      </c>
      <c r="D65" s="25"/>
      <c r="E65" s="29">
        <v>-8405</v>
      </c>
      <c r="F65" s="25"/>
      <c r="G65" s="32">
        <f>C64+C58-C65</f>
        <v>0</v>
      </c>
      <c r="H65" s="32">
        <f>E64+E58-E65</f>
        <v>0</v>
      </c>
    </row>
    <row r="66" spans="1:8" ht="14.4" thickTop="1" x14ac:dyDescent="0.3"/>
  </sheetData>
  <mergeCells count="4">
    <mergeCell ref="A7:A9"/>
    <mergeCell ref="B7:B9"/>
    <mergeCell ref="A55:A57"/>
    <mergeCell ref="B55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workbookViewId="0">
      <selection activeCell="C65" sqref="C65"/>
    </sheetView>
  </sheetViews>
  <sheetFormatPr defaultRowHeight="14.4" x14ac:dyDescent="0.3"/>
  <cols>
    <col min="1" max="1" width="32.44140625" style="4" bestFit="1" customWidth="1"/>
    <col min="2" max="2" width="5.33203125" style="18" bestFit="1" customWidth="1"/>
    <col min="3" max="3" width="13.33203125" style="43" customWidth="1"/>
    <col min="4" max="4" width="3.109375" style="43" customWidth="1"/>
    <col min="5" max="5" width="12.6640625" style="43" bestFit="1" customWidth="1"/>
    <col min="6" max="7" width="10" bestFit="1" customWidth="1"/>
  </cols>
  <sheetData>
    <row r="1" spans="1:7" ht="15.6" x14ac:dyDescent="0.3">
      <c r="A1" s="49" t="s">
        <v>116</v>
      </c>
    </row>
    <row r="2" spans="1:7" x14ac:dyDescent="0.3">
      <c r="A2" s="3"/>
    </row>
    <row r="3" spans="1:7" x14ac:dyDescent="0.3">
      <c r="A3" s="3" t="s">
        <v>120</v>
      </c>
    </row>
    <row r="4" spans="1:7" x14ac:dyDescent="0.3">
      <c r="A4" s="3" t="s">
        <v>133</v>
      </c>
      <c r="B4" s="7"/>
      <c r="C4" s="33"/>
      <c r="D4" s="33"/>
      <c r="E4" s="33"/>
    </row>
    <row r="5" spans="1:7" x14ac:dyDescent="0.3">
      <c r="A5" s="50" t="s">
        <v>118</v>
      </c>
      <c r="B5" s="7"/>
      <c r="C5" s="33"/>
      <c r="D5" s="33"/>
      <c r="E5" s="33"/>
    </row>
    <row r="6" spans="1:7" x14ac:dyDescent="0.3">
      <c r="A6" s="50"/>
      <c r="B6" s="7"/>
      <c r="C6" s="33"/>
      <c r="D6" s="33"/>
      <c r="E6" s="33"/>
    </row>
    <row r="7" spans="1:7" ht="40.200000000000003" thickBot="1" x14ac:dyDescent="0.35">
      <c r="A7" s="14"/>
      <c r="B7" s="7" t="s">
        <v>0</v>
      </c>
      <c r="C7" s="34" t="s">
        <v>136</v>
      </c>
      <c r="D7" s="33"/>
      <c r="E7" s="34" t="s">
        <v>137</v>
      </c>
    </row>
    <row r="8" spans="1:7" x14ac:dyDescent="0.3">
      <c r="A8" s="3" t="s">
        <v>1</v>
      </c>
      <c r="B8" s="7"/>
      <c r="C8" s="31"/>
      <c r="D8" s="23"/>
      <c r="E8" s="31"/>
    </row>
    <row r="9" spans="1:7" x14ac:dyDescent="0.3">
      <c r="A9" s="3" t="s">
        <v>2</v>
      </c>
      <c r="B9" s="12"/>
      <c r="C9" s="23"/>
      <c r="D9" s="23"/>
      <c r="E9" s="23"/>
    </row>
    <row r="10" spans="1:7" x14ac:dyDescent="0.3">
      <c r="A10" s="14" t="s">
        <v>3</v>
      </c>
      <c r="B10" s="12">
        <v>10</v>
      </c>
      <c r="C10" s="23">
        <v>1146432</v>
      </c>
      <c r="D10" s="23"/>
      <c r="E10" s="61">
        <v>1063284</v>
      </c>
    </row>
    <row r="11" spans="1:7" x14ac:dyDescent="0.3">
      <c r="A11" s="14" t="s">
        <v>4</v>
      </c>
      <c r="B11" s="12"/>
      <c r="C11" s="23">
        <v>5986</v>
      </c>
      <c r="D11" s="23"/>
      <c r="E11" s="61">
        <v>6018</v>
      </c>
    </row>
    <row r="12" spans="1:7" x14ac:dyDescent="0.3">
      <c r="A12" s="14" t="s">
        <v>68</v>
      </c>
      <c r="B12" s="12">
        <v>14</v>
      </c>
      <c r="C12" s="23">
        <v>27617</v>
      </c>
      <c r="D12" s="23"/>
      <c r="E12" s="61">
        <v>19591</v>
      </c>
    </row>
    <row r="13" spans="1:7" x14ac:dyDescent="0.3">
      <c r="A13" s="14" t="s">
        <v>6</v>
      </c>
      <c r="B13" s="12">
        <v>12</v>
      </c>
      <c r="C13" s="23">
        <v>40336</v>
      </c>
      <c r="D13" s="23"/>
      <c r="E13" s="61">
        <v>38695</v>
      </c>
    </row>
    <row r="14" spans="1:7" x14ac:dyDescent="0.3">
      <c r="A14" s="14" t="s">
        <v>7</v>
      </c>
      <c r="B14" s="12">
        <v>9</v>
      </c>
      <c r="C14" s="23">
        <v>53763</v>
      </c>
      <c r="D14" s="23"/>
      <c r="E14" s="61">
        <v>48603</v>
      </c>
    </row>
    <row r="15" spans="1:7" ht="15" thickBot="1" x14ac:dyDescent="0.35">
      <c r="A15" s="14" t="s">
        <v>69</v>
      </c>
      <c r="B15" s="12">
        <v>15</v>
      </c>
      <c r="C15" s="23">
        <v>631</v>
      </c>
      <c r="D15" s="23"/>
      <c r="E15" s="61">
        <v>630</v>
      </c>
    </row>
    <row r="16" spans="1:7" ht="15" thickBot="1" x14ac:dyDescent="0.35">
      <c r="A16" s="3"/>
      <c r="B16" s="7"/>
      <c r="C16" s="26">
        <v>1274765</v>
      </c>
      <c r="D16" s="25"/>
      <c r="E16" s="62">
        <v>1176821</v>
      </c>
      <c r="F16" s="44">
        <f>SUM(C10:C15)-C16</f>
        <v>0</v>
      </c>
      <c r="G16" s="44">
        <f>SUM(E10:E15)-E16</f>
        <v>0</v>
      </c>
    </row>
    <row r="17" spans="1:7" x14ac:dyDescent="0.3">
      <c r="A17" s="3" t="s">
        <v>9</v>
      </c>
      <c r="B17" s="12"/>
      <c r="C17" s="38"/>
      <c r="D17" s="35"/>
      <c r="E17" s="38"/>
    </row>
    <row r="18" spans="1:7" x14ac:dyDescent="0.3">
      <c r="A18" s="14" t="s">
        <v>10</v>
      </c>
      <c r="B18" s="12">
        <v>13</v>
      </c>
      <c r="C18" s="22">
        <v>69198</v>
      </c>
      <c r="D18" s="23"/>
      <c r="E18" s="61">
        <v>66129</v>
      </c>
    </row>
    <row r="19" spans="1:7" x14ac:dyDescent="0.3">
      <c r="A19" s="14" t="s">
        <v>5</v>
      </c>
      <c r="B19" s="12">
        <v>14</v>
      </c>
      <c r="C19" s="22">
        <v>30503</v>
      </c>
      <c r="D19" s="23"/>
      <c r="E19" s="61">
        <v>30290</v>
      </c>
    </row>
    <row r="20" spans="1:7" x14ac:dyDescent="0.3">
      <c r="A20" s="14" t="s">
        <v>11</v>
      </c>
      <c r="B20" s="12"/>
      <c r="C20" s="22">
        <v>21744</v>
      </c>
      <c r="D20" s="23"/>
      <c r="E20" s="61">
        <v>12999</v>
      </c>
    </row>
    <row r="21" spans="1:7" x14ac:dyDescent="0.3">
      <c r="A21" s="14" t="s">
        <v>69</v>
      </c>
      <c r="B21" s="12">
        <v>15</v>
      </c>
      <c r="C21" s="22">
        <v>33762</v>
      </c>
      <c r="D21" s="23"/>
      <c r="E21" s="61">
        <v>20801</v>
      </c>
    </row>
    <row r="22" spans="1:7" x14ac:dyDescent="0.3">
      <c r="A22" s="14" t="s">
        <v>12</v>
      </c>
      <c r="B22" s="12">
        <v>16</v>
      </c>
      <c r="C22" s="22">
        <v>18960</v>
      </c>
      <c r="D22" s="23"/>
      <c r="E22" s="61">
        <v>13792</v>
      </c>
    </row>
    <row r="23" spans="1:7" x14ac:dyDescent="0.3">
      <c r="A23" s="14" t="s">
        <v>6</v>
      </c>
      <c r="B23" s="12">
        <v>12</v>
      </c>
      <c r="C23" s="22">
        <v>2981</v>
      </c>
      <c r="D23" s="23"/>
      <c r="E23" s="61">
        <v>3239</v>
      </c>
    </row>
    <row r="24" spans="1:7" x14ac:dyDescent="0.3">
      <c r="A24" s="14" t="s">
        <v>13</v>
      </c>
      <c r="B24" s="12">
        <v>17</v>
      </c>
      <c r="C24" s="23">
        <v>513700</v>
      </c>
      <c r="D24" s="23"/>
      <c r="E24" s="61">
        <v>488702</v>
      </c>
    </row>
    <row r="25" spans="1:7" ht="15" thickBot="1" x14ac:dyDescent="0.35">
      <c r="A25" s="14" t="s">
        <v>8</v>
      </c>
      <c r="B25" s="12"/>
      <c r="C25" s="36">
        <v>966</v>
      </c>
      <c r="D25" s="23"/>
      <c r="E25" s="63">
        <v>302</v>
      </c>
    </row>
    <row r="26" spans="1:7" ht="15" thickBot="1" x14ac:dyDescent="0.35">
      <c r="A26" s="3"/>
      <c r="B26" s="7"/>
      <c r="C26" s="28">
        <v>691814</v>
      </c>
      <c r="D26" s="25"/>
      <c r="E26" s="64">
        <v>636254</v>
      </c>
      <c r="F26" s="44">
        <f>SUM(C18:C25)-C26</f>
        <v>0</v>
      </c>
      <c r="G26" s="44">
        <f>SUM(E18:E25)-E26</f>
        <v>0</v>
      </c>
    </row>
    <row r="27" spans="1:7" ht="15" thickBot="1" x14ac:dyDescent="0.35">
      <c r="A27" s="3" t="s">
        <v>14</v>
      </c>
      <c r="B27" s="12"/>
      <c r="C27" s="29">
        <v>1966579</v>
      </c>
      <c r="D27" s="25"/>
      <c r="E27" s="65">
        <v>1813075</v>
      </c>
      <c r="F27" s="44">
        <f>C26+C16-C27</f>
        <v>0</v>
      </c>
      <c r="G27" s="44">
        <f>E26+E16-E27</f>
        <v>0</v>
      </c>
    </row>
    <row r="28" spans="1:7" ht="15" thickTop="1" x14ac:dyDescent="0.3">
      <c r="A28" s="3" t="s">
        <v>15</v>
      </c>
      <c r="B28" s="12"/>
      <c r="C28" s="39"/>
      <c r="D28" s="35"/>
      <c r="E28" s="39"/>
    </row>
    <row r="29" spans="1:7" x14ac:dyDescent="0.3">
      <c r="A29" s="3" t="s">
        <v>16</v>
      </c>
      <c r="B29" s="12"/>
      <c r="C29" s="35"/>
      <c r="D29" s="35"/>
      <c r="E29" s="35"/>
    </row>
    <row r="30" spans="1:7" x14ac:dyDescent="0.3">
      <c r="A30" s="14" t="s">
        <v>17</v>
      </c>
      <c r="B30" s="12">
        <v>18</v>
      </c>
      <c r="C30" s="23">
        <v>138112</v>
      </c>
      <c r="D30" s="23"/>
      <c r="E30" s="22">
        <v>138112</v>
      </c>
    </row>
    <row r="31" spans="1:7" x14ac:dyDescent="0.3">
      <c r="A31" s="14" t="s">
        <v>20</v>
      </c>
      <c r="B31" s="12"/>
      <c r="C31" s="22">
        <v>-9324</v>
      </c>
      <c r="D31" s="23"/>
      <c r="E31" s="22">
        <v>-9324</v>
      </c>
    </row>
    <row r="32" spans="1:7" x14ac:dyDescent="0.3">
      <c r="A32" s="14" t="s">
        <v>18</v>
      </c>
      <c r="B32" s="12"/>
      <c r="C32" s="23">
        <v>-2512</v>
      </c>
      <c r="D32" s="23"/>
      <c r="E32" s="22">
        <v>3009</v>
      </c>
    </row>
    <row r="33" spans="1:7" x14ac:dyDescent="0.3">
      <c r="A33" s="14" t="s">
        <v>19</v>
      </c>
      <c r="B33" s="12"/>
      <c r="C33" s="23">
        <v>-3353</v>
      </c>
      <c r="D33" s="23"/>
      <c r="E33" s="22">
        <v>-8240</v>
      </c>
    </row>
    <row r="34" spans="1:7" x14ac:dyDescent="0.3">
      <c r="A34" s="14" t="s">
        <v>21</v>
      </c>
      <c r="B34" s="12"/>
      <c r="C34" s="23">
        <v>-3977</v>
      </c>
      <c r="D34" s="23"/>
      <c r="E34" s="22">
        <v>-5775</v>
      </c>
    </row>
    <row r="35" spans="1:7" ht="15" thickBot="1" x14ac:dyDescent="0.35">
      <c r="A35" s="14" t="s">
        <v>22</v>
      </c>
      <c r="B35" s="12"/>
      <c r="C35" s="23">
        <v>269450</v>
      </c>
      <c r="D35" s="23"/>
      <c r="E35" s="22">
        <v>276748</v>
      </c>
    </row>
    <row r="36" spans="1:7" ht="15" thickBot="1" x14ac:dyDescent="0.35">
      <c r="A36" s="3" t="s">
        <v>23</v>
      </c>
      <c r="B36" s="12"/>
      <c r="C36" s="26">
        <v>388396</v>
      </c>
      <c r="D36" s="25"/>
      <c r="E36" s="24">
        <v>394530</v>
      </c>
      <c r="F36" s="44">
        <f>SUM(C30:C35)-C36</f>
        <v>0</v>
      </c>
      <c r="G36" s="44">
        <f>SUM(E30:E35)-E36</f>
        <v>0</v>
      </c>
    </row>
    <row r="37" spans="1:7" x14ac:dyDescent="0.3">
      <c r="A37" s="3"/>
      <c r="B37" s="12"/>
      <c r="C37" s="38"/>
      <c r="D37" s="35"/>
      <c r="E37" s="38"/>
    </row>
    <row r="38" spans="1:7" x14ac:dyDescent="0.3">
      <c r="A38" s="3" t="s">
        <v>24</v>
      </c>
      <c r="B38" s="12"/>
      <c r="C38" s="35"/>
      <c r="D38" s="30"/>
      <c r="E38" s="30"/>
    </row>
    <row r="39" spans="1:7" x14ac:dyDescent="0.3">
      <c r="A39" s="57" t="s">
        <v>25</v>
      </c>
      <c r="B39" s="12">
        <v>23</v>
      </c>
      <c r="C39" s="23">
        <v>5445</v>
      </c>
      <c r="D39" s="25"/>
      <c r="E39" s="61">
        <v>521</v>
      </c>
    </row>
    <row r="40" spans="1:7" x14ac:dyDescent="0.3">
      <c r="A40" s="14" t="s">
        <v>26</v>
      </c>
      <c r="B40" s="12">
        <v>23</v>
      </c>
      <c r="C40" s="23">
        <v>812196</v>
      </c>
      <c r="D40" s="23"/>
      <c r="E40" s="61">
        <v>716775</v>
      </c>
    </row>
    <row r="41" spans="1:7" x14ac:dyDescent="0.3">
      <c r="A41" s="14" t="s">
        <v>27</v>
      </c>
      <c r="B41" s="12">
        <v>21</v>
      </c>
      <c r="C41" s="23">
        <v>300020</v>
      </c>
      <c r="D41" s="23"/>
      <c r="E41" s="61">
        <v>289866</v>
      </c>
    </row>
    <row r="42" spans="1:7" ht="15" thickBot="1" x14ac:dyDescent="0.35">
      <c r="A42" s="14" t="s">
        <v>138</v>
      </c>
      <c r="B42" s="12"/>
      <c r="C42" s="27">
        <v>820</v>
      </c>
      <c r="D42" s="23"/>
      <c r="E42" s="63">
        <v>818</v>
      </c>
    </row>
    <row r="43" spans="1:7" ht="15" thickBot="1" x14ac:dyDescent="0.35">
      <c r="A43" s="14"/>
      <c r="B43" s="12"/>
      <c r="C43" s="28">
        <v>1118481</v>
      </c>
      <c r="D43" s="25"/>
      <c r="E43" s="64">
        <v>1007980</v>
      </c>
      <c r="F43" s="44">
        <f>SUM(C39:C42)-C43</f>
        <v>0</v>
      </c>
      <c r="G43" s="44">
        <f>SUM(D39:D42)-D43</f>
        <v>0</v>
      </c>
    </row>
    <row r="44" spans="1:7" x14ac:dyDescent="0.3">
      <c r="A44" s="3" t="s">
        <v>28</v>
      </c>
      <c r="B44" s="12"/>
      <c r="C44" s="38"/>
      <c r="D44" s="30"/>
      <c r="E44" s="40"/>
    </row>
    <row r="45" spans="1:7" x14ac:dyDescent="0.3">
      <c r="A45" s="14" t="s">
        <v>25</v>
      </c>
      <c r="B45" s="12">
        <v>23</v>
      </c>
      <c r="C45" s="35">
        <v>651</v>
      </c>
      <c r="D45" s="35"/>
      <c r="E45" s="61">
        <v>56</v>
      </c>
    </row>
    <row r="46" spans="1:7" x14ac:dyDescent="0.3">
      <c r="A46" s="2" t="s">
        <v>26</v>
      </c>
      <c r="B46" s="12">
        <v>23</v>
      </c>
      <c r="C46" s="35">
        <v>180633</v>
      </c>
      <c r="D46" s="35"/>
      <c r="E46" s="61">
        <v>171886</v>
      </c>
    </row>
    <row r="47" spans="1:7" x14ac:dyDescent="0.3">
      <c r="A47" s="2" t="s">
        <v>29</v>
      </c>
      <c r="B47" s="12">
        <v>20</v>
      </c>
      <c r="C47" s="35">
        <v>116125</v>
      </c>
      <c r="D47" s="35"/>
      <c r="E47" s="61">
        <v>89801</v>
      </c>
    </row>
    <row r="48" spans="1:7" x14ac:dyDescent="0.3">
      <c r="A48" s="2" t="s">
        <v>70</v>
      </c>
      <c r="B48" s="12">
        <v>21</v>
      </c>
      <c r="C48" s="35">
        <v>35072</v>
      </c>
      <c r="D48" s="35"/>
      <c r="E48" s="61">
        <v>25269</v>
      </c>
    </row>
    <row r="49" spans="1:7" x14ac:dyDescent="0.3">
      <c r="A49" s="2" t="s">
        <v>30</v>
      </c>
      <c r="B49" s="12">
        <v>22</v>
      </c>
      <c r="C49" s="35">
        <v>118571</v>
      </c>
      <c r="D49" s="35"/>
      <c r="E49" s="61">
        <v>116822</v>
      </c>
    </row>
    <row r="50" spans="1:7" ht="15" thickBot="1" x14ac:dyDescent="0.35">
      <c r="A50" s="54" t="s">
        <v>139</v>
      </c>
      <c r="B50" s="12"/>
      <c r="C50" s="35">
        <v>8650</v>
      </c>
      <c r="D50" s="35"/>
      <c r="E50" s="61">
        <v>6731</v>
      </c>
    </row>
    <row r="51" spans="1:7" ht="15" thickBot="1" x14ac:dyDescent="0.35">
      <c r="A51" s="3"/>
      <c r="B51" s="12"/>
      <c r="C51" s="37">
        <v>459702</v>
      </c>
      <c r="D51" s="30"/>
      <c r="E51" s="62">
        <v>410565</v>
      </c>
      <c r="F51" s="44">
        <f>SUM(C45:C50)-C51</f>
        <v>0</v>
      </c>
      <c r="G51" s="44">
        <f>SUM(D45:D50)-D51</f>
        <v>0</v>
      </c>
    </row>
    <row r="52" spans="1:7" ht="15" thickBot="1" x14ac:dyDescent="0.35">
      <c r="A52" s="3" t="s">
        <v>31</v>
      </c>
      <c r="B52" s="12"/>
      <c r="C52" s="66">
        <v>1578183</v>
      </c>
      <c r="D52" s="30"/>
      <c r="E52" s="64">
        <v>1418545</v>
      </c>
      <c r="F52" s="44">
        <f>C51+C43-C52</f>
        <v>0</v>
      </c>
      <c r="G52" s="44">
        <f>E51+E43-E52</f>
        <v>0</v>
      </c>
    </row>
    <row r="53" spans="1:7" ht="15" thickBot="1" x14ac:dyDescent="0.35">
      <c r="A53" s="3" t="s">
        <v>32</v>
      </c>
      <c r="B53" s="12"/>
      <c r="C53" s="66">
        <v>1966579</v>
      </c>
      <c r="D53" s="30"/>
      <c r="E53" s="64">
        <v>1813075</v>
      </c>
      <c r="F53" s="44">
        <f>OLE_LINK60-C27</f>
        <v>0</v>
      </c>
      <c r="G53" s="44">
        <f>E53-E27</f>
        <v>0</v>
      </c>
    </row>
    <row r="54" spans="1:7" ht="15" thickBot="1" x14ac:dyDescent="0.35">
      <c r="A54" s="16"/>
      <c r="B54" s="17"/>
      <c r="C54" s="41"/>
      <c r="D54" s="42"/>
      <c r="E54" s="41"/>
    </row>
    <row r="55" spans="1:7" ht="15.6" thickTop="1" thickBot="1" x14ac:dyDescent="0.35">
      <c r="A55" s="3" t="s">
        <v>71</v>
      </c>
      <c r="B55" s="12"/>
      <c r="C55" s="59" t="s">
        <v>140</v>
      </c>
      <c r="D55" s="58"/>
      <c r="E55" s="60" t="s">
        <v>141</v>
      </c>
    </row>
    <row r="56" spans="1:7" ht="15" thickTop="1" x14ac:dyDescent="0.3"/>
    <row r="58" spans="1:7" x14ac:dyDescent="0.3">
      <c r="A58" s="91"/>
      <c r="B58" s="89"/>
      <c r="C58" s="91"/>
      <c r="D58" s="89"/>
      <c r="E58" s="91"/>
    </row>
    <row r="59" spans="1:7" x14ac:dyDescent="0.3">
      <c r="A59" s="87"/>
      <c r="B59" s="88"/>
      <c r="C59" s="88"/>
      <c r="D59" s="88"/>
      <c r="E59" s="88"/>
    </row>
    <row r="60" spans="1:7" x14ac:dyDescent="0.3">
      <c r="A60" s="90" t="s">
        <v>162</v>
      </c>
      <c r="B60" s="87"/>
      <c r="C60" s="90" t="s">
        <v>163</v>
      </c>
      <c r="D60" s="87"/>
      <c r="E60" s="90" t="s">
        <v>164</v>
      </c>
    </row>
    <row r="61" spans="1:7" x14ac:dyDescent="0.3">
      <c r="A61" s="90"/>
      <c r="B61" s="87"/>
      <c r="C61" s="87"/>
      <c r="D61" s="87"/>
      <c r="E61" s="90"/>
    </row>
    <row r="62" spans="1:7" x14ac:dyDescent="0.3">
      <c r="A62" s="90" t="s">
        <v>165</v>
      </c>
      <c r="B62" s="87"/>
      <c r="C62" s="90" t="s">
        <v>166</v>
      </c>
      <c r="D62" s="87"/>
      <c r="E62" s="90" t="s">
        <v>167</v>
      </c>
    </row>
    <row r="63" spans="1:7" x14ac:dyDescent="0.3">
      <c r="A63" s="90" t="s">
        <v>168</v>
      </c>
      <c r="B63" s="89"/>
      <c r="C63" s="92" t="s">
        <v>168</v>
      </c>
      <c r="D63" s="87"/>
      <c r="E63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zoomScaleNormal="100" workbookViewId="0">
      <selection activeCell="C29" sqref="C29"/>
    </sheetView>
  </sheetViews>
  <sheetFormatPr defaultColWidth="8.6640625" defaultRowHeight="13.8" x14ac:dyDescent="0.3"/>
  <cols>
    <col min="1" max="1" width="36.33203125" style="4" customWidth="1"/>
    <col min="2" max="2" width="5.33203125" style="4" bestFit="1" customWidth="1"/>
    <col min="3" max="3" width="11.44140625" style="4" customWidth="1"/>
    <col min="4" max="4" width="3.44140625" style="4" customWidth="1"/>
    <col min="5" max="5" width="13.33203125" style="4" customWidth="1"/>
    <col min="6" max="6" width="3.44140625" style="4" customWidth="1"/>
    <col min="7" max="7" width="13.109375" style="4" customWidth="1"/>
    <col min="8" max="8" width="3.44140625" style="4" customWidth="1"/>
    <col min="9" max="9" width="16.5546875" style="4" customWidth="1"/>
    <col min="10" max="10" width="3.44140625" style="4" customWidth="1"/>
    <col min="11" max="11" width="12.88671875" style="4" customWidth="1"/>
    <col min="12" max="12" width="3.44140625" style="4" customWidth="1"/>
    <col min="13" max="13" width="10.33203125" style="4" customWidth="1"/>
    <col min="14" max="14" width="3.44140625" style="4" customWidth="1"/>
    <col min="15" max="15" width="12" style="4" customWidth="1"/>
    <col min="16" max="16" width="9.109375" style="4" bestFit="1" customWidth="1"/>
    <col min="17" max="16384" width="8.6640625" style="4"/>
  </cols>
  <sheetData>
    <row r="1" spans="1:16" ht="15.6" x14ac:dyDescent="0.3">
      <c r="A1" s="49" t="s">
        <v>116</v>
      </c>
    </row>
    <row r="2" spans="1:16" x14ac:dyDescent="0.3">
      <c r="A2" s="3"/>
    </row>
    <row r="3" spans="1:16" x14ac:dyDescent="0.3">
      <c r="A3" s="3" t="s">
        <v>121</v>
      </c>
    </row>
    <row r="4" spans="1:16" x14ac:dyDescent="0.3">
      <c r="A4" s="48" t="s">
        <v>128</v>
      </c>
    </row>
    <row r="5" spans="1:16" x14ac:dyDescent="0.3">
      <c r="A5" s="48" t="s">
        <v>118</v>
      </c>
    </row>
    <row r="6" spans="1:16" x14ac:dyDescent="0.3">
      <c r="A6" s="48"/>
    </row>
    <row r="7" spans="1:16" ht="53.4" thickBot="1" x14ac:dyDescent="0.35">
      <c r="A7" s="19"/>
      <c r="B7" s="7" t="s">
        <v>0</v>
      </c>
      <c r="C7" s="8" t="s">
        <v>17</v>
      </c>
      <c r="D7" s="7"/>
      <c r="E7" s="8" t="s">
        <v>19</v>
      </c>
      <c r="F7" s="7"/>
      <c r="G7" s="8" t="s">
        <v>18</v>
      </c>
      <c r="H7" s="7"/>
      <c r="I7" s="8" t="s">
        <v>72</v>
      </c>
      <c r="J7" s="7"/>
      <c r="K7" s="8" t="s">
        <v>73</v>
      </c>
      <c r="L7" s="7"/>
      <c r="M7" s="8" t="s">
        <v>22</v>
      </c>
      <c r="N7" s="7"/>
      <c r="O7" s="8" t="s">
        <v>23</v>
      </c>
    </row>
    <row r="8" spans="1:16" ht="14.4" thickBot="1" x14ac:dyDescent="0.35">
      <c r="A8" s="13" t="s">
        <v>142</v>
      </c>
      <c r="B8" s="13"/>
      <c r="C8" s="64">
        <v>17000</v>
      </c>
      <c r="D8" s="30"/>
      <c r="E8" s="66">
        <v>0</v>
      </c>
      <c r="F8" s="30"/>
      <c r="G8" s="66">
        <v>0</v>
      </c>
      <c r="H8" s="30"/>
      <c r="I8" s="64">
        <v>-9324</v>
      </c>
      <c r="J8" s="30"/>
      <c r="K8" s="64">
        <v>-16292</v>
      </c>
      <c r="L8" s="30"/>
      <c r="M8" s="64">
        <v>221975</v>
      </c>
      <c r="N8" s="30"/>
      <c r="O8" s="64">
        <v>213359</v>
      </c>
      <c r="P8" s="32">
        <f t="shared" ref="P8:P25" si="0">SUM(C8:M8)-O8</f>
        <v>0</v>
      </c>
    </row>
    <row r="9" spans="1:16" x14ac:dyDescent="0.3">
      <c r="A9" s="54" t="s">
        <v>143</v>
      </c>
      <c r="B9" s="2"/>
      <c r="C9" s="61">
        <v>0</v>
      </c>
      <c r="D9" s="30"/>
      <c r="E9" s="30">
        <v>0</v>
      </c>
      <c r="F9" s="30"/>
      <c r="G9" s="30">
        <v>0</v>
      </c>
      <c r="H9" s="30"/>
      <c r="I9" s="61">
        <v>0</v>
      </c>
      <c r="J9" s="30"/>
      <c r="K9" s="61"/>
      <c r="L9" s="30"/>
      <c r="M9" s="61">
        <v>-11583</v>
      </c>
      <c r="N9" s="30"/>
      <c r="O9" s="61">
        <v>-11583</v>
      </c>
      <c r="P9" s="32">
        <f t="shared" si="0"/>
        <v>0</v>
      </c>
    </row>
    <row r="10" spans="1:16" ht="53.4" thickBot="1" x14ac:dyDescent="0.35">
      <c r="A10" s="54" t="s">
        <v>77</v>
      </c>
      <c r="B10" s="2"/>
      <c r="C10" s="63">
        <v>0</v>
      </c>
      <c r="D10" s="30"/>
      <c r="E10" s="66">
        <v>0</v>
      </c>
      <c r="F10" s="30"/>
      <c r="G10" s="66">
        <v>0</v>
      </c>
      <c r="H10" s="30"/>
      <c r="I10" s="63">
        <v>0</v>
      </c>
      <c r="J10" s="30"/>
      <c r="K10" s="63">
        <v>3178</v>
      </c>
      <c r="L10" s="30"/>
      <c r="M10" s="63">
        <v>0</v>
      </c>
      <c r="N10" s="30"/>
      <c r="O10" s="63">
        <v>3178</v>
      </c>
      <c r="P10" s="32">
        <f t="shared" si="0"/>
        <v>0</v>
      </c>
    </row>
    <row r="11" spans="1:16" s="68" customFormat="1" ht="27" thickBot="1" x14ac:dyDescent="0.35">
      <c r="A11" s="13" t="s">
        <v>75</v>
      </c>
      <c r="B11" s="13"/>
      <c r="C11" s="64">
        <v>0</v>
      </c>
      <c r="D11" s="30"/>
      <c r="E11" s="66">
        <v>0</v>
      </c>
      <c r="F11" s="30"/>
      <c r="G11" s="66">
        <v>0</v>
      </c>
      <c r="H11" s="30"/>
      <c r="I11" s="64">
        <v>0</v>
      </c>
      <c r="J11" s="30"/>
      <c r="K11" s="64">
        <v>3178</v>
      </c>
      <c r="L11" s="30"/>
      <c r="M11" s="64">
        <v>-11583</v>
      </c>
      <c r="N11" s="30"/>
      <c r="O11" s="64">
        <v>-8405</v>
      </c>
      <c r="P11" s="67">
        <f t="shared" si="0"/>
        <v>0</v>
      </c>
    </row>
    <row r="12" spans="1:16" x14ac:dyDescent="0.3">
      <c r="A12" s="54" t="s">
        <v>144</v>
      </c>
      <c r="B12" s="13"/>
      <c r="C12" s="72">
        <v>121112</v>
      </c>
      <c r="D12" s="73"/>
      <c r="E12" s="73">
        <v>0</v>
      </c>
      <c r="F12" s="73"/>
      <c r="G12" s="73">
        <v>0</v>
      </c>
      <c r="H12" s="73"/>
      <c r="I12" s="72">
        <v>0</v>
      </c>
      <c r="J12" s="73"/>
      <c r="K12" s="72">
        <v>0</v>
      </c>
      <c r="L12" s="73"/>
      <c r="M12" s="72">
        <v>0</v>
      </c>
      <c r="N12" s="73"/>
      <c r="O12" s="72">
        <v>121112</v>
      </c>
      <c r="P12" s="32">
        <f t="shared" si="0"/>
        <v>0</v>
      </c>
    </row>
    <row r="13" spans="1:16" x14ac:dyDescent="0.3">
      <c r="A13" s="54" t="s">
        <v>145</v>
      </c>
      <c r="B13" s="13"/>
      <c r="C13" s="72">
        <v>0</v>
      </c>
      <c r="D13" s="73"/>
      <c r="E13" s="73">
        <v>0</v>
      </c>
      <c r="F13" s="73"/>
      <c r="G13" s="73">
        <v>-1343</v>
      </c>
      <c r="H13" s="73"/>
      <c r="I13" s="72">
        <v>0</v>
      </c>
      <c r="J13" s="73"/>
      <c r="K13" s="72">
        <v>0</v>
      </c>
      <c r="L13" s="73"/>
      <c r="M13" s="72">
        <v>0</v>
      </c>
      <c r="N13" s="73"/>
      <c r="O13" s="72">
        <v>-1343</v>
      </c>
      <c r="P13" s="32">
        <f t="shared" si="0"/>
        <v>0</v>
      </c>
    </row>
    <row r="14" spans="1:16" x14ac:dyDescent="0.3">
      <c r="A14" s="54" t="s">
        <v>146</v>
      </c>
      <c r="B14" s="13"/>
      <c r="C14" s="72">
        <v>0</v>
      </c>
      <c r="D14" s="30"/>
      <c r="E14" s="73">
        <v>0</v>
      </c>
      <c r="F14" s="30"/>
      <c r="G14" s="73">
        <v>1496</v>
      </c>
      <c r="H14" s="30"/>
      <c r="I14" s="72">
        <v>0</v>
      </c>
      <c r="J14" s="30"/>
      <c r="K14" s="72">
        <v>0</v>
      </c>
      <c r="L14" s="30"/>
      <c r="M14" s="72">
        <v>0</v>
      </c>
      <c r="N14" s="30"/>
      <c r="O14" s="72">
        <v>1496</v>
      </c>
      <c r="P14" s="32"/>
    </row>
    <row r="15" spans="1:16" ht="14.4" thickBot="1" x14ac:dyDescent="0.35">
      <c r="A15" s="13" t="s">
        <v>147</v>
      </c>
      <c r="B15" s="13"/>
      <c r="C15" s="65">
        <v>138112</v>
      </c>
      <c r="D15" s="30"/>
      <c r="E15" s="71">
        <v>0</v>
      </c>
      <c r="F15" s="30"/>
      <c r="G15" s="71">
        <v>153</v>
      </c>
      <c r="H15" s="30"/>
      <c r="I15" s="65">
        <v>-9324</v>
      </c>
      <c r="J15" s="30"/>
      <c r="K15" s="65">
        <v>-13114</v>
      </c>
      <c r="L15" s="30"/>
      <c r="M15" s="65">
        <v>210392</v>
      </c>
      <c r="N15" s="30"/>
      <c r="O15" s="65">
        <v>326219</v>
      </c>
      <c r="P15" s="32">
        <f t="shared" si="0"/>
        <v>0</v>
      </c>
    </row>
    <row r="16" spans="1:16" ht="14.4" thickTop="1" x14ac:dyDescent="0.3">
      <c r="A16" s="13"/>
      <c r="B16" s="13"/>
      <c r="C16" s="74">
        <f>SUM(C8:C10)+C12-C15</f>
        <v>0</v>
      </c>
      <c r="D16" s="30"/>
      <c r="E16" s="74">
        <f>SUM(E8:E10)+E12-E15</f>
        <v>0</v>
      </c>
      <c r="F16" s="30"/>
      <c r="G16" s="74">
        <f>SUM(G8:G10)+G13-G15+G14</f>
        <v>0</v>
      </c>
      <c r="H16" s="30"/>
      <c r="I16" s="74">
        <f>SUM(I8:I10)+I12-I15</f>
        <v>0</v>
      </c>
      <c r="J16" s="30"/>
      <c r="K16" s="74">
        <f>SUM(K8:K10)+K12-K15</f>
        <v>0</v>
      </c>
      <c r="L16" s="30"/>
      <c r="M16" s="74">
        <f>SUM(M8:M10)+M12-M15</f>
        <v>0</v>
      </c>
      <c r="N16" s="30"/>
      <c r="O16" s="74">
        <f>SUM(O8:O10)+O12-O15+O13+O14</f>
        <v>0</v>
      </c>
      <c r="P16" s="32"/>
    </row>
    <row r="17" spans="1:16" x14ac:dyDescent="0.3">
      <c r="A17" s="13"/>
      <c r="B17" s="13"/>
      <c r="C17" s="74">
        <f>SUM(C9:C10)-C11</f>
        <v>0</v>
      </c>
      <c r="D17" s="30"/>
      <c r="E17" s="74">
        <f>SUM(E9:E10)-E11</f>
        <v>0</v>
      </c>
      <c r="F17" s="30"/>
      <c r="G17" s="74">
        <f>SUM(G9:G10)-G11</f>
        <v>0</v>
      </c>
      <c r="H17" s="30"/>
      <c r="I17" s="74">
        <f>SUM(I9:I10)-I11</f>
        <v>0</v>
      </c>
      <c r="J17" s="30"/>
      <c r="K17" s="74">
        <f>SUM(K9:K10)-K11</f>
        <v>0</v>
      </c>
      <c r="L17" s="30"/>
      <c r="M17" s="74">
        <f>SUM(M9:M10)-M11</f>
        <v>0</v>
      </c>
      <c r="N17" s="30"/>
      <c r="O17" s="74">
        <f>SUM(O9:O10)-O11</f>
        <v>0</v>
      </c>
      <c r="P17" s="32"/>
    </row>
    <row r="18" spans="1:16" x14ac:dyDescent="0.3">
      <c r="A18" s="2"/>
      <c r="B18" s="2"/>
      <c r="C18" s="35"/>
      <c r="D18" s="35"/>
      <c r="E18" s="30"/>
      <c r="F18" s="35"/>
      <c r="G18" s="30"/>
      <c r="H18" s="35"/>
      <c r="I18" s="35"/>
      <c r="J18" s="35"/>
      <c r="K18" s="35"/>
      <c r="L18" s="35"/>
      <c r="M18" s="35"/>
      <c r="N18" s="35"/>
      <c r="O18" s="35"/>
      <c r="P18" s="32">
        <f t="shared" si="0"/>
        <v>0</v>
      </c>
    </row>
    <row r="19" spans="1:16" ht="14.4" thickBot="1" x14ac:dyDescent="0.35">
      <c r="A19" s="13" t="s">
        <v>76</v>
      </c>
      <c r="B19" s="15"/>
      <c r="C19" s="64">
        <v>138112</v>
      </c>
      <c r="D19" s="69"/>
      <c r="E19" s="64">
        <v>-8240</v>
      </c>
      <c r="F19" s="69"/>
      <c r="G19" s="64">
        <v>3009</v>
      </c>
      <c r="H19" s="69"/>
      <c r="I19" s="66">
        <v>-9324</v>
      </c>
      <c r="J19" s="69"/>
      <c r="K19" s="64">
        <v>-5775</v>
      </c>
      <c r="L19" s="61"/>
      <c r="M19" s="64">
        <v>276748</v>
      </c>
      <c r="N19" s="69"/>
      <c r="O19" s="64">
        <v>394530</v>
      </c>
      <c r="P19" s="32">
        <f t="shared" si="0"/>
        <v>0</v>
      </c>
    </row>
    <row r="20" spans="1:16" x14ac:dyDescent="0.3">
      <c r="A20" s="2" t="s">
        <v>74</v>
      </c>
      <c r="B20" s="11"/>
      <c r="C20" s="30">
        <v>0</v>
      </c>
      <c r="D20" s="30"/>
      <c r="E20" s="30">
        <v>0</v>
      </c>
      <c r="F20" s="30"/>
      <c r="G20" s="30">
        <v>0</v>
      </c>
      <c r="H20" s="30"/>
      <c r="I20" s="30">
        <v>0</v>
      </c>
      <c r="J20" s="30"/>
      <c r="K20" s="70">
        <v>0</v>
      </c>
      <c r="L20" s="61"/>
      <c r="M20" s="70">
        <v>-7298</v>
      </c>
      <c r="N20" s="61"/>
      <c r="O20" s="70">
        <v>-7298</v>
      </c>
      <c r="P20" s="32">
        <f t="shared" si="0"/>
        <v>0</v>
      </c>
    </row>
    <row r="21" spans="1:16" ht="53.4" thickBot="1" x14ac:dyDescent="0.35">
      <c r="A21" s="2" t="s">
        <v>77</v>
      </c>
      <c r="B21" s="11"/>
      <c r="C21" s="61">
        <v>0</v>
      </c>
      <c r="D21" s="61"/>
      <c r="E21" s="66">
        <v>0</v>
      </c>
      <c r="F21" s="61"/>
      <c r="G21" s="63">
        <v>0</v>
      </c>
      <c r="H21" s="61"/>
      <c r="I21" s="61">
        <v>0</v>
      </c>
      <c r="J21" s="61"/>
      <c r="K21" s="63">
        <v>1798</v>
      </c>
      <c r="L21" s="61"/>
      <c r="M21" s="63">
        <v>0</v>
      </c>
      <c r="N21" s="61"/>
      <c r="O21" s="63">
        <v>1798</v>
      </c>
      <c r="P21" s="32">
        <f t="shared" si="0"/>
        <v>0</v>
      </c>
    </row>
    <row r="22" spans="1:16" ht="27" thickBot="1" x14ac:dyDescent="0.35">
      <c r="A22" s="13" t="s">
        <v>75</v>
      </c>
      <c r="B22" s="15"/>
      <c r="C22" s="37">
        <v>0</v>
      </c>
      <c r="D22" s="30"/>
      <c r="E22" s="66">
        <v>0</v>
      </c>
      <c r="F22" s="30"/>
      <c r="G22" s="66">
        <v>0</v>
      </c>
      <c r="H22" s="30"/>
      <c r="I22" s="37">
        <v>0</v>
      </c>
      <c r="J22" s="30"/>
      <c r="K22" s="64">
        <v>1798</v>
      </c>
      <c r="L22" s="69"/>
      <c r="M22" s="64">
        <v>-7298</v>
      </c>
      <c r="N22" s="69"/>
      <c r="O22" s="64">
        <v>-5500</v>
      </c>
      <c r="P22" s="32">
        <f t="shared" si="0"/>
        <v>0</v>
      </c>
    </row>
    <row r="23" spans="1:16" x14ac:dyDescent="0.3">
      <c r="A23" s="54" t="s">
        <v>148</v>
      </c>
      <c r="B23" s="20"/>
      <c r="C23" s="61">
        <v>0</v>
      </c>
      <c r="D23" s="69"/>
      <c r="E23" s="61">
        <v>4887</v>
      </c>
      <c r="F23" s="61"/>
      <c r="G23" s="61">
        <v>0</v>
      </c>
      <c r="H23" s="69"/>
      <c r="I23" s="61">
        <v>0</v>
      </c>
      <c r="J23" s="69"/>
      <c r="K23" s="61">
        <v>0</v>
      </c>
      <c r="L23" s="61"/>
      <c r="M23" s="61">
        <v>0</v>
      </c>
      <c r="N23" s="69"/>
      <c r="O23" s="61">
        <v>4887</v>
      </c>
      <c r="P23" s="32">
        <f t="shared" si="0"/>
        <v>0</v>
      </c>
    </row>
    <row r="24" spans="1:16" ht="14.4" thickBot="1" x14ac:dyDescent="0.35">
      <c r="A24" s="54" t="s">
        <v>146</v>
      </c>
      <c r="B24" s="20"/>
      <c r="C24" s="63">
        <v>0</v>
      </c>
      <c r="D24" s="61"/>
      <c r="E24" s="66">
        <v>0</v>
      </c>
      <c r="F24" s="61"/>
      <c r="G24" s="63">
        <v>-5521</v>
      </c>
      <c r="H24" s="61"/>
      <c r="I24" s="63">
        <v>0</v>
      </c>
      <c r="J24" s="61"/>
      <c r="K24" s="63">
        <v>0</v>
      </c>
      <c r="L24" s="61"/>
      <c r="M24" s="63">
        <v>0</v>
      </c>
      <c r="N24" s="61"/>
      <c r="O24" s="63">
        <v>-5521</v>
      </c>
      <c r="P24" s="32">
        <f t="shared" si="0"/>
        <v>0</v>
      </c>
    </row>
    <row r="25" spans="1:16" ht="14.4" thickBot="1" x14ac:dyDescent="0.35">
      <c r="A25" s="13" t="s">
        <v>127</v>
      </c>
      <c r="B25" s="15"/>
      <c r="C25" s="65">
        <v>138112</v>
      </c>
      <c r="D25" s="69"/>
      <c r="E25" s="65">
        <v>-3353</v>
      </c>
      <c r="F25" s="69"/>
      <c r="G25" s="65">
        <v>-2512</v>
      </c>
      <c r="H25" s="69"/>
      <c r="I25" s="71">
        <v>-9324</v>
      </c>
      <c r="J25" s="69"/>
      <c r="K25" s="65">
        <v>-3977</v>
      </c>
      <c r="L25" s="69"/>
      <c r="M25" s="65">
        <v>269450</v>
      </c>
      <c r="N25" s="69"/>
      <c r="O25" s="65">
        <v>388396</v>
      </c>
      <c r="P25" s="32">
        <f t="shared" si="0"/>
        <v>0</v>
      </c>
    </row>
    <row r="26" spans="1:16" ht="14.4" thickTop="1" x14ac:dyDescent="0.3">
      <c r="A26" s="2"/>
      <c r="B26" s="2"/>
      <c r="C26" s="51">
        <f>SUM(C19:C21)+SUM(C23:C24)-C25</f>
        <v>0</v>
      </c>
      <c r="D26" s="2"/>
      <c r="E26" s="51">
        <f>SUM(E19:E21)+SUM(E23:E24)-E25</f>
        <v>0</v>
      </c>
      <c r="F26" s="2"/>
      <c r="G26" s="51">
        <f>SUM(G19:G21)+SUM(G23:G24)-G25</f>
        <v>0</v>
      </c>
      <c r="H26" s="2"/>
      <c r="I26" s="51">
        <f>SUM(I19:I21)+SUM(I23:I24)-I25</f>
        <v>0</v>
      </c>
      <c r="J26" s="2"/>
      <c r="K26" s="51">
        <f>SUM(K19:K21)+SUM(K23:K24)-K25</f>
        <v>0</v>
      </c>
      <c r="L26" s="2"/>
      <c r="M26" s="51">
        <f>SUM(M19:M21)+SUM(M23:M24)-M25</f>
        <v>0</v>
      </c>
      <c r="N26" s="2"/>
      <c r="O26" s="51">
        <f>SUM(O19:O21)+SUM(O23:O24)-O25</f>
        <v>0</v>
      </c>
    </row>
    <row r="27" spans="1:16" x14ac:dyDescent="0.3">
      <c r="C27" s="51">
        <f>SUM(C20:C21)-C22</f>
        <v>0</v>
      </c>
      <c r="E27" s="51">
        <f>SUM(E20:E21)-E22</f>
        <v>0</v>
      </c>
      <c r="G27" s="51">
        <f>SUM(G20:G21)-G22</f>
        <v>0</v>
      </c>
      <c r="I27" s="51">
        <f>SUM(I20:I21)-I22</f>
        <v>0</v>
      </c>
      <c r="K27" s="51">
        <f>SUM(K20:K21)-K22</f>
        <v>0</v>
      </c>
      <c r="M27" s="51">
        <f>SUM(M20:M21)-M22</f>
        <v>0</v>
      </c>
      <c r="O27" s="51">
        <f>SUM(O20:O21)-O22</f>
        <v>0</v>
      </c>
    </row>
    <row r="30" spans="1:16" ht="14.4" x14ac:dyDescent="0.3">
      <c r="C30" s="96"/>
      <c r="D30" s="94"/>
      <c r="E30" s="96"/>
      <c r="F30" s="94"/>
      <c r="G30" s="96"/>
    </row>
    <row r="32" spans="1:16" ht="14.4" x14ac:dyDescent="0.3">
      <c r="C32" s="95" t="s">
        <v>162</v>
      </c>
      <c r="D32" s="93"/>
      <c r="E32" s="95" t="s">
        <v>163</v>
      </c>
      <c r="F32" s="93"/>
      <c r="G32" s="95" t="s">
        <v>164</v>
      </c>
    </row>
    <row r="33" spans="3:7" ht="14.4" x14ac:dyDescent="0.3">
      <c r="C33" s="95"/>
      <c r="D33" s="93"/>
      <c r="E33" s="93"/>
      <c r="F33" s="93"/>
      <c r="G33" s="95"/>
    </row>
    <row r="34" spans="3:7" ht="14.4" x14ac:dyDescent="0.3">
      <c r="C34" s="95" t="s">
        <v>165</v>
      </c>
      <c r="D34" s="93"/>
      <c r="E34" s="95" t="s">
        <v>166</v>
      </c>
      <c r="F34" s="93"/>
      <c r="G34" s="95" t="s">
        <v>167</v>
      </c>
    </row>
    <row r="35" spans="3:7" ht="14.4" x14ac:dyDescent="0.3">
      <c r="C35" s="95" t="s">
        <v>168</v>
      </c>
      <c r="D35" s="94"/>
      <c r="E35" s="97" t="s">
        <v>168</v>
      </c>
      <c r="F35" s="93"/>
      <c r="G35" s="9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"/>
  <sheetViews>
    <sheetView tabSelected="1" zoomScaleNormal="100" workbookViewId="0">
      <selection activeCell="C63" sqref="C63"/>
    </sheetView>
  </sheetViews>
  <sheetFormatPr defaultColWidth="8.6640625" defaultRowHeight="13.8" x14ac:dyDescent="0.3"/>
  <cols>
    <col min="1" max="1" width="37.109375" style="4" customWidth="1"/>
    <col min="2" max="2" width="5.88671875" style="4" bestFit="1" customWidth="1"/>
    <col min="3" max="3" width="11.33203125" style="43" customWidth="1"/>
    <col min="4" max="4" width="2.88671875" style="43" customWidth="1"/>
    <col min="5" max="5" width="10.88671875" style="43" customWidth="1"/>
    <col min="6" max="7" width="9.109375" style="4" bestFit="1" customWidth="1"/>
    <col min="8" max="16384" width="8.6640625" style="4"/>
  </cols>
  <sheetData>
    <row r="1" spans="1:5" ht="15.6" x14ac:dyDescent="0.3">
      <c r="A1" s="49"/>
    </row>
    <row r="2" spans="1:5" x14ac:dyDescent="0.3">
      <c r="A2" s="3" t="s">
        <v>116</v>
      </c>
    </row>
    <row r="3" spans="1:5" x14ac:dyDescent="0.3">
      <c r="A3" s="3"/>
    </row>
    <row r="4" spans="1:5" x14ac:dyDescent="0.3">
      <c r="A4" s="48" t="s">
        <v>122</v>
      </c>
    </row>
    <row r="5" spans="1:5" x14ac:dyDescent="0.3">
      <c r="A5" s="48" t="s">
        <v>128</v>
      </c>
    </row>
    <row r="6" spans="1:5" x14ac:dyDescent="0.3">
      <c r="A6" s="4" t="s">
        <v>118</v>
      </c>
    </row>
    <row r="7" spans="1:5" x14ac:dyDescent="0.3">
      <c r="A7" s="81"/>
      <c r="B7" s="79" t="s">
        <v>0</v>
      </c>
      <c r="C7" s="7"/>
      <c r="D7" s="79"/>
      <c r="E7" s="4"/>
    </row>
    <row r="8" spans="1:5" x14ac:dyDescent="0.3">
      <c r="A8" s="81"/>
      <c r="B8" s="79"/>
      <c r="C8" s="45" t="s">
        <v>125</v>
      </c>
      <c r="D8" s="79"/>
      <c r="E8" s="45" t="s">
        <v>125</v>
      </c>
    </row>
    <row r="9" spans="1:5" ht="26.4" x14ac:dyDescent="0.3">
      <c r="A9" s="81"/>
      <c r="B9" s="79"/>
      <c r="C9" s="45" t="s">
        <v>78</v>
      </c>
      <c r="D9" s="79"/>
      <c r="E9" s="45" t="s">
        <v>78</v>
      </c>
    </row>
    <row r="10" spans="1:5" ht="26.4" x14ac:dyDescent="0.3">
      <c r="A10" s="81"/>
      <c r="B10" s="79"/>
      <c r="C10" s="45" t="s">
        <v>134</v>
      </c>
      <c r="D10" s="79"/>
      <c r="E10" s="53" t="s">
        <v>135</v>
      </c>
    </row>
    <row r="11" spans="1:5" ht="14.4" thickBot="1" x14ac:dyDescent="0.35">
      <c r="A11" s="81"/>
      <c r="B11" s="79"/>
      <c r="C11" s="8" t="s">
        <v>34</v>
      </c>
      <c r="D11" s="79"/>
      <c r="E11" s="8" t="s">
        <v>34</v>
      </c>
    </row>
    <row r="12" spans="1:5" x14ac:dyDescent="0.3">
      <c r="A12" s="13" t="s">
        <v>79</v>
      </c>
      <c r="B12" s="12"/>
      <c r="C12" s="21"/>
      <c r="D12" s="21"/>
      <c r="E12" s="21"/>
    </row>
    <row r="13" spans="1:5" x14ac:dyDescent="0.3">
      <c r="A13" s="13" t="s">
        <v>59</v>
      </c>
      <c r="B13" s="45"/>
      <c r="C13" s="30">
        <v>-9745</v>
      </c>
      <c r="D13" s="25"/>
      <c r="E13" s="76">
        <v>-14541</v>
      </c>
    </row>
    <row r="14" spans="1:5" x14ac:dyDescent="0.3">
      <c r="A14" s="46" t="s">
        <v>80</v>
      </c>
      <c r="B14" s="12"/>
      <c r="C14" s="23"/>
      <c r="D14" s="23"/>
      <c r="E14" s="23"/>
    </row>
    <row r="15" spans="1:5" ht="26.4" x14ac:dyDescent="0.3">
      <c r="A15" s="54" t="s">
        <v>81</v>
      </c>
      <c r="B15" s="12">
        <v>11</v>
      </c>
      <c r="C15" s="35">
        <v>52586</v>
      </c>
      <c r="D15" s="23"/>
      <c r="E15" s="35">
        <v>45095</v>
      </c>
    </row>
    <row r="16" spans="1:5" ht="26.4" x14ac:dyDescent="0.3">
      <c r="A16" s="54" t="s">
        <v>82</v>
      </c>
      <c r="B16" s="12"/>
      <c r="C16" s="35">
        <v>-14617</v>
      </c>
      <c r="D16" s="23"/>
      <c r="E16" s="35">
        <v>-211</v>
      </c>
    </row>
    <row r="17" spans="1:7" ht="39.6" x14ac:dyDescent="0.3">
      <c r="A17" s="54" t="s">
        <v>149</v>
      </c>
      <c r="B17" s="12" t="s">
        <v>152</v>
      </c>
      <c r="C17" s="35">
        <v>107</v>
      </c>
      <c r="D17" s="23"/>
      <c r="E17" s="35">
        <v>-108</v>
      </c>
    </row>
    <row r="18" spans="1:7" ht="26.4" x14ac:dyDescent="0.3">
      <c r="A18" s="54" t="s">
        <v>150</v>
      </c>
      <c r="B18" s="12">
        <v>13</v>
      </c>
      <c r="C18" s="35">
        <v>591</v>
      </c>
      <c r="D18" s="23"/>
      <c r="E18" s="35">
        <v>-188</v>
      </c>
    </row>
    <row r="19" spans="1:7" x14ac:dyDescent="0.3">
      <c r="A19" s="54" t="s">
        <v>83</v>
      </c>
      <c r="B19" s="12">
        <v>22</v>
      </c>
      <c r="C19" s="35">
        <v>952</v>
      </c>
      <c r="D19" s="23"/>
      <c r="E19" s="35">
        <v>1046</v>
      </c>
    </row>
    <row r="20" spans="1:7" x14ac:dyDescent="0.3">
      <c r="A20" s="54" t="s">
        <v>151</v>
      </c>
      <c r="B20" s="12" t="s">
        <v>153</v>
      </c>
      <c r="C20" s="35">
        <v>30813</v>
      </c>
      <c r="D20" s="23"/>
      <c r="E20" s="35">
        <v>23258</v>
      </c>
    </row>
    <row r="21" spans="1:7" x14ac:dyDescent="0.3">
      <c r="A21" s="54" t="s">
        <v>84</v>
      </c>
      <c r="B21" s="12">
        <v>20</v>
      </c>
      <c r="C21" s="35">
        <v>3991</v>
      </c>
      <c r="D21" s="23"/>
      <c r="E21" s="35">
        <v>433</v>
      </c>
    </row>
    <row r="22" spans="1:7" x14ac:dyDescent="0.3">
      <c r="A22" s="54" t="s">
        <v>58</v>
      </c>
      <c r="B22" s="12"/>
      <c r="C22" s="35">
        <v>2244</v>
      </c>
      <c r="D22" s="23"/>
      <c r="E22" s="35">
        <v>3733</v>
      </c>
    </row>
    <row r="23" spans="1:7" x14ac:dyDescent="0.3">
      <c r="A23" s="54" t="s">
        <v>85</v>
      </c>
      <c r="B23" s="12"/>
      <c r="C23" s="35">
        <v>-5200</v>
      </c>
      <c r="D23" s="23"/>
      <c r="E23" s="35">
        <v>-4756</v>
      </c>
    </row>
    <row r="24" spans="1:7" x14ac:dyDescent="0.3">
      <c r="A24" s="54" t="s">
        <v>86</v>
      </c>
      <c r="B24" s="12"/>
      <c r="C24" s="35">
        <v>19205</v>
      </c>
      <c r="D24" s="23"/>
      <c r="E24" s="35">
        <v>13638</v>
      </c>
    </row>
    <row r="25" spans="1:7" ht="14.4" thickBot="1" x14ac:dyDescent="0.35">
      <c r="A25" s="54" t="s">
        <v>87</v>
      </c>
      <c r="B25" s="12">
        <v>19</v>
      </c>
      <c r="C25" s="35">
        <v>-5521</v>
      </c>
      <c r="D25" s="23"/>
      <c r="E25" s="35">
        <v>1496</v>
      </c>
    </row>
    <row r="26" spans="1:7" ht="26.4" x14ac:dyDescent="0.3">
      <c r="A26" s="13" t="s">
        <v>88</v>
      </c>
      <c r="B26" s="45"/>
      <c r="C26" s="40">
        <v>75406</v>
      </c>
      <c r="D26" s="25"/>
      <c r="E26" s="40">
        <v>68895</v>
      </c>
      <c r="F26" s="32">
        <f>SUM(C13:C25)-C26</f>
        <v>0</v>
      </c>
      <c r="G26" s="32">
        <f>SUM(E13:E25)-E26</f>
        <v>0</v>
      </c>
    </row>
    <row r="27" spans="1:7" x14ac:dyDescent="0.3">
      <c r="A27" s="54" t="s">
        <v>89</v>
      </c>
      <c r="B27" s="12"/>
      <c r="C27" s="35">
        <v>-12006</v>
      </c>
      <c r="D27" s="23"/>
      <c r="E27" s="35">
        <v>-7965</v>
      </c>
    </row>
    <row r="28" spans="1:7" x14ac:dyDescent="0.3">
      <c r="A28" s="54" t="s">
        <v>90</v>
      </c>
      <c r="B28" s="12"/>
      <c r="C28" s="35">
        <v>-10158</v>
      </c>
      <c r="D28" s="23"/>
      <c r="E28" s="35">
        <v>-2656</v>
      </c>
    </row>
    <row r="29" spans="1:7" x14ac:dyDescent="0.3">
      <c r="A29" s="54" t="s">
        <v>91</v>
      </c>
      <c r="B29" s="12"/>
      <c r="C29" s="35">
        <v>-3660</v>
      </c>
      <c r="D29" s="23"/>
      <c r="E29" s="35">
        <v>-6555</v>
      </c>
    </row>
    <row r="30" spans="1:7" ht="26.4" x14ac:dyDescent="0.3">
      <c r="A30" s="54" t="s">
        <v>92</v>
      </c>
      <c r="B30" s="12"/>
      <c r="C30" s="35">
        <v>-13672</v>
      </c>
      <c r="D30" s="23"/>
      <c r="E30" s="35">
        <v>-14035</v>
      </c>
    </row>
    <row r="31" spans="1:7" x14ac:dyDescent="0.3">
      <c r="A31" s="54" t="s">
        <v>93</v>
      </c>
      <c r="B31" s="12"/>
      <c r="C31" s="35">
        <v>22333</v>
      </c>
      <c r="D31" s="23"/>
      <c r="E31" s="35">
        <v>18511</v>
      </c>
    </row>
    <row r="32" spans="1:7" ht="14.4" thickBot="1" x14ac:dyDescent="0.35">
      <c r="A32" s="54" t="s">
        <v>94</v>
      </c>
      <c r="B32" s="12"/>
      <c r="C32" s="36">
        <v>-530</v>
      </c>
      <c r="D32" s="23"/>
      <c r="E32" s="36">
        <v>546</v>
      </c>
    </row>
    <row r="33" spans="1:7" x14ac:dyDescent="0.3">
      <c r="A33" s="13" t="s">
        <v>95</v>
      </c>
      <c r="B33" s="45"/>
      <c r="C33" s="30">
        <v>57713</v>
      </c>
      <c r="D33" s="25"/>
      <c r="E33" s="30">
        <v>56741</v>
      </c>
      <c r="F33" s="32">
        <f>SUM(C26:C32)-C33</f>
        <v>0</v>
      </c>
      <c r="G33" s="32">
        <f>SUM(E26:E32)-E33</f>
        <v>0</v>
      </c>
    </row>
    <row r="34" spans="1:7" x14ac:dyDescent="0.3">
      <c r="A34" s="46" t="s">
        <v>96</v>
      </c>
      <c r="B34" s="12"/>
      <c r="C34" s="35">
        <v>-7690</v>
      </c>
      <c r="D34" s="23"/>
      <c r="E34" s="35">
        <v>-11333</v>
      </c>
    </row>
    <row r="35" spans="1:7" ht="14.4" thickBot="1" x14ac:dyDescent="0.35">
      <c r="A35" s="46" t="s">
        <v>97</v>
      </c>
      <c r="B35" s="12"/>
      <c r="C35" s="35">
        <v>5210</v>
      </c>
      <c r="D35" s="23"/>
      <c r="E35" s="35">
        <v>4744</v>
      </c>
    </row>
    <row r="36" spans="1:7" ht="27" thickBot="1" x14ac:dyDescent="0.35">
      <c r="A36" s="13" t="s">
        <v>98</v>
      </c>
      <c r="B36" s="45"/>
      <c r="C36" s="37">
        <v>55233</v>
      </c>
      <c r="D36" s="25"/>
      <c r="E36" s="37">
        <v>50152</v>
      </c>
      <c r="F36" s="32">
        <f>SUM(C33:C35)-OLE_LINK2</f>
        <v>0</v>
      </c>
      <c r="G36" s="32">
        <f>SUM(E33:E35)-E36</f>
        <v>0</v>
      </c>
    </row>
    <row r="37" spans="1:7" x14ac:dyDescent="0.3">
      <c r="A37" s="2"/>
      <c r="B37" s="12"/>
      <c r="C37" s="23"/>
      <c r="D37" s="23"/>
      <c r="E37" s="23"/>
    </row>
    <row r="38" spans="1:7" x14ac:dyDescent="0.3">
      <c r="A38" s="13" t="s">
        <v>99</v>
      </c>
      <c r="B38" s="12"/>
      <c r="C38" s="23"/>
      <c r="D38" s="23"/>
      <c r="E38" s="23"/>
    </row>
    <row r="39" spans="1:7" x14ac:dyDescent="0.3">
      <c r="A39" s="54" t="s">
        <v>154</v>
      </c>
      <c r="B39" s="12"/>
      <c r="C39" s="35">
        <v>45558</v>
      </c>
      <c r="D39" s="23"/>
      <c r="E39" s="35" t="s">
        <v>40</v>
      </c>
    </row>
    <row r="40" spans="1:7" x14ac:dyDescent="0.3">
      <c r="A40" s="54" t="s">
        <v>100</v>
      </c>
      <c r="B40" s="12"/>
      <c r="C40" s="35">
        <v>-24684</v>
      </c>
      <c r="D40" s="23"/>
      <c r="E40" s="35">
        <v>-18342</v>
      </c>
    </row>
    <row r="41" spans="1:7" ht="26.4" x14ac:dyDescent="0.3">
      <c r="A41" s="54" t="s">
        <v>101</v>
      </c>
      <c r="B41" s="12"/>
      <c r="C41" s="35">
        <v>1837</v>
      </c>
      <c r="D41" s="23"/>
      <c r="E41" s="35">
        <v>334</v>
      </c>
    </row>
    <row r="42" spans="1:7" x14ac:dyDescent="0.3">
      <c r="A42" s="54" t="s">
        <v>102</v>
      </c>
      <c r="B42" s="12"/>
      <c r="C42" s="35">
        <v>-198</v>
      </c>
      <c r="D42" s="23"/>
      <c r="E42" s="35">
        <v>-741</v>
      </c>
    </row>
    <row r="43" spans="1:7" x14ac:dyDescent="0.3">
      <c r="A43" s="54" t="s">
        <v>103</v>
      </c>
      <c r="B43" s="12"/>
      <c r="C43" s="35">
        <v>-1386</v>
      </c>
      <c r="D43" s="23"/>
      <c r="E43" s="35">
        <v>-1238</v>
      </c>
    </row>
    <row r="44" spans="1:7" ht="14.4" thickBot="1" x14ac:dyDescent="0.35">
      <c r="A44" s="54" t="s">
        <v>104</v>
      </c>
      <c r="B44" s="12"/>
      <c r="C44" s="35">
        <v>126</v>
      </c>
      <c r="D44" s="23"/>
      <c r="E44" s="35">
        <v>502</v>
      </c>
    </row>
    <row r="45" spans="1:7" ht="14.4" thickBot="1" x14ac:dyDescent="0.35">
      <c r="A45" s="13" t="s">
        <v>105</v>
      </c>
      <c r="B45" s="45"/>
      <c r="C45" s="37">
        <v>21253</v>
      </c>
      <c r="D45" s="25"/>
      <c r="E45" s="77">
        <v>-19485</v>
      </c>
      <c r="F45" s="32">
        <f>SUM(C39:C44)-C45</f>
        <v>0</v>
      </c>
      <c r="G45" s="32">
        <f>SUM(E39:E44)-E45</f>
        <v>0</v>
      </c>
    </row>
    <row r="46" spans="1:7" x14ac:dyDescent="0.3">
      <c r="A46" s="13"/>
      <c r="B46" s="7"/>
      <c r="C46" s="25"/>
      <c r="D46" s="25"/>
      <c r="E46" s="25"/>
    </row>
    <row r="48" spans="1:7" x14ac:dyDescent="0.3">
      <c r="A48" s="13" t="s">
        <v>106</v>
      </c>
      <c r="B48" s="12"/>
      <c r="C48" s="35"/>
      <c r="D48" s="23"/>
      <c r="E48" s="23"/>
    </row>
    <row r="49" spans="1:7" x14ac:dyDescent="0.3">
      <c r="A49" s="54" t="s">
        <v>107</v>
      </c>
      <c r="B49" s="12">
        <v>23</v>
      </c>
      <c r="C49" s="35">
        <v>-48925</v>
      </c>
      <c r="D49" s="23"/>
      <c r="E49" s="35">
        <v>-43583</v>
      </c>
    </row>
    <row r="50" spans="1:7" x14ac:dyDescent="0.3">
      <c r="A50" s="54" t="s">
        <v>108</v>
      </c>
      <c r="B50" s="12">
        <v>23</v>
      </c>
      <c r="C50" s="35">
        <v>-13782</v>
      </c>
      <c r="D50" s="23"/>
      <c r="E50" s="35">
        <v>-11927</v>
      </c>
    </row>
    <row r="51" spans="1:7" ht="26.4" x14ac:dyDescent="0.3">
      <c r="A51" s="54" t="s">
        <v>109</v>
      </c>
      <c r="B51" s="12">
        <v>23</v>
      </c>
      <c r="C51" s="35">
        <v>-14</v>
      </c>
      <c r="D51" s="23"/>
      <c r="E51" s="35">
        <v>-38118</v>
      </c>
    </row>
    <row r="52" spans="1:7" x14ac:dyDescent="0.3">
      <c r="A52" s="54" t="s">
        <v>110</v>
      </c>
      <c r="B52" s="12">
        <v>23</v>
      </c>
      <c r="C52" s="35">
        <v>5533</v>
      </c>
      <c r="D52" s="23"/>
      <c r="E52" s="35">
        <v>37600</v>
      </c>
    </row>
    <row r="53" spans="1:7" x14ac:dyDescent="0.3">
      <c r="A53" s="54" t="s">
        <v>155</v>
      </c>
      <c r="B53" s="12"/>
      <c r="C53" s="35" t="s">
        <v>40</v>
      </c>
      <c r="D53" s="23"/>
      <c r="E53" s="35">
        <v>121112</v>
      </c>
    </row>
    <row r="54" spans="1:7" x14ac:dyDescent="0.3">
      <c r="A54" s="54" t="s">
        <v>156</v>
      </c>
      <c r="B54" s="12"/>
      <c r="C54" s="35">
        <v>-463</v>
      </c>
      <c r="D54" s="23"/>
      <c r="E54" s="35" t="s">
        <v>40</v>
      </c>
    </row>
    <row r="55" spans="1:7" x14ac:dyDescent="0.3">
      <c r="A55" s="54" t="s">
        <v>157</v>
      </c>
      <c r="B55" s="12"/>
      <c r="C55" s="35">
        <v>5350</v>
      </c>
      <c r="D55" s="23"/>
      <c r="E55" s="35"/>
    </row>
    <row r="56" spans="1:7" ht="14.4" thickBot="1" x14ac:dyDescent="0.35">
      <c r="A56" s="13" t="s">
        <v>126</v>
      </c>
      <c r="B56" s="53"/>
      <c r="C56" s="66">
        <v>-52301</v>
      </c>
      <c r="D56" s="25"/>
      <c r="E56" s="66">
        <v>65084</v>
      </c>
      <c r="F56" s="32">
        <f>SUM(C49:C55)-C56</f>
        <v>0</v>
      </c>
      <c r="G56" s="32">
        <f>SUM(D49:D55)-D56</f>
        <v>0</v>
      </c>
    </row>
    <row r="57" spans="1:7" ht="26.4" x14ac:dyDescent="0.3">
      <c r="A57" s="13" t="s">
        <v>111</v>
      </c>
      <c r="B57" s="45"/>
      <c r="C57" s="30">
        <v>24185</v>
      </c>
      <c r="D57" s="25"/>
      <c r="E57" s="30">
        <v>95751</v>
      </c>
      <c r="F57" s="32">
        <f>OLE_LINK2+C45+C56-C57</f>
        <v>0</v>
      </c>
      <c r="G57" s="32">
        <f>E36+E45+E56-E57</f>
        <v>0</v>
      </c>
    </row>
    <row r="58" spans="1:7" x14ac:dyDescent="0.3">
      <c r="A58" s="2"/>
      <c r="B58" s="12"/>
      <c r="C58" s="23"/>
      <c r="D58" s="23"/>
      <c r="E58" s="23"/>
    </row>
    <row r="59" spans="1:7" ht="26.4" x14ac:dyDescent="0.3">
      <c r="A59" s="46" t="s">
        <v>112</v>
      </c>
      <c r="B59" s="12"/>
      <c r="C59" s="35">
        <v>815</v>
      </c>
      <c r="D59" s="23"/>
      <c r="E59" s="35">
        <v>-293</v>
      </c>
    </row>
    <row r="60" spans="1:7" ht="26.4" x14ac:dyDescent="0.3">
      <c r="A60" s="46" t="s">
        <v>113</v>
      </c>
      <c r="B60" s="12"/>
      <c r="C60" s="35">
        <v>-2</v>
      </c>
      <c r="D60" s="23"/>
      <c r="E60" s="35">
        <v>-1</v>
      </c>
    </row>
    <row r="61" spans="1:7" ht="27" thickBot="1" x14ac:dyDescent="0.35">
      <c r="A61" s="13" t="s">
        <v>114</v>
      </c>
      <c r="B61" s="12">
        <v>17</v>
      </c>
      <c r="C61" s="66">
        <v>488702</v>
      </c>
      <c r="D61" s="25"/>
      <c r="E61" s="66">
        <v>274006</v>
      </c>
      <c r="F61" s="32"/>
      <c r="G61" s="32"/>
    </row>
    <row r="62" spans="1:7" ht="27" thickBot="1" x14ac:dyDescent="0.35">
      <c r="A62" s="75" t="s">
        <v>115</v>
      </c>
      <c r="B62" s="12">
        <v>17</v>
      </c>
      <c r="C62" s="71">
        <v>513700</v>
      </c>
      <c r="D62" s="25"/>
      <c r="E62" s="71">
        <v>369463</v>
      </c>
      <c r="F62" s="32">
        <f>C61+C57+SUM(C59:C60)-C62</f>
        <v>0</v>
      </c>
      <c r="G62" s="32">
        <f>SUM(E57:E61)-E62</f>
        <v>0</v>
      </c>
    </row>
    <row r="63" spans="1:7" ht="14.4" thickTop="1" x14ac:dyDescent="0.3"/>
    <row r="66" spans="1:5" ht="14.4" x14ac:dyDescent="0.3">
      <c r="A66" s="102"/>
      <c r="B66" s="100"/>
      <c r="C66" s="102"/>
      <c r="D66" s="100"/>
      <c r="E66" s="102"/>
    </row>
    <row r="67" spans="1:5" ht="14.4" x14ac:dyDescent="0.3">
      <c r="A67" s="98"/>
      <c r="B67" s="98"/>
      <c r="C67" s="99"/>
      <c r="D67" s="99"/>
      <c r="E67" s="99"/>
    </row>
    <row r="68" spans="1:5" ht="14.4" x14ac:dyDescent="0.3">
      <c r="A68" s="101" t="s">
        <v>162</v>
      </c>
      <c r="B68" s="98"/>
      <c r="C68" s="101" t="s">
        <v>163</v>
      </c>
      <c r="D68" s="98"/>
      <c r="E68" s="101" t="s">
        <v>164</v>
      </c>
    </row>
    <row r="69" spans="1:5" ht="14.4" x14ac:dyDescent="0.3">
      <c r="A69" s="101"/>
      <c r="B69" s="98"/>
      <c r="C69" s="98"/>
      <c r="D69" s="98"/>
      <c r="E69" s="101"/>
    </row>
    <row r="70" spans="1:5" ht="14.4" x14ac:dyDescent="0.3">
      <c r="A70" s="101" t="s">
        <v>165</v>
      </c>
      <c r="B70" s="98"/>
      <c r="C70" s="101" t="s">
        <v>166</v>
      </c>
      <c r="D70" s="98"/>
      <c r="E70" s="101" t="s">
        <v>167</v>
      </c>
    </row>
    <row r="71" spans="1:5" ht="14.4" x14ac:dyDescent="0.3">
      <c r="A71" s="101" t="s">
        <v>168</v>
      </c>
      <c r="B71" s="100"/>
      <c r="C71" s="103" t="s">
        <v>168</v>
      </c>
      <c r="D71" s="98"/>
      <c r="E71" s="101"/>
    </row>
  </sheetData>
  <mergeCells count="3">
    <mergeCell ref="A7:A11"/>
    <mergeCell ref="B7:B11"/>
    <mergeCell ref="D7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PL&amp;OCI USD</vt:lpstr>
      <vt:lpstr>BS USD</vt:lpstr>
      <vt:lpstr>Equity USD</vt:lpstr>
      <vt:lpstr>CF USD</vt:lpstr>
      <vt:lpstr>'Equity USD'!OLE_LINK1</vt:lpstr>
      <vt:lpstr>'CF USD'!OLE_LINK2</vt:lpstr>
      <vt:lpstr>'BS USD'!OLE_LINK60</vt:lpstr>
      <vt:lpstr>'Equity USD'!OLE_LINK62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Akhmadzhon Abdiganiyev</dc:creator>
  <cp:lastModifiedBy>Anel Abdugulova</cp:lastModifiedBy>
  <dcterms:created xsi:type="dcterms:W3CDTF">2024-08-05T06:04:43Z</dcterms:created>
  <dcterms:modified xsi:type="dcterms:W3CDTF">2025-05-02T07:22:36Z</dcterms:modified>
</cp:coreProperties>
</file>