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Б 972\AZM 20\ДФО КАСЕ\азм касе\касе 2024 годовой\"/>
    </mc:Choice>
  </mc:AlternateContent>
  <bookViews>
    <workbookView xWindow="0" yWindow="0" windowWidth="23040" windowHeight="9072"/>
  </bookViews>
  <sheets>
    <sheet name="ОФП " sheetId="1" r:id="rId1"/>
    <sheet name="ОСД " sheetId="3" r:id="rId2"/>
    <sheet name="ОДДС" sheetId="6" r:id="rId3"/>
    <sheet name="ОИК" sheetId="2" r:id="rId4"/>
  </sheets>
  <definedNames>
    <definedName name="_Hlk38608682" localSheetId="2">ОДДС!$A$7</definedName>
    <definedName name="_Hlk38619009" localSheetId="0">#REF!</definedName>
    <definedName name="OLE_LINK1" localSheetId="0">'ОФП '!$A$16</definedName>
    <definedName name="_xlnm.Print_Titles" localSheetId="3">ОИК!$6:$7</definedName>
    <definedName name="_xlnm.Print_Titles" localSheetId="1">'ОСД '!$6:$6</definedName>
    <definedName name="_xlnm.Print_Titles" localSheetId="0">'ОФП '!$6:$6</definedName>
    <definedName name="_xlnm.Print_Area" localSheetId="3">ОИК!$A$1:$E$28</definedName>
    <definedName name="_xlnm.Print_Area" localSheetId="1">'ОСД '!$A$1:$D$31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D19" i="2" l="1"/>
  <c r="D13" i="3"/>
  <c r="C10" i="6"/>
  <c r="C24" i="6"/>
  <c r="C9" i="6"/>
  <c r="C7" i="6"/>
  <c r="B7" i="6"/>
  <c r="B12" i="6"/>
  <c r="B9" i="6"/>
  <c r="C36" i="1"/>
  <c r="C13" i="3"/>
  <c r="C14" i="3"/>
  <c r="D45" i="1"/>
  <c r="C45" i="1"/>
  <c r="D43" i="1"/>
  <c r="C43" i="1"/>
  <c r="C17" i="2" l="1"/>
  <c r="C27" i="6" l="1"/>
  <c r="B27" i="6"/>
  <c r="C21" i="6"/>
  <c r="B21" i="6"/>
  <c r="C13" i="6"/>
  <c r="C16" i="6" s="1"/>
  <c r="B13" i="6"/>
  <c r="B16" i="6" s="1"/>
  <c r="B29" i="6" l="1"/>
  <c r="C29" i="6"/>
  <c r="C31" i="6" s="1"/>
  <c r="B30" i="6" l="1"/>
  <c r="B31" i="6"/>
  <c r="B37" i="6" s="1"/>
  <c r="E9" i="2"/>
  <c r="D10" i="3" l="1"/>
  <c r="D15" i="3" s="1"/>
  <c r="D20" i="3" s="1"/>
  <c r="D23" i="3" l="1"/>
  <c r="D27" i="3" s="1"/>
  <c r="E21" i="2"/>
  <c r="D24" i="3" l="1"/>
  <c r="C18" i="1"/>
  <c r="C15" i="2" l="1"/>
  <c r="A4" i="2"/>
  <c r="D18" i="1" l="1"/>
  <c r="C20" i="2"/>
  <c r="C22" i="2" s="1"/>
  <c r="D46" i="1"/>
  <c r="C46" i="1"/>
  <c r="C37" i="1"/>
  <c r="C10" i="3"/>
  <c r="D37" i="1"/>
  <c r="C29" i="1"/>
  <c r="D29" i="1"/>
  <c r="A23" i="1"/>
  <c r="D47" i="1" l="1"/>
  <c r="C47" i="1"/>
  <c r="C15" i="3"/>
  <c r="C20" i="3" s="1"/>
  <c r="D30" i="1"/>
  <c r="D48" i="1" s="1"/>
  <c r="C30" i="1"/>
  <c r="C48" i="1" s="1"/>
  <c r="E17" i="2"/>
  <c r="C23" i="3" l="1"/>
  <c r="C27" i="3" s="1"/>
  <c r="E11" i="2"/>
  <c r="D12" i="2"/>
  <c r="D49" i="1"/>
  <c r="C49" i="1"/>
  <c r="C24" i="3" l="1"/>
  <c r="D20" i="2"/>
  <c r="D22" i="2" s="1"/>
  <c r="E12" i="2"/>
  <c r="E15" i="2" s="1"/>
  <c r="D15" i="2"/>
  <c r="E19" i="2" l="1"/>
  <c r="E20" i="2" s="1"/>
  <c r="E22" i="2" s="1"/>
</calcChain>
</file>

<file path=xl/sharedStrings.xml><?xml version="1.0" encoding="utf-8"?>
<sst xmlns="http://schemas.openxmlformats.org/spreadsheetml/2006/main" count="133" uniqueCount="100">
  <si>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</si>
  <si>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</si>
  <si>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</si>
  <si>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</si>
  <si>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</si>
  <si>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Итого активы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</si>
  <si>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</si>
  <si>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</si>
  <si>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</si>
  <si>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</si>
  <si>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</si>
  <si>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</si>
  <si>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</si>
  <si>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</si>
  <si>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</si>
  <si>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</si>
  <si>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</si>
  <si>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</si>
  <si>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</si>
  <si>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</si>
  <si>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</si>
  <si>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</si>
  <si>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</si>
  <si>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</si>
  <si>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</si>
  <si>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</si>
  <si>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</si>
  <si>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</si>
  <si>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</si>
  <si>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</si>
  <si>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</si>
  <si>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</si>
  <si>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</si>
  <si>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</si>
  <si>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</si>
  <si>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</si>
  <si>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</si>
  <si>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</si>
  <si>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</si>
  <si>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</si>
  <si>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</si>
  <si>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</si>
  <si>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</si>
  <si>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</si>
  <si>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</si>
  <si>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</si>
  <si>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Подоходный налог уплаченный</t>
  </si>
  <si>
    <t>Займы выданные</t>
  </si>
  <si>
    <t>______________</t>
  </si>
  <si>
    <t>Главный бухгалтер</t>
  </si>
  <si>
    <t>________________</t>
  </si>
  <si>
    <t>Прочие долгосрочные активы</t>
  </si>
  <si>
    <t>Промежуточная финансовая отчетность</t>
  </si>
  <si>
    <t>ОТЧЕТ О ФИНАНСОВОМ  ПОЛОЖЕНИИ</t>
  </si>
  <si>
    <t>ОТЧЕТ О СОВОКУПНОМ  ДОХОДЕ</t>
  </si>
  <si>
    <t>Долгосрочные авансы выданные</t>
  </si>
  <si>
    <t>Базовая прибыль на акцию (в тенге)</t>
  </si>
  <si>
    <t>Дивиденды к уплате</t>
  </si>
  <si>
    <t>Дивиденды к выплате</t>
  </si>
  <si>
    <t xml:space="preserve">На 1 января 2024 года </t>
  </si>
  <si>
    <t>Генеральный директор</t>
  </si>
  <si>
    <t>Операционная прибыль</t>
  </si>
  <si>
    <t>31 декабря 2024</t>
  </si>
  <si>
    <t>Асанов С.К.</t>
  </si>
  <si>
    <t>Бисенгалиева А.Б.</t>
  </si>
  <si>
    <t>Предоплата по налогам</t>
  </si>
  <si>
    <t>Эмиссионный доход</t>
  </si>
  <si>
    <t>ОТЧЕТ О ДВИЖЕНИИ ДЕНЕЖНЫХ СРЕДСТВ</t>
  </si>
  <si>
    <t>Денежные потоки от операционной деятельности:</t>
  </si>
  <si>
    <t>Поступление денежных средств от покупателей</t>
  </si>
  <si>
    <t>Денежные средства, уплаченные работникам</t>
  </si>
  <si>
    <t>Прочие налоги и обязательные платежи уплаченные</t>
  </si>
  <si>
    <t>Денежные средства, уплаченные поставщикам</t>
  </si>
  <si>
    <t>Прочие поступления</t>
  </si>
  <si>
    <t>Прочие выплаты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</si>
  <si>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</si>
  <si>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</si>
  <si>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>Чистое движение денежных средств от операционной деятельности</t>
  </si>
  <si>
    <t>Денежные потоки от инвестиционной деятельности:</t>
  </si>
  <si>
    <t>Покупка основных средств</t>
  </si>
  <si>
    <t>Реализация основных средств</t>
  </si>
  <si>
    <t>Чистое движение денежных средств от инвестиционной деятельности</t>
  </si>
  <si>
    <t>Денежные потоки от финансовой деятельности:</t>
  </si>
  <si>
    <t>Получение займов</t>
  </si>
  <si>
    <t>Погашение займов</t>
  </si>
  <si>
    <t>Выплата дивидендов</t>
  </si>
  <si>
    <t>Чистое движение денежных средств от финансовой деятельности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</si>
  <si>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</si>
  <si>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</si>
  <si>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</si>
  <si>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 xml:space="preserve">АО "Актюбинский завод металлоконструкций" </t>
  </si>
  <si>
    <t>На 31 декабря  2024 года</t>
  </si>
  <si>
    <t>31 декабря 2023</t>
  </si>
  <si>
    <t>за 2024 год</t>
  </si>
  <si>
    <t>2024 год</t>
  </si>
  <si>
    <t>2023 год</t>
  </si>
  <si>
    <t>На 31 декабря 2024 года</t>
  </si>
  <si>
    <t xml:space="preserve">На 1 января 2023 года </t>
  </si>
  <si>
    <t xml:space="preserve">На 31 декабря 2023 года </t>
  </si>
  <si>
    <t>Балансовая стоимость одной простой акции (в тыс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</si>
</sst>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р_.;\(#,##0\)_р_."/>
    <numFmt numFmtId="204" formatCode="#,##0,"/>
  </numFmts>
  <fonts count="1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2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i/>
      <sz val="8"/>
      <color theme="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97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  <xf numFmtId="0" fontId="6" fillId="0" borderId="0"/>
  </cellStyleXfs>
  <cellXfs count="135">
    <xf numFmtId="0" fontId="0" fillId="0" borderId="0" xfId="0"/>
    <xf numFmtId="167" fontId="4" fillId="0" borderId="0" xfId="473" applyFont="1" applyFill="1"/>
    <xf numFmtId="0" fontId="110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112" fillId="0" borderId="0" xfId="0" applyFont="1" applyAlignment="1">
      <alignment wrapText="1"/>
    </xf>
    <xf numFmtId="0" fontId="2" fillId="0" borderId="0" xfId="359" applyFont="1" applyAlignment="1">
      <alignment vertical="center"/>
    </xf>
    <xf numFmtId="0" fontId="113" fillId="0" borderId="0" xfId="0" applyFont="1"/>
    <xf numFmtId="0" fontId="111" fillId="0" borderId="0" xfId="0" applyFont="1" applyAlignment="1">
      <alignment wrapText="1"/>
    </xf>
    <xf numFmtId="0" fontId="109" fillId="0" borderId="0" xfId="0" applyFont="1" applyAlignment="1">
      <alignment vertical="center" wrapText="1"/>
    </xf>
    <xf numFmtId="0" fontId="110" fillId="0" borderId="10" xfId="0" applyFont="1" applyBorder="1" applyAlignment="1">
      <alignment wrapText="1"/>
    </xf>
    <xf numFmtId="0" fontId="4" fillId="0" borderId="0" xfId="400" applyFont="1"/>
    <xf numFmtId="0" fontId="5" fillId="0" borderId="0" xfId="400" applyFont="1" applyAlignment="1">
      <alignment horizontal="center"/>
    </xf>
    <xf numFmtId="0" fontId="114" fillId="0" borderId="9" xfId="0" applyFont="1" applyBorder="1" applyAlignment="1">
      <alignment wrapText="1"/>
    </xf>
    <xf numFmtId="0" fontId="109" fillId="0" borderId="27" xfId="0" applyFont="1" applyBorder="1" applyAlignment="1">
      <alignment horizontal="left" wrapText="1"/>
    </xf>
    <xf numFmtId="0" fontId="110" fillId="0" borderId="28" xfId="0" applyFont="1" applyBorder="1" applyAlignment="1">
      <alignment horizontal="left" wrapText="1"/>
    </xf>
    <xf numFmtId="0" fontId="109" fillId="0" borderId="0" xfId="0" applyFont="1" applyAlignment="1">
      <alignment vertical="top" wrapText="1"/>
    </xf>
    <xf numFmtId="0" fontId="109" fillId="0" borderId="27" xfId="0" applyFont="1" applyBorder="1" applyAlignment="1">
      <alignment wrapText="1"/>
    </xf>
    <xf numFmtId="0" fontId="110" fillId="0" borderId="27" xfId="0" applyFont="1" applyBorder="1" applyAlignment="1">
      <alignment wrapText="1"/>
    </xf>
    <xf numFmtId="164" fontId="109" fillId="0" borderId="27" xfId="473" applyNumberFormat="1" applyFont="1" applyFill="1" applyBorder="1" applyAlignment="1">
      <alignment horizontal="right" wrapText="1"/>
    </xf>
    <xf numFmtId="0" fontId="0" fillId="0" borderId="0" xfId="0"/>
    <xf numFmtId="0" fontId="3" fillId="0" borderId="0" xfId="359" applyFont="1" applyAlignment="1">
      <alignment vertical="center"/>
    </xf>
    <xf numFmtId="0" fontId="0" fillId="0" borderId="0" xfId="0" applyAlignment="1">
      <alignment vertical="top"/>
    </xf>
    <xf numFmtId="0" fontId="118" fillId="0" borderId="0" xfId="359" applyFont="1" applyAlignment="1">
      <alignment horizontal="left" vertical="center"/>
    </xf>
    <xf numFmtId="0" fontId="6" fillId="0" borderId="0" xfId="362" applyAlignment="1">
      <alignment horizontal="left"/>
    </xf>
    <xf numFmtId="0" fontId="6" fillId="0" borderId="0" xfId="362"/>
    <xf numFmtId="0" fontId="4" fillId="0" borderId="0" xfId="362" applyFont="1" applyAlignment="1">
      <alignment wrapText="1"/>
    </xf>
    <xf numFmtId="0" fontId="3" fillId="0" borderId="0" xfId="362" applyFont="1" applyAlignment="1">
      <alignment wrapText="1"/>
    </xf>
    <xf numFmtId="0" fontId="4" fillId="0" borderId="10" xfId="362" applyFont="1" applyBorder="1" applyAlignment="1">
      <alignment wrapText="1"/>
    </xf>
    <xf numFmtId="0" fontId="3" fillId="0" borderId="10" xfId="362" applyFont="1" applyBorder="1" applyAlignment="1">
      <alignment wrapText="1"/>
    </xf>
    <xf numFmtId="0" fontId="117" fillId="0" borderId="0" xfId="362" applyFont="1" applyAlignment="1">
      <alignment wrapText="1"/>
    </xf>
    <xf numFmtId="0" fontId="3" fillId="0" borderId="8" xfId="362" applyFont="1" applyBorder="1" applyAlignment="1">
      <alignment wrapText="1"/>
    </xf>
    <xf numFmtId="203" fontId="6" fillId="0" borderId="0" xfId="362" applyNumberFormat="1"/>
    <xf numFmtId="0" fontId="119" fillId="0" borderId="27" xfId="0" applyFont="1" applyBorder="1" applyAlignment="1">
      <alignment wrapText="1"/>
    </xf>
    <xf numFmtId="0" fontId="2" fillId="0" borderId="0" xfId="359" applyFont="1" applyFill="1" applyAlignment="1">
      <alignment vertical="center"/>
    </xf>
    <xf numFmtId="0" fontId="110" fillId="0" borderId="27" xfId="0" applyFont="1" applyFill="1" applyBorder="1" applyAlignment="1">
      <alignment horizontal="center" wrapText="1"/>
    </xf>
    <xf numFmtId="0" fontId="110" fillId="0" borderId="0" xfId="0" applyFont="1" applyFill="1" applyAlignment="1">
      <alignment horizontal="center" wrapText="1"/>
    </xf>
    <xf numFmtId="0" fontId="109" fillId="0" borderId="0" xfId="0" applyFont="1" applyFill="1" applyAlignment="1">
      <alignment horizontal="center" wrapText="1"/>
    </xf>
    <xf numFmtId="0" fontId="111" fillId="0" borderId="0" xfId="0" applyFont="1" applyFill="1" applyAlignment="1">
      <alignment horizontal="center" wrapText="1"/>
    </xf>
    <xf numFmtId="0" fontId="110" fillId="0" borderId="9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center" wrapText="1"/>
    </xf>
    <xf numFmtId="164" fontId="109" fillId="0" borderId="0" xfId="0" applyNumberFormat="1" applyFont="1" applyFill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0" fillId="0" borderId="0" xfId="0" applyFill="1"/>
    <xf numFmtId="0" fontId="112" fillId="0" borderId="0" xfId="0" applyFont="1" applyFill="1" applyAlignment="1">
      <alignment wrapText="1"/>
    </xf>
    <xf numFmtId="0" fontId="109" fillId="0" borderId="0" xfId="0" applyFont="1" applyFill="1" applyBorder="1" applyAlignment="1">
      <alignment horizontal="left" wrapText="1"/>
    </xf>
    <xf numFmtId="0" fontId="109" fillId="0" borderId="0" xfId="0" applyFont="1" applyFill="1" applyBorder="1" applyAlignment="1">
      <alignment vertical="center" wrapText="1"/>
    </xf>
    <xf numFmtId="0" fontId="109" fillId="0" borderId="0" xfId="0" applyFont="1" applyFill="1" applyBorder="1" applyAlignment="1">
      <alignment vertical="top" wrapText="1"/>
    </xf>
    <xf numFmtId="0" fontId="4" fillId="0" borderId="0" xfId="400" applyFont="1" applyFill="1"/>
    <xf numFmtId="0" fontId="5" fillId="0" borderId="0" xfId="400" applyFont="1" applyFill="1" applyAlignment="1">
      <alignment horizontal="center"/>
    </xf>
    <xf numFmtId="0" fontId="110" fillId="0" borderId="10" xfId="0" applyFont="1" applyFill="1" applyBorder="1" applyAlignment="1">
      <alignment horizontal="center" wrapText="1"/>
    </xf>
    <xf numFmtId="0" fontId="3" fillId="0" borderId="0" xfId="359" applyFont="1" applyFill="1" applyAlignment="1">
      <alignment vertical="center"/>
    </xf>
    <xf numFmtId="0" fontId="118" fillId="0" borderId="0" xfId="359" applyFont="1" applyFill="1" applyAlignment="1">
      <alignment horizontal="left" vertical="center"/>
    </xf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0" fontId="109" fillId="0" borderId="0" xfId="0" applyFont="1" applyFill="1"/>
    <xf numFmtId="0" fontId="3" fillId="0" borderId="0" xfId="389" applyFont="1" applyFill="1" applyAlignment="1">
      <alignment horizontal="center"/>
    </xf>
    <xf numFmtId="0" fontId="110" fillId="0" borderId="0" xfId="0" applyFont="1" applyFill="1" applyAlignment="1">
      <alignment wrapText="1"/>
    </xf>
    <xf numFmtId="164" fontId="109" fillId="0" borderId="0" xfId="0" applyNumberFormat="1" applyFont="1" applyFill="1" applyAlignment="1">
      <alignment horizontal="right" wrapText="1"/>
    </xf>
    <xf numFmtId="0" fontId="110" fillId="0" borderId="27" xfId="0" applyFont="1" applyFill="1" applyBorder="1" applyAlignment="1">
      <alignment wrapText="1"/>
    </xf>
    <xf numFmtId="164" fontId="110" fillId="0" borderId="27" xfId="0" applyNumberFormat="1" applyFont="1" applyFill="1" applyBorder="1" applyAlignment="1">
      <alignment horizontal="right" wrapText="1"/>
    </xf>
    <xf numFmtId="0" fontId="109" fillId="0" borderId="0" xfId="0" applyFont="1" applyFill="1" applyAlignment="1">
      <alignment wrapText="1"/>
    </xf>
    <xf numFmtId="0" fontId="109" fillId="0" borderId="27" xfId="0" applyFont="1" applyFill="1" applyBorder="1" applyAlignment="1">
      <alignment wrapText="1"/>
    </xf>
    <xf numFmtId="164" fontId="109" fillId="0" borderId="27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10" xfId="0" applyFont="1" applyFill="1" applyBorder="1" applyAlignment="1">
      <alignment wrapText="1"/>
    </xf>
    <xf numFmtId="0" fontId="109" fillId="0" borderId="10" xfId="0" applyFont="1" applyFill="1" applyBorder="1" applyAlignment="1">
      <alignment horizontal="center" wrapText="1"/>
    </xf>
    <xf numFmtId="164" fontId="110" fillId="0" borderId="10" xfId="0" applyNumberFormat="1" applyFont="1" applyFill="1" applyBorder="1" applyAlignment="1">
      <alignment horizontal="right" wrapText="1"/>
    </xf>
    <xf numFmtId="164" fontId="3" fillId="0" borderId="27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3" fontId="110" fillId="0" borderId="0" xfId="0" applyNumberFormat="1" applyFont="1" applyFill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Alignment="1">
      <alignment vertical="center" wrapText="1"/>
    </xf>
    <xf numFmtId="0" fontId="113" fillId="0" borderId="0" xfId="0" applyFont="1" applyFill="1"/>
    <xf numFmtId="0" fontId="109" fillId="0" borderId="0" xfId="0" applyFont="1" applyFill="1" applyAlignment="1">
      <alignment vertical="top" wrapText="1"/>
    </xf>
    <xf numFmtId="0" fontId="11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0" fillId="0" borderId="27" xfId="0" applyFont="1" applyFill="1" applyBorder="1" applyAlignment="1">
      <alignment horizontal="center" wrapText="1"/>
    </xf>
    <xf numFmtId="0" fontId="0" fillId="0" borderId="0" xfId="0" applyFill="1"/>
    <xf numFmtId="204" fontId="2" fillId="0" borderId="0" xfId="359" applyNumberFormat="1" applyFont="1" applyAlignment="1">
      <alignment vertical="center"/>
    </xf>
    <xf numFmtId="204" fontId="118" fillId="0" borderId="0" xfId="359" applyNumberFormat="1" applyFont="1" applyAlignment="1">
      <alignment horizontal="right" vertical="center"/>
    </xf>
    <xf numFmtId="204" fontId="114" fillId="0" borderId="27" xfId="0" applyNumberFormat="1" applyFont="1" applyBorder="1" applyAlignment="1">
      <alignment horizontal="right" wrapText="1"/>
    </xf>
    <xf numFmtId="204" fontId="114" fillId="0" borderId="0" xfId="0" applyNumberFormat="1" applyFont="1" applyAlignment="1">
      <alignment horizontal="right" wrapText="1"/>
    </xf>
    <xf numFmtId="204" fontId="110" fillId="0" borderId="0" xfId="0" applyNumberFormat="1" applyFont="1" applyAlignment="1">
      <alignment horizontal="right" wrapText="1"/>
    </xf>
    <xf numFmtId="204" fontId="109" fillId="0" borderId="0" xfId="0" applyNumberFormat="1" applyFont="1" applyAlignment="1">
      <alignment horizontal="right" wrapText="1"/>
    </xf>
    <xf numFmtId="204" fontId="4" fillId="0" borderId="0" xfId="0" applyNumberFormat="1" applyFont="1" applyAlignment="1">
      <alignment horizontal="right" wrapText="1"/>
    </xf>
    <xf numFmtId="204" fontId="3" fillId="0" borderId="9" xfId="0" applyNumberFormat="1" applyFont="1" applyBorder="1" applyAlignment="1">
      <alignment horizontal="right" wrapText="1"/>
    </xf>
    <xf numFmtId="204" fontId="110" fillId="0" borderId="9" xfId="0" applyNumberFormat="1" applyFont="1" applyBorder="1" applyAlignment="1">
      <alignment horizontal="right" wrapText="1"/>
    </xf>
    <xf numFmtId="204" fontId="3" fillId="0" borderId="28" xfId="0" applyNumberFormat="1" applyFont="1" applyBorder="1" applyAlignment="1">
      <alignment horizontal="right" wrapText="1"/>
    </xf>
    <xf numFmtId="204" fontId="110" fillId="0" borderId="28" xfId="0" applyNumberFormat="1" applyFont="1" applyBorder="1" applyAlignment="1">
      <alignment horizontal="right" wrapText="1"/>
    </xf>
    <xf numFmtId="204" fontId="115" fillId="0" borderId="0" xfId="0" applyNumberFormat="1" applyFont="1" applyAlignment="1">
      <alignment horizontal="right" wrapText="1"/>
    </xf>
    <xf numFmtId="204" fontId="4" fillId="0" borderId="27" xfId="0" applyNumberFormat="1" applyFont="1" applyBorder="1" applyAlignment="1">
      <alignment horizontal="right" wrapText="1"/>
    </xf>
    <xf numFmtId="204" fontId="112" fillId="0" borderId="0" xfId="0" applyNumberFormat="1" applyFont="1" applyAlignment="1">
      <alignment wrapText="1"/>
    </xf>
    <xf numFmtId="204" fontId="113" fillId="0" borderId="0" xfId="0" applyNumberFormat="1" applyFont="1"/>
    <xf numFmtId="204" fontId="109" fillId="0" borderId="0" xfId="0" applyNumberFormat="1" applyFont="1" applyAlignment="1">
      <alignment wrapText="1"/>
    </xf>
    <xf numFmtId="204" fontId="109" fillId="0" borderId="0" xfId="0" applyNumberFormat="1" applyFont="1" applyAlignment="1">
      <alignment vertical="center" wrapText="1"/>
    </xf>
    <xf numFmtId="204" fontId="113" fillId="0" borderId="0" xfId="0" applyNumberFormat="1" applyFont="1" applyAlignment="1">
      <alignment vertical="top"/>
    </xf>
    <xf numFmtId="204" fontId="109" fillId="0" borderId="0" xfId="0" applyNumberFormat="1" applyFont="1" applyAlignment="1">
      <alignment vertical="top" wrapText="1"/>
    </xf>
    <xf numFmtId="4" fontId="121" fillId="0" borderId="15" xfId="496" applyNumberFormat="1" applyFont="1" applyBorder="1" applyAlignment="1">
      <alignment horizontal="right" vertical="top" wrapText="1"/>
    </xf>
    <xf numFmtId="4" fontId="122" fillId="0" borderId="15" xfId="496" applyNumberFormat="1" applyFont="1" applyBorder="1" applyAlignment="1">
      <alignment horizontal="right" vertical="top" wrapText="1"/>
    </xf>
    <xf numFmtId="0" fontId="120" fillId="0" borderId="0" xfId="0" applyFont="1"/>
    <xf numFmtId="0" fontId="120" fillId="0" borderId="0" xfId="0" applyFont="1" applyFill="1"/>
    <xf numFmtId="204" fontId="123" fillId="0" borderId="0" xfId="0" applyNumberFormat="1" applyFont="1"/>
    <xf numFmtId="204" fontId="4" fillId="0" borderId="0" xfId="400" applyNumberFormat="1" applyFont="1" applyAlignment="1">
      <alignment horizontal="right"/>
    </xf>
    <xf numFmtId="204" fontId="5" fillId="0" borderId="0" xfId="400" applyNumberFormat="1" applyFont="1" applyAlignment="1">
      <alignment horizontal="center"/>
    </xf>
    <xf numFmtId="204" fontId="110" fillId="0" borderId="0" xfId="0" applyNumberFormat="1" applyFont="1" applyAlignment="1">
      <alignment wrapText="1"/>
    </xf>
    <xf numFmtId="204" fontId="111" fillId="0" borderId="0" xfId="0" applyNumberFormat="1" applyFont="1" applyAlignment="1">
      <alignment wrapText="1"/>
    </xf>
    <xf numFmtId="204" fontId="3" fillId="0" borderId="0" xfId="0" applyNumberFormat="1" applyFont="1" applyAlignment="1">
      <alignment horizontal="right" wrapText="1"/>
    </xf>
    <xf numFmtId="204" fontId="109" fillId="0" borderId="27" xfId="0" applyNumberFormat="1" applyFont="1" applyBorder="1" applyAlignment="1">
      <alignment horizontal="right" wrapText="1"/>
    </xf>
    <xf numFmtId="204" fontId="3" fillId="0" borderId="27" xfId="0" applyNumberFormat="1" applyFont="1" applyBorder="1" applyAlignment="1">
      <alignment horizontal="right" wrapText="1"/>
    </xf>
    <xf numFmtId="204" fontId="3" fillId="0" borderId="10" xfId="0" applyNumberFormat="1" applyFont="1" applyBorder="1" applyAlignment="1">
      <alignment horizontal="right" wrapText="1"/>
    </xf>
    <xf numFmtId="204" fontId="0" fillId="0" borderId="0" xfId="0" applyNumberFormat="1"/>
    <xf numFmtId="204" fontId="117" fillId="0" borderId="0" xfId="362" applyNumberFormat="1" applyFont="1"/>
    <xf numFmtId="204" fontId="4" fillId="0" borderId="0" xfId="362" applyNumberFormat="1" applyFont="1" applyAlignment="1">
      <alignment horizontal="right" wrapText="1"/>
    </xf>
    <xf numFmtId="204" fontId="3" fillId="0" borderId="0" xfId="362" applyNumberFormat="1" applyFont="1" applyAlignment="1">
      <alignment horizontal="right" wrapText="1"/>
    </xf>
    <xf numFmtId="204" fontId="4" fillId="0" borderId="10" xfId="362" applyNumberFormat="1" applyFont="1" applyBorder="1" applyAlignment="1">
      <alignment horizontal="right" wrapText="1"/>
    </xf>
    <xf numFmtId="204" fontId="3" fillId="0" borderId="10" xfId="362" applyNumberFormat="1" applyFont="1" applyBorder="1" applyAlignment="1">
      <alignment horizontal="right" wrapText="1"/>
    </xf>
    <xf numFmtId="204" fontId="3" fillId="0" borderId="8" xfId="362" applyNumberFormat="1" applyFont="1" applyBorder="1" applyAlignment="1">
      <alignment horizontal="right" wrapText="1"/>
    </xf>
    <xf numFmtId="204" fontId="6" fillId="0" borderId="0" xfId="362" applyNumberFormat="1"/>
    <xf numFmtId="164" fontId="110" fillId="0" borderId="10" xfId="0" applyNumberFormat="1" applyFont="1" applyFill="1" applyBorder="1" applyAlignment="1">
      <alignment horizontal="left" wrapText="1"/>
    </xf>
    <xf numFmtId="0" fontId="3" fillId="0" borderId="0" xfId="359" applyFont="1" applyAlignment="1">
      <alignment horizontal="left"/>
    </xf>
    <xf numFmtId="0" fontId="3" fillId="0" borderId="30" xfId="362" applyFont="1" applyBorder="1"/>
    <xf numFmtId="0" fontId="3" fillId="0" borderId="0" xfId="389" applyFont="1" applyFill="1" applyAlignment="1">
      <alignment horizontal="left"/>
    </xf>
    <xf numFmtId="0" fontId="0" fillId="0" borderId="0" xfId="0" applyFill="1" applyAlignment="1">
      <alignment horizontal="left"/>
    </xf>
    <xf numFmtId="0" fontId="110" fillId="0" borderId="0" xfId="0" applyFont="1" applyFill="1" applyAlignment="1">
      <alignment horizontal="center" wrapText="1"/>
    </xf>
    <xf numFmtId="0" fontId="110" fillId="0" borderId="27" xfId="0" applyFont="1" applyFill="1" applyBorder="1" applyAlignment="1">
      <alignment horizontal="center" wrapText="1"/>
    </xf>
    <xf numFmtId="0" fontId="116" fillId="0" borderId="0" xfId="0" applyFont="1" applyFill="1" applyAlignment="1">
      <alignment wrapText="1"/>
    </xf>
    <xf numFmtId="0" fontId="116" fillId="0" borderId="27" xfId="0" applyFont="1" applyFill="1" applyBorder="1" applyAlignment="1">
      <alignment wrapText="1"/>
    </xf>
    <xf numFmtId="0" fontId="3" fillId="0" borderId="0" xfId="359" applyFont="1" applyFill="1" applyAlignment="1">
      <alignment horizontal="left"/>
    </xf>
    <xf numFmtId="0" fontId="0" fillId="0" borderId="0" xfId="0" applyFill="1"/>
    <xf numFmtId="0" fontId="116" fillId="0" borderId="0" xfId="0" applyFont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204" fontId="114" fillId="0" borderId="0" xfId="0" applyNumberFormat="1" applyFont="1" applyBorder="1" applyAlignment="1">
      <alignment horizontal="right" wrapText="1"/>
    </xf>
    <xf numFmtId="0" fontId="0" fillId="0" borderId="0" xfId="0" applyBorder="1"/>
  </cellXfs>
  <cellStyles count="497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Обычный_ОФП" xfId="496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zoomScaleSheetLayoutView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9.109375" defaultRowHeight="14.4"/>
  <cols>
    <col min="1" max="1" width="34.6640625" customWidth="1"/>
    <col min="2" max="2" width="17.6640625" style="42" customWidth="1"/>
    <col min="3" max="4" width="15.6640625" style="94" customWidth="1"/>
    <col min="7" max="7" width="12.33203125" customWidth="1"/>
  </cols>
  <sheetData>
    <row r="1" spans="1:5" s="19" customFormat="1">
      <c r="A1" s="20" t="s">
        <v>90</v>
      </c>
      <c r="B1" s="33"/>
      <c r="C1" s="80"/>
      <c r="D1" s="81" t="s">
        <v>52</v>
      </c>
    </row>
    <row r="2" spans="1:5">
      <c r="A2" s="5"/>
      <c r="B2" s="33"/>
      <c r="C2" s="80"/>
      <c r="D2" s="80"/>
      <c r="E2" s="5"/>
    </row>
    <row r="3" spans="1:5">
      <c r="A3" s="121" t="s">
        <v>53</v>
      </c>
      <c r="B3" s="121"/>
      <c r="C3" s="121"/>
      <c r="D3" s="121"/>
    </row>
    <row r="4" spans="1:5">
      <c r="A4" s="121" t="s">
        <v>91</v>
      </c>
      <c r="B4" s="121"/>
      <c r="C4" s="121"/>
      <c r="D4" s="121"/>
    </row>
    <row r="6" spans="1:5" s="134" customFormat="1">
      <c r="A6" s="131" t="s">
        <v>11</v>
      </c>
      <c r="B6" s="132" t="s">
        <v>12</v>
      </c>
      <c r="C6" s="133" t="s">
        <v>62</v>
      </c>
      <c r="D6" s="133" t="s">
        <v>92</v>
      </c>
    </row>
    <row r="7" spans="1:5">
      <c r="A7" s="2"/>
      <c r="B7" s="35"/>
      <c r="C7" s="83"/>
      <c r="D7" s="83"/>
    </row>
    <row r="8" spans="1:5">
      <c r="A8" s="2" t="s">
        <v>13</v>
      </c>
      <c r="B8" s="36"/>
      <c r="C8" s="84"/>
      <c r="D8" s="85"/>
    </row>
    <row r="9" spans="1:5">
      <c r="A9" s="2" t="s">
        <v>0</v>
      </c>
      <c r="B9" s="37"/>
      <c r="C9" s="84"/>
      <c r="D9" s="85"/>
    </row>
    <row r="10" spans="1:5">
      <c r="A10" s="3" t="s">
        <v>1</v>
      </c>
      <c r="B10" s="36">
        <v>4</v>
      </c>
      <c r="C10" s="86">
        <v>815236073</v>
      </c>
      <c r="D10" s="85">
        <v>888600463</v>
      </c>
    </row>
    <row r="11" spans="1:5">
      <c r="A11" s="3" t="s">
        <v>14</v>
      </c>
      <c r="B11" s="36"/>
      <c r="C11" s="86"/>
      <c r="D11" s="85"/>
    </row>
    <row r="12" spans="1:5">
      <c r="A12" s="3" t="s">
        <v>2</v>
      </c>
      <c r="B12" s="36">
        <v>5</v>
      </c>
      <c r="C12" s="86">
        <v>2676000</v>
      </c>
      <c r="D12" s="85">
        <v>3378400</v>
      </c>
    </row>
    <row r="13" spans="1:5">
      <c r="A13" s="3" t="s">
        <v>3</v>
      </c>
      <c r="B13" s="36">
        <v>6</v>
      </c>
      <c r="C13" s="86"/>
      <c r="D13" s="85"/>
    </row>
    <row r="14" spans="1:5">
      <c r="A14" s="3" t="s">
        <v>55</v>
      </c>
      <c r="B14" s="36"/>
      <c r="C14" s="86"/>
      <c r="D14" s="85"/>
    </row>
    <row r="15" spans="1:5">
      <c r="A15" s="3" t="s">
        <v>51</v>
      </c>
      <c r="B15" s="36">
        <v>7</v>
      </c>
      <c r="C15" s="86">
        <v>27785655</v>
      </c>
      <c r="D15" s="85">
        <v>3891991</v>
      </c>
    </row>
    <row r="16" spans="1:5" ht="27">
      <c r="A16" s="3" t="s">
        <v>15</v>
      </c>
      <c r="B16" s="36"/>
      <c r="C16" s="86"/>
      <c r="D16" s="85"/>
    </row>
    <row r="17" spans="1:4">
      <c r="A17" s="3" t="s">
        <v>47</v>
      </c>
      <c r="B17" s="36"/>
      <c r="C17" s="86"/>
      <c r="D17" s="85"/>
    </row>
    <row r="18" spans="1:4" ht="16.5" customHeight="1">
      <c r="A18" s="12"/>
      <c r="B18" s="38"/>
      <c r="C18" s="87">
        <f>SUM(C10:C17)</f>
        <v>845697728</v>
      </c>
      <c r="D18" s="88">
        <f>SUM(D10:D17)</f>
        <v>895870854</v>
      </c>
    </row>
    <row r="19" spans="1:4">
      <c r="A19" s="3"/>
      <c r="B19" s="37"/>
      <c r="C19" s="86"/>
      <c r="D19" s="85"/>
    </row>
    <row r="20" spans="1:4">
      <c r="A20" s="2" t="s">
        <v>16</v>
      </c>
      <c r="B20" s="37"/>
      <c r="C20" s="86"/>
      <c r="D20" s="85"/>
    </row>
    <row r="21" spans="1:4">
      <c r="A21" s="3" t="s">
        <v>17</v>
      </c>
      <c r="B21" s="36">
        <v>8</v>
      </c>
      <c r="C21" s="86">
        <v>500288398</v>
      </c>
      <c r="D21" s="85">
        <v>146554199</v>
      </c>
    </row>
    <row r="22" spans="1:4">
      <c r="A22" s="3" t="s">
        <v>4</v>
      </c>
      <c r="B22" s="36">
        <v>9</v>
      </c>
      <c r="C22" s="86">
        <v>13377417</v>
      </c>
      <c r="D22" s="85">
        <v>330001866</v>
      </c>
    </row>
    <row r="23" spans="1:4">
      <c r="A23" s="3" t="str">
        <f>A17</f>
        <v>Займы выданные</v>
      </c>
      <c r="B23" s="36"/>
      <c r="C23" s="86"/>
      <c r="D23" s="85"/>
    </row>
    <row r="24" spans="1:4">
      <c r="A24" s="3" t="s">
        <v>18</v>
      </c>
      <c r="B24" s="36"/>
      <c r="C24" s="86">
        <v>45871499</v>
      </c>
      <c r="D24" s="85">
        <v>2088198</v>
      </c>
    </row>
    <row r="25" spans="1:4">
      <c r="A25" s="3" t="s">
        <v>65</v>
      </c>
      <c r="B25" s="36">
        <v>10</v>
      </c>
      <c r="C25" s="86"/>
      <c r="D25" s="85"/>
    </row>
    <row r="26" spans="1:4">
      <c r="A26" s="3" t="s">
        <v>19</v>
      </c>
      <c r="B26" s="36"/>
      <c r="C26" s="86"/>
      <c r="D26" s="85"/>
    </row>
    <row r="27" spans="1:4">
      <c r="A27" s="3" t="s">
        <v>20</v>
      </c>
      <c r="B27" s="36">
        <v>11</v>
      </c>
      <c r="C27" s="86">
        <v>90644208</v>
      </c>
      <c r="D27" s="85">
        <v>41289982</v>
      </c>
    </row>
    <row r="28" spans="1:4">
      <c r="A28" s="3" t="s">
        <v>21</v>
      </c>
      <c r="B28" s="36">
        <v>12</v>
      </c>
      <c r="C28" s="86">
        <v>50267745</v>
      </c>
      <c r="D28" s="85">
        <v>206795823</v>
      </c>
    </row>
    <row r="29" spans="1:4" ht="16.5" customHeight="1">
      <c r="A29" s="12"/>
      <c r="B29" s="38"/>
      <c r="C29" s="87">
        <f>SUM(C21:C28)</f>
        <v>700449267</v>
      </c>
      <c r="D29" s="88">
        <f>SUM(D21:D28)</f>
        <v>726730068</v>
      </c>
    </row>
    <row r="30" spans="1:4" ht="15" thickBot="1">
      <c r="A30" s="14" t="s">
        <v>5</v>
      </c>
      <c r="B30" s="39"/>
      <c r="C30" s="89">
        <f>C18+C29</f>
        <v>1546146995</v>
      </c>
      <c r="D30" s="90">
        <f>D18+D29</f>
        <v>1622600922</v>
      </c>
    </row>
    <row r="31" spans="1:4">
      <c r="A31" s="3"/>
      <c r="B31" s="37"/>
      <c r="C31" s="91"/>
      <c r="D31" s="85"/>
    </row>
    <row r="32" spans="1:4">
      <c r="A32" s="2" t="s">
        <v>22</v>
      </c>
      <c r="B32" s="37"/>
      <c r="C32" s="91"/>
      <c r="D32" s="85"/>
    </row>
    <row r="33" spans="1:7">
      <c r="A33" s="2" t="s">
        <v>23</v>
      </c>
      <c r="B33" s="37"/>
      <c r="C33" s="91"/>
      <c r="D33" s="85"/>
    </row>
    <row r="34" spans="1:7">
      <c r="A34" s="3" t="s">
        <v>24</v>
      </c>
      <c r="B34" s="36">
        <v>13</v>
      </c>
      <c r="C34" s="86">
        <v>214731602</v>
      </c>
      <c r="D34" s="85">
        <v>214731602</v>
      </c>
      <c r="G34" s="99"/>
    </row>
    <row r="35" spans="1:7" s="19" customFormat="1">
      <c r="A35" s="3" t="s">
        <v>66</v>
      </c>
      <c r="B35" s="36"/>
      <c r="C35" s="86">
        <v>438666800</v>
      </c>
      <c r="D35" s="85">
        <v>438666800</v>
      </c>
      <c r="G35" s="99"/>
    </row>
    <row r="36" spans="1:7">
      <c r="A36" s="3" t="s">
        <v>25</v>
      </c>
      <c r="B36" s="40"/>
      <c r="C36" s="86">
        <f>D36+'ОСД '!C24</f>
        <v>-21669267</v>
      </c>
      <c r="D36" s="85">
        <v>615155894</v>
      </c>
      <c r="G36" s="100"/>
    </row>
    <row r="37" spans="1:7" ht="16.5" customHeight="1">
      <c r="A37" s="12"/>
      <c r="B37" s="38"/>
      <c r="C37" s="87">
        <f>SUM(C34:C36)</f>
        <v>631729135</v>
      </c>
      <c r="D37" s="88">
        <f>SUM(D34:D36)</f>
        <v>1268554296</v>
      </c>
    </row>
    <row r="38" spans="1:7">
      <c r="A38" s="7"/>
      <c r="B38" s="37"/>
      <c r="C38" s="91"/>
      <c r="D38" s="85"/>
    </row>
    <row r="39" spans="1:7">
      <c r="A39" s="2" t="s">
        <v>27</v>
      </c>
      <c r="B39" s="37"/>
      <c r="C39" s="91"/>
      <c r="D39" s="84"/>
    </row>
    <row r="40" spans="1:7">
      <c r="A40" s="7" t="s">
        <v>26</v>
      </c>
      <c r="B40" s="36">
        <v>14</v>
      </c>
      <c r="C40" s="86">
        <v>523169104</v>
      </c>
      <c r="D40" s="85">
        <v>0</v>
      </c>
    </row>
    <row r="41" spans="1:7">
      <c r="A41" s="7" t="s">
        <v>57</v>
      </c>
      <c r="B41" s="36"/>
      <c r="C41" s="86"/>
      <c r="D41" s="85"/>
    </row>
    <row r="42" spans="1:7">
      <c r="A42" s="7" t="s">
        <v>6</v>
      </c>
      <c r="B42" s="36">
        <v>15</v>
      </c>
      <c r="C42" s="86">
        <v>137146197</v>
      </c>
      <c r="D42" s="85">
        <v>73165420</v>
      </c>
    </row>
    <row r="43" spans="1:7" s="6" customFormat="1" ht="26.4">
      <c r="A43" s="7" t="s">
        <v>28</v>
      </c>
      <c r="B43" s="36">
        <v>15</v>
      </c>
      <c r="C43" s="86">
        <f>26250806+115938640</f>
        <v>142189446</v>
      </c>
      <c r="D43" s="85">
        <f>45504261+40447987</f>
        <v>85952248</v>
      </c>
    </row>
    <row r="44" spans="1:7" s="6" customFormat="1" ht="26.4">
      <c r="A44" s="3" t="s">
        <v>29</v>
      </c>
      <c r="B44" s="36"/>
      <c r="C44" s="86"/>
      <c r="D44" s="85"/>
    </row>
    <row r="45" spans="1:7" s="6" customFormat="1" ht="13.2">
      <c r="A45" s="3" t="s">
        <v>30</v>
      </c>
      <c r="B45" s="36">
        <v>16</v>
      </c>
      <c r="C45" s="86">
        <f>90742895+3892385+17277490</f>
        <v>111912770</v>
      </c>
      <c r="D45" s="85">
        <f>85894420+11749274+97285529</f>
        <v>194929223</v>
      </c>
    </row>
    <row r="46" spans="1:7" s="6" customFormat="1" ht="13.2">
      <c r="A46" s="12"/>
      <c r="B46" s="38"/>
      <c r="C46" s="87">
        <f>SUM(C40:C45)</f>
        <v>914417517</v>
      </c>
      <c r="D46" s="88">
        <f>SUM(D40:D45)</f>
        <v>354046891</v>
      </c>
    </row>
    <row r="47" spans="1:7" s="6" customFormat="1" ht="13.8" thickBot="1">
      <c r="A47" s="14" t="s">
        <v>31</v>
      </c>
      <c r="B47" s="39"/>
      <c r="C47" s="89">
        <f>C37+C46</f>
        <v>1546146652</v>
      </c>
      <c r="D47" s="89">
        <f>D37+D46</f>
        <v>1622601187</v>
      </c>
    </row>
    <row r="48" spans="1:7" ht="27">
      <c r="A48" s="13" t="s">
        <v>99</v>
      </c>
      <c r="B48" s="41">
        <v>17</v>
      </c>
      <c r="C48" s="92">
        <f>(C30-C12-C46)/C34*1000</f>
        <v>2929.487193040175</v>
      </c>
      <c r="D48" s="92">
        <f>(D30-D12-D46)/D34*1000</f>
        <v>5891.8930386408611</v>
      </c>
    </row>
    <row r="49" spans="1:4" s="101" customFormat="1">
      <c r="B49" s="102"/>
      <c r="C49" s="103">
        <f>C30-C47</f>
        <v>343</v>
      </c>
      <c r="D49" s="103">
        <f>D30-D47</f>
        <v>-265</v>
      </c>
    </row>
    <row r="50" spans="1:4">
      <c r="A50" s="4"/>
      <c r="B50" s="43"/>
      <c r="C50" s="93"/>
      <c r="D50" s="93"/>
    </row>
    <row r="51" spans="1:4">
      <c r="A51" s="4"/>
      <c r="B51" s="43"/>
      <c r="C51" s="93"/>
      <c r="D51" s="93"/>
    </row>
    <row r="52" spans="1:4">
      <c r="A52" s="3" t="s">
        <v>50</v>
      </c>
      <c r="B52" s="44"/>
      <c r="D52" s="95" t="s">
        <v>48</v>
      </c>
    </row>
    <row r="53" spans="1:4" s="19" customFormat="1">
      <c r="A53" s="8" t="s">
        <v>63</v>
      </c>
      <c r="B53" s="45"/>
      <c r="C53" s="94"/>
      <c r="D53" s="96" t="s">
        <v>64</v>
      </c>
    </row>
    <row r="54" spans="1:4" s="21" customFormat="1" ht="57" customHeight="1">
      <c r="A54" s="15" t="s">
        <v>60</v>
      </c>
      <c r="B54" s="46"/>
      <c r="C54" s="97"/>
      <c r="D54" s="98" t="s">
        <v>49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>
      <selection activeCell="D14" sqref="D14"/>
    </sheetView>
  </sheetViews>
  <sheetFormatPr defaultColWidth="9.109375" defaultRowHeight="14.4"/>
  <cols>
    <col min="1" max="1" width="34.6640625" customWidth="1"/>
    <col min="2" max="2" width="19.88671875" style="42" customWidth="1"/>
    <col min="3" max="4" width="15.6640625" style="112" customWidth="1"/>
    <col min="6" max="6" width="10" bestFit="1" customWidth="1"/>
  </cols>
  <sheetData>
    <row r="1" spans="1:6">
      <c r="A1" s="20" t="s">
        <v>90</v>
      </c>
      <c r="B1" s="33"/>
      <c r="C1" s="80"/>
      <c r="D1" s="81" t="s">
        <v>52</v>
      </c>
    </row>
    <row r="2" spans="1:6">
      <c r="A2" s="10"/>
      <c r="B2" s="47"/>
      <c r="C2" s="104"/>
      <c r="D2" s="104"/>
    </row>
    <row r="3" spans="1:6">
      <c r="A3" s="121" t="s">
        <v>54</v>
      </c>
      <c r="B3" s="121"/>
      <c r="C3" s="121"/>
      <c r="D3" s="121"/>
    </row>
    <row r="4" spans="1:6">
      <c r="A4" s="121" t="s">
        <v>93</v>
      </c>
      <c r="B4" s="121"/>
      <c r="C4" s="121"/>
      <c r="D4" s="121"/>
    </row>
    <row r="5" spans="1:6">
      <c r="A5" s="11"/>
      <c r="B5" s="48"/>
      <c r="C5" s="105"/>
      <c r="D5" s="105"/>
    </row>
    <row r="6" spans="1:6">
      <c r="A6" s="32" t="s">
        <v>11</v>
      </c>
      <c r="B6" s="34" t="s">
        <v>12</v>
      </c>
      <c r="C6" s="82" t="s">
        <v>94</v>
      </c>
      <c r="D6" s="82" t="s">
        <v>95</v>
      </c>
    </row>
    <row r="7" spans="1:6">
      <c r="A7" s="3"/>
      <c r="B7" s="37"/>
      <c r="C7" s="106"/>
      <c r="D7" s="107"/>
    </row>
    <row r="8" spans="1:6">
      <c r="A8" s="3" t="s">
        <v>32</v>
      </c>
      <c r="B8" s="36">
        <v>18</v>
      </c>
      <c r="C8" s="86">
        <v>336314469</v>
      </c>
      <c r="D8" s="85">
        <v>2073287000</v>
      </c>
      <c r="F8" s="8"/>
    </row>
    <row r="9" spans="1:6">
      <c r="A9" s="16" t="s">
        <v>33</v>
      </c>
      <c r="B9" s="41">
        <v>19</v>
      </c>
      <c r="C9" s="92">
        <v>-523352328</v>
      </c>
      <c r="D9" s="92">
        <v>-1305354000</v>
      </c>
      <c r="F9" s="8"/>
    </row>
    <row r="10" spans="1:6">
      <c r="A10" s="2" t="s">
        <v>34</v>
      </c>
      <c r="B10" s="35"/>
      <c r="C10" s="108">
        <f>SUM(C8:C9)</f>
        <v>-187037859</v>
      </c>
      <c r="D10" s="108">
        <f>SUM(D8:D9)</f>
        <v>767933000</v>
      </c>
      <c r="F10" s="8"/>
    </row>
    <row r="11" spans="1:6">
      <c r="A11" s="3"/>
      <c r="B11" s="36"/>
      <c r="C11" s="86"/>
      <c r="D11" s="85"/>
      <c r="F11" s="8"/>
    </row>
    <row r="12" spans="1:6">
      <c r="A12" s="3" t="s">
        <v>8</v>
      </c>
      <c r="B12" s="36">
        <v>20</v>
      </c>
      <c r="C12" s="86">
        <v>-89329093</v>
      </c>
      <c r="D12" s="85">
        <v>-24820000</v>
      </c>
      <c r="F12" s="8"/>
    </row>
    <row r="13" spans="1:6">
      <c r="A13" s="3" t="s">
        <v>35</v>
      </c>
      <c r="B13" s="36">
        <v>21</v>
      </c>
      <c r="C13" s="86">
        <f>-188168728-195813713</f>
        <v>-383982441</v>
      </c>
      <c r="D13" s="85">
        <f>-212724000-48979000</f>
        <v>-261703000</v>
      </c>
      <c r="F13" s="8"/>
    </row>
    <row r="14" spans="1:6">
      <c r="A14" s="16" t="s">
        <v>39</v>
      </c>
      <c r="B14" s="41">
        <v>22</v>
      </c>
      <c r="C14" s="92">
        <f>10078306+29183535</f>
        <v>39261841</v>
      </c>
      <c r="D14" s="109">
        <v>56298000</v>
      </c>
      <c r="F14" s="8"/>
    </row>
    <row r="15" spans="1:6">
      <c r="A15" s="2" t="s">
        <v>61</v>
      </c>
      <c r="B15" s="36"/>
      <c r="C15" s="108">
        <f>C10+C12+C13+C14</f>
        <v>-621087552</v>
      </c>
      <c r="D15" s="108">
        <f>D10+D12+D13+D14</f>
        <v>537708000</v>
      </c>
      <c r="F15" s="8"/>
    </row>
    <row r="16" spans="1:6">
      <c r="A16" s="2"/>
      <c r="B16" s="36"/>
      <c r="C16" s="108"/>
      <c r="D16" s="108"/>
      <c r="F16" s="8"/>
    </row>
    <row r="17" spans="1:6">
      <c r="A17" s="3" t="s">
        <v>36</v>
      </c>
      <c r="B17" s="36">
        <v>23</v>
      </c>
      <c r="C17" s="86">
        <v>-22280243</v>
      </c>
      <c r="D17" s="85">
        <v>-2629000</v>
      </c>
      <c r="F17" s="8"/>
    </row>
    <row r="18" spans="1:6">
      <c r="A18" s="3" t="s">
        <v>37</v>
      </c>
      <c r="B18" s="36">
        <v>24</v>
      </c>
      <c r="C18" s="86"/>
      <c r="D18" s="85">
        <v>10286000</v>
      </c>
      <c r="F18" s="8"/>
    </row>
    <row r="19" spans="1:6" ht="27">
      <c r="A19" s="3" t="s">
        <v>38</v>
      </c>
      <c r="B19" s="36"/>
      <c r="C19" s="86"/>
      <c r="D19" s="85"/>
      <c r="F19" s="8"/>
    </row>
    <row r="20" spans="1:6">
      <c r="A20" s="2" t="s">
        <v>9</v>
      </c>
      <c r="B20" s="35"/>
      <c r="C20" s="108">
        <f>C15+C17+C18+C19</f>
        <v>-643367795</v>
      </c>
      <c r="D20" s="108">
        <f>D15+D17+D18+D19</f>
        <v>545365000</v>
      </c>
      <c r="F20" s="8"/>
    </row>
    <row r="21" spans="1:6">
      <c r="A21" s="3"/>
      <c r="B21" s="36"/>
      <c r="C21" s="108"/>
      <c r="D21" s="84"/>
      <c r="F21" s="8"/>
    </row>
    <row r="22" spans="1:6">
      <c r="A22" s="16" t="s">
        <v>40</v>
      </c>
      <c r="B22" s="41"/>
      <c r="C22" s="92">
        <v>6542634</v>
      </c>
      <c r="D22" s="109">
        <v>-109029000</v>
      </c>
      <c r="F22" s="8"/>
    </row>
    <row r="23" spans="1:6">
      <c r="A23" s="17" t="s">
        <v>41</v>
      </c>
      <c r="B23" s="34"/>
      <c r="C23" s="110">
        <f>SUM(C20:C22)</f>
        <v>-636825161</v>
      </c>
      <c r="D23" s="110">
        <f>D20+D22</f>
        <v>436336000</v>
      </c>
      <c r="F23" s="8"/>
    </row>
    <row r="24" spans="1:6" ht="15" thickBot="1">
      <c r="A24" s="9" t="s">
        <v>42</v>
      </c>
      <c r="B24" s="49"/>
      <c r="C24" s="111">
        <f>C23</f>
        <v>-636825161</v>
      </c>
      <c r="D24" s="111">
        <f>D23</f>
        <v>436336000</v>
      </c>
      <c r="F24" s="8"/>
    </row>
    <row r="25" spans="1:6">
      <c r="A25" s="2"/>
      <c r="B25" s="35"/>
      <c r="C25" s="84"/>
      <c r="D25" s="84"/>
      <c r="F25" s="8"/>
    </row>
    <row r="26" spans="1:6">
      <c r="A26" s="2" t="s">
        <v>10</v>
      </c>
      <c r="B26" s="35"/>
      <c r="C26" s="84"/>
      <c r="D26" s="84"/>
      <c r="F26" s="8"/>
    </row>
    <row r="27" spans="1:6">
      <c r="A27" s="16" t="s">
        <v>56</v>
      </c>
      <c r="B27" s="41">
        <v>25</v>
      </c>
      <c r="C27" s="109">
        <f>C23/214732*1000</f>
        <v>-2965674.2404485592</v>
      </c>
      <c r="D27" s="109">
        <f>D23/214732*1000</f>
        <v>2032002.6824134269</v>
      </c>
      <c r="F27" s="8"/>
    </row>
    <row r="28" spans="1:6">
      <c r="F28" s="8"/>
    </row>
    <row r="29" spans="1:6">
      <c r="A29" s="4"/>
      <c r="B29" s="43"/>
      <c r="C29" s="93"/>
      <c r="D29" s="93"/>
      <c r="F29" s="8"/>
    </row>
    <row r="30" spans="1:6">
      <c r="A30" s="8" t="s">
        <v>63</v>
      </c>
      <c r="B30" s="45"/>
      <c r="C30" s="94"/>
      <c r="D30" s="96" t="s">
        <v>64</v>
      </c>
    </row>
    <row r="31" spans="1:6" s="21" customFormat="1" ht="57" customHeight="1">
      <c r="A31" s="15" t="s">
        <v>60</v>
      </c>
      <c r="B31" s="46"/>
      <c r="C31" s="97"/>
      <c r="D31" s="98" t="s">
        <v>49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8" zoomScale="110" zoomScaleNormal="110" workbookViewId="0">
      <selection activeCell="B37" sqref="B37"/>
    </sheetView>
  </sheetViews>
  <sheetFormatPr defaultRowHeight="10.199999999999999"/>
  <cols>
    <col min="1" max="1" width="47.6640625" style="24" customWidth="1"/>
    <col min="2" max="2" width="16.5546875" style="119" customWidth="1"/>
    <col min="3" max="3" width="18" style="119" customWidth="1"/>
    <col min="4" max="16384" width="8.88671875" style="24"/>
  </cols>
  <sheetData>
    <row r="1" spans="1:4" s="19" customFormat="1" ht="14.4">
      <c r="A1" s="20" t="s">
        <v>90</v>
      </c>
      <c r="B1" s="80" t="s">
        <v>52</v>
      </c>
      <c r="C1" s="80"/>
      <c r="D1" s="22"/>
    </row>
    <row r="2" spans="1:4" s="19" customFormat="1" ht="14.4">
      <c r="B2" s="112"/>
      <c r="C2" s="112"/>
    </row>
    <row r="3" spans="1:4" s="19" customFormat="1" ht="14.4">
      <c r="A3" s="121" t="s">
        <v>67</v>
      </c>
      <c r="B3" s="121"/>
      <c r="C3" s="121"/>
      <c r="D3" s="121"/>
    </row>
    <row r="4" spans="1:4" s="23" customFormat="1" ht="12" customHeight="1">
      <c r="A4" s="121" t="s">
        <v>93</v>
      </c>
      <c r="B4" s="121"/>
      <c r="C4" s="121"/>
      <c r="D4" s="121"/>
    </row>
    <row r="5" spans="1:4" ht="14.4" thickBot="1">
      <c r="A5" s="32" t="s">
        <v>11</v>
      </c>
      <c r="B5" s="82" t="s">
        <v>94</v>
      </c>
      <c r="C5" s="82" t="s">
        <v>95</v>
      </c>
    </row>
    <row r="6" spans="1:4" ht="14.4">
      <c r="A6" s="122" t="s">
        <v>68</v>
      </c>
      <c r="B6" s="122"/>
      <c r="C6" s="113"/>
    </row>
    <row r="7" spans="1:4" ht="20.100000000000001" customHeight="1">
      <c r="A7" s="25" t="s">
        <v>69</v>
      </c>
      <c r="B7" s="114">
        <f>387815813+96725213+8559894+536818665</f>
        <v>1029919585</v>
      </c>
      <c r="C7" s="114">
        <f>2418428744-C11</f>
        <v>2314619164</v>
      </c>
    </row>
    <row r="8" spans="1:4" ht="20.100000000000001" customHeight="1">
      <c r="A8" s="25" t="s">
        <v>70</v>
      </c>
      <c r="B8" s="114">
        <v>-531726648</v>
      </c>
      <c r="C8" s="114">
        <v>-567307370</v>
      </c>
    </row>
    <row r="9" spans="1:4" ht="20.100000000000001" customHeight="1">
      <c r="A9" s="25" t="s">
        <v>71</v>
      </c>
      <c r="B9" s="114">
        <f>-64335264-167261229</f>
        <v>-231596493</v>
      </c>
      <c r="C9" s="114">
        <f>-114119768-300485053</f>
        <v>-414604821</v>
      </c>
    </row>
    <row r="10" spans="1:4" ht="20.100000000000001" customHeight="1">
      <c r="A10" s="25" t="s">
        <v>72</v>
      </c>
      <c r="B10" s="114">
        <f>-603501318-8645837-B19</f>
        <v>-611543641</v>
      </c>
      <c r="C10" s="114">
        <f>-777135174-714</f>
        <v>-777135888</v>
      </c>
    </row>
    <row r="11" spans="1:4" ht="20.100000000000001" customHeight="1">
      <c r="A11" s="25" t="s">
        <v>73</v>
      </c>
      <c r="B11" s="114"/>
      <c r="C11" s="114">
        <v>103809580</v>
      </c>
    </row>
    <row r="12" spans="1:4" ht="20.100000000000001" customHeight="1">
      <c r="A12" s="25" t="s">
        <v>74</v>
      </c>
      <c r="B12" s="114">
        <f>-203471115</f>
        <v>-203471115</v>
      </c>
      <c r="C12" s="114">
        <v>-326816971</v>
      </c>
    </row>
    <row r="13" spans="1:4" ht="28.5" customHeight="1">
      <c r="A13" s="26" t="s">
        <v>75</v>
      </c>
      <c r="B13" s="115">
        <f>SUM(B7:B12)</f>
        <v>-548418312</v>
      </c>
      <c r="C13" s="115">
        <f>SUM(C7:C12)</f>
        <v>332563694</v>
      </c>
    </row>
    <row r="14" spans="1:4" ht="20.100000000000001" customHeight="1">
      <c r="A14" s="25" t="s">
        <v>76</v>
      </c>
      <c r="B14" s="114">
        <v>-131949143</v>
      </c>
      <c r="C14" s="114">
        <v>-3734098</v>
      </c>
    </row>
    <row r="15" spans="1:4" ht="20.100000000000001" customHeight="1" thickBot="1">
      <c r="A15" s="27" t="s">
        <v>46</v>
      </c>
      <c r="B15" s="116"/>
      <c r="C15" s="116"/>
    </row>
    <row r="16" spans="1:4" ht="29.25" customHeight="1" thickBot="1">
      <c r="A16" s="28" t="s">
        <v>77</v>
      </c>
      <c r="B16" s="117">
        <f>SUM(B13:B15)</f>
        <v>-680367455</v>
      </c>
      <c r="C16" s="117">
        <f>SUM(C13:C15)</f>
        <v>328829596</v>
      </c>
    </row>
    <row r="17" spans="1:5" ht="20.100000000000001" customHeight="1">
      <c r="A17" s="25"/>
      <c r="B17" s="114"/>
      <c r="C17" s="114"/>
    </row>
    <row r="18" spans="1:5" ht="20.100000000000001" customHeight="1">
      <c r="A18" s="26" t="s">
        <v>78</v>
      </c>
      <c r="B18" s="114"/>
      <c r="C18" s="114"/>
    </row>
    <row r="19" spans="1:5" ht="20.100000000000001" customHeight="1">
      <c r="A19" s="25" t="s">
        <v>79</v>
      </c>
      <c r="B19" s="114">
        <v>-603514</v>
      </c>
      <c r="C19" s="114">
        <v>-1454467</v>
      </c>
    </row>
    <row r="20" spans="1:5" ht="20.100000000000001" customHeight="1" thickBot="1">
      <c r="A20" s="27" t="s">
        <v>80</v>
      </c>
      <c r="B20" s="116">
        <v>1604887</v>
      </c>
      <c r="C20" s="116">
        <v>7158</v>
      </c>
    </row>
    <row r="21" spans="1:5" ht="33" customHeight="1" thickBot="1">
      <c r="A21" s="28" t="s">
        <v>81</v>
      </c>
      <c r="B21" s="117">
        <f>SUM(B19:B20)</f>
        <v>1001373</v>
      </c>
      <c r="C21" s="117">
        <f>SUM(C19:C20)</f>
        <v>-1447309</v>
      </c>
    </row>
    <row r="22" spans="1:5" ht="20.100000000000001" customHeight="1">
      <c r="A22" s="29"/>
      <c r="B22" s="114"/>
      <c r="C22" s="114"/>
    </row>
    <row r="23" spans="1:5" ht="20.100000000000001" customHeight="1">
      <c r="A23" s="26" t="s">
        <v>82</v>
      </c>
      <c r="B23" s="114"/>
      <c r="C23" s="114"/>
    </row>
    <row r="24" spans="1:5" ht="20.100000000000001" customHeight="1">
      <c r="A24" s="25" t="s">
        <v>83</v>
      </c>
      <c r="B24" s="114">
        <v>547088004</v>
      </c>
      <c r="C24" s="114">
        <f>195000000+1989444</f>
        <v>196989444</v>
      </c>
    </row>
    <row r="25" spans="1:5" ht="20.100000000000001" customHeight="1">
      <c r="A25" s="25" t="s">
        <v>84</v>
      </c>
      <c r="B25" s="114">
        <v>-24250000</v>
      </c>
      <c r="C25" s="114">
        <v>-310000000</v>
      </c>
    </row>
    <row r="26" spans="1:5" ht="20.100000000000001" customHeight="1" thickBot="1">
      <c r="A26" s="25" t="s">
        <v>85</v>
      </c>
      <c r="B26" s="114"/>
      <c r="C26" s="114">
        <v>-112813430</v>
      </c>
    </row>
    <row r="27" spans="1:5" ht="32.25" customHeight="1" thickBot="1">
      <c r="A27" s="30" t="s">
        <v>86</v>
      </c>
      <c r="B27" s="118">
        <f>SUM(B24:B26)</f>
        <v>522838004</v>
      </c>
      <c r="C27" s="118">
        <f>SUM(C24:C26)</f>
        <v>-225823986</v>
      </c>
    </row>
    <row r="28" spans="1:5" ht="20.100000000000001" customHeight="1">
      <c r="A28" s="29"/>
      <c r="B28" s="114"/>
      <c r="C28" s="114"/>
    </row>
    <row r="29" spans="1:5" ht="20.100000000000001" customHeight="1" thickBot="1">
      <c r="A29" s="28" t="s">
        <v>87</v>
      </c>
      <c r="B29" s="117">
        <f>B27+B21+B16</f>
        <v>-156528078</v>
      </c>
      <c r="C29" s="117">
        <f>C27+C21+C16</f>
        <v>101558301</v>
      </c>
    </row>
    <row r="30" spans="1:5" ht="20.100000000000001" customHeight="1" thickBot="1">
      <c r="A30" s="28" t="s">
        <v>88</v>
      </c>
      <c r="B30" s="117">
        <f>C31</f>
        <v>206795823</v>
      </c>
      <c r="C30" s="117">
        <v>105237522</v>
      </c>
    </row>
    <row r="31" spans="1:5" ht="20.100000000000001" customHeight="1" thickBot="1">
      <c r="A31" s="28" t="s">
        <v>89</v>
      </c>
      <c r="B31" s="117">
        <f>SUM(B29:B30)</f>
        <v>50267745</v>
      </c>
      <c r="C31" s="117">
        <f>C29+C30</f>
        <v>206795823</v>
      </c>
      <c r="D31" s="31"/>
      <c r="E31" s="31"/>
    </row>
    <row r="33" spans="1:3" s="19" customFormat="1" ht="29.4" customHeight="1">
      <c r="A33" s="8" t="s">
        <v>63</v>
      </c>
      <c r="B33" s="94"/>
      <c r="C33" s="96" t="s">
        <v>64</v>
      </c>
    </row>
    <row r="34" spans="1:3" s="21" customFormat="1" ht="57" customHeight="1">
      <c r="A34" s="15" t="s">
        <v>60</v>
      </c>
      <c r="B34" s="97"/>
      <c r="C34" s="98" t="s">
        <v>49</v>
      </c>
    </row>
    <row r="37" spans="1:3">
      <c r="B37" s="119">
        <f>50267745-B31</f>
        <v>0</v>
      </c>
    </row>
  </sheetData>
  <mergeCells count="3">
    <mergeCell ref="A6:B6"/>
    <mergeCell ref="A3:D3"/>
    <mergeCell ref="A4:D4"/>
  </mergeCells>
  <printOptions horizontalCentered="1"/>
  <pageMargins left="0.47244094488188981" right="0.35433070866141736" top="0.3937007874015748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zoomScaleSheetLayoutView="100" workbookViewId="0">
      <selection activeCell="A24" sqref="A24"/>
    </sheetView>
  </sheetViews>
  <sheetFormatPr defaultColWidth="9.109375" defaultRowHeight="13.2"/>
  <cols>
    <col min="1" max="1" width="25.6640625" style="54" customWidth="1"/>
    <col min="2" max="2" width="5.88671875" style="54" bestFit="1" customWidth="1"/>
    <col min="3" max="3" width="18.88671875" style="54" customWidth="1"/>
    <col min="4" max="4" width="19.33203125" style="54" customWidth="1"/>
    <col min="5" max="5" width="15.6640625" style="54" customWidth="1"/>
    <col min="6" max="16384" width="9.109375" style="54"/>
  </cols>
  <sheetData>
    <row r="1" spans="1:5" s="79" customFormat="1" ht="14.4">
      <c r="A1" s="50" t="s">
        <v>90</v>
      </c>
      <c r="B1" s="33"/>
      <c r="C1" s="33"/>
      <c r="D1" s="51" t="s">
        <v>52</v>
      </c>
    </row>
    <row r="2" spans="1:5">
      <c r="A2" s="52"/>
      <c r="B2" s="53"/>
      <c r="C2" s="53"/>
      <c r="D2" s="1"/>
      <c r="E2" s="52"/>
    </row>
    <row r="3" spans="1:5" ht="14.4">
      <c r="A3" s="123" t="s">
        <v>7</v>
      </c>
      <c r="B3" s="123"/>
      <c r="C3" s="123"/>
      <c r="D3" s="123"/>
      <c r="E3" s="124"/>
    </row>
    <row r="4" spans="1:5" s="79" customFormat="1" ht="14.4">
      <c r="A4" s="129" t="str">
        <f>'ОСД '!A4:D4</f>
        <v>за 2024 год</v>
      </c>
      <c r="B4" s="129"/>
      <c r="C4" s="129"/>
      <c r="D4" s="130"/>
      <c r="E4" s="130"/>
    </row>
    <row r="5" spans="1:5">
      <c r="A5" s="53"/>
      <c r="B5" s="53"/>
      <c r="C5" s="53"/>
      <c r="D5" s="53"/>
      <c r="E5" s="55"/>
    </row>
    <row r="6" spans="1:5" ht="12.75" customHeight="1">
      <c r="A6" s="127" t="s">
        <v>11</v>
      </c>
      <c r="B6" s="125" t="s">
        <v>12</v>
      </c>
      <c r="C6" s="125" t="s">
        <v>24</v>
      </c>
      <c r="D6" s="125" t="s">
        <v>25</v>
      </c>
      <c r="E6" s="125" t="s">
        <v>43</v>
      </c>
    </row>
    <row r="7" spans="1:5">
      <c r="A7" s="128"/>
      <c r="B7" s="126"/>
      <c r="C7" s="126"/>
      <c r="D7" s="126"/>
      <c r="E7" s="126"/>
    </row>
    <row r="8" spans="1:5">
      <c r="A8" s="56"/>
      <c r="B8" s="36"/>
      <c r="C8" s="40"/>
      <c r="D8" s="40"/>
      <c r="E8" s="57"/>
    </row>
    <row r="9" spans="1:5">
      <c r="A9" s="58" t="s">
        <v>59</v>
      </c>
      <c r="B9" s="78"/>
      <c r="C9" s="59">
        <v>214732</v>
      </c>
      <c r="D9" s="59">
        <v>615155</v>
      </c>
      <c r="E9" s="59">
        <f>C9+D9</f>
        <v>829887</v>
      </c>
    </row>
    <row r="10" spans="1:5">
      <c r="A10" s="60"/>
      <c r="B10" s="36"/>
      <c r="C10" s="57"/>
      <c r="D10" s="57"/>
      <c r="E10" s="57"/>
    </row>
    <row r="11" spans="1:5">
      <c r="A11" s="61" t="s">
        <v>44</v>
      </c>
      <c r="B11" s="41"/>
      <c r="C11" s="62">
        <v>0</v>
      </c>
      <c r="D11" s="18">
        <v>-636825</v>
      </c>
      <c r="E11" s="62">
        <f>C11+D11</f>
        <v>-636825</v>
      </c>
    </row>
    <row r="12" spans="1:5" ht="27" customHeight="1">
      <c r="A12" s="61" t="s">
        <v>45</v>
      </c>
      <c r="B12" s="41"/>
      <c r="C12" s="62">
        <v>0</v>
      </c>
      <c r="D12" s="62">
        <f>D11</f>
        <v>-636825</v>
      </c>
      <c r="E12" s="62">
        <f>C12+D12</f>
        <v>-636825</v>
      </c>
    </row>
    <row r="13" spans="1:5" ht="15" customHeight="1">
      <c r="A13" s="60" t="s">
        <v>58</v>
      </c>
      <c r="B13" s="36"/>
      <c r="C13" s="57"/>
      <c r="D13" s="57">
        <v>0</v>
      </c>
      <c r="E13" s="57">
        <v>0</v>
      </c>
    </row>
    <row r="14" spans="1:5" ht="15" customHeight="1">
      <c r="A14" s="63"/>
      <c r="B14" s="64"/>
      <c r="C14" s="65"/>
      <c r="D14" s="65"/>
      <c r="E14" s="65"/>
    </row>
    <row r="15" spans="1:5" ht="15.75" customHeight="1" thickBot="1">
      <c r="A15" s="66" t="s">
        <v>96</v>
      </c>
      <c r="B15" s="67"/>
      <c r="C15" s="68">
        <f>C9+C12</f>
        <v>214732</v>
      </c>
      <c r="D15" s="68">
        <f>D9+D12+D13</f>
        <v>-21670</v>
      </c>
      <c r="E15" s="68">
        <f>E9+E12+E13</f>
        <v>193062</v>
      </c>
    </row>
    <row r="16" spans="1:5" ht="15" customHeight="1">
      <c r="A16" s="56"/>
      <c r="B16" s="36"/>
      <c r="C16" s="57"/>
      <c r="D16" s="57"/>
      <c r="E16" s="57"/>
    </row>
    <row r="17" spans="1:5" ht="15" customHeight="1">
      <c r="A17" s="58" t="s">
        <v>97</v>
      </c>
      <c r="B17" s="78"/>
      <c r="C17" s="69">
        <f>C15</f>
        <v>214732</v>
      </c>
      <c r="D17" s="69">
        <v>293929</v>
      </c>
      <c r="E17" s="69">
        <f>C17+D17</f>
        <v>508661</v>
      </c>
    </row>
    <row r="18" spans="1:5" ht="15" customHeight="1">
      <c r="A18" s="58"/>
      <c r="B18" s="78"/>
      <c r="C18" s="69"/>
      <c r="D18" s="69"/>
      <c r="E18" s="69"/>
    </row>
    <row r="19" spans="1:5" ht="15" customHeight="1">
      <c r="A19" s="61" t="s">
        <v>41</v>
      </c>
      <c r="B19" s="41"/>
      <c r="C19" s="62">
        <v>0</v>
      </c>
      <c r="D19" s="18">
        <f>615156-293929</f>
        <v>321227</v>
      </c>
      <c r="E19" s="62">
        <f>C19+D19</f>
        <v>321227</v>
      </c>
    </row>
    <row r="20" spans="1:5" ht="26.25" customHeight="1">
      <c r="A20" s="61" t="s">
        <v>42</v>
      </c>
      <c r="B20" s="41"/>
      <c r="C20" s="62">
        <f>C19</f>
        <v>0</v>
      </c>
      <c r="D20" s="62">
        <f>D19</f>
        <v>321227</v>
      </c>
      <c r="E20" s="62">
        <f>E19</f>
        <v>321227</v>
      </c>
    </row>
    <row r="21" spans="1:5" ht="15" customHeight="1">
      <c r="A21" s="61" t="s">
        <v>58</v>
      </c>
      <c r="B21" s="41"/>
      <c r="C21" s="70">
        <v>0</v>
      </c>
      <c r="D21" s="70">
        <v>0</v>
      </c>
      <c r="E21" s="62">
        <f>C21+D21</f>
        <v>0</v>
      </c>
    </row>
    <row r="22" spans="1:5" ht="15.75" customHeight="1" thickBot="1">
      <c r="A22" s="120" t="s">
        <v>98</v>
      </c>
      <c r="B22" s="49"/>
      <c r="C22" s="68">
        <f>C17+C20</f>
        <v>214732</v>
      </c>
      <c r="D22" s="68">
        <f t="shared" ref="D22:E22" si="0">D17+D20</f>
        <v>615156</v>
      </c>
      <c r="E22" s="68">
        <f t="shared" si="0"/>
        <v>829888</v>
      </c>
    </row>
    <row r="23" spans="1:5" ht="15" customHeight="1">
      <c r="A23" s="56"/>
      <c r="B23" s="36"/>
      <c r="C23" s="71"/>
      <c r="D23" s="72"/>
      <c r="E23" s="72"/>
    </row>
    <row r="24" spans="1:5" s="79" customFormat="1" ht="14.4">
      <c r="A24" s="43"/>
      <c r="B24" s="43"/>
      <c r="C24" s="43"/>
    </row>
    <row r="25" spans="1:5" s="79" customFormat="1" ht="14.4">
      <c r="A25" s="43"/>
      <c r="B25" s="43"/>
      <c r="C25" s="43"/>
    </row>
    <row r="26" spans="1:5" s="79" customFormat="1" ht="14.4">
      <c r="A26" s="60" t="s">
        <v>50</v>
      </c>
      <c r="B26" s="60"/>
      <c r="C26" s="44"/>
      <c r="E26" s="60" t="s">
        <v>48</v>
      </c>
    </row>
    <row r="27" spans="1:5" s="79" customFormat="1" ht="14.4">
      <c r="A27" s="73" t="s">
        <v>63</v>
      </c>
      <c r="B27" s="45"/>
      <c r="C27" s="74"/>
      <c r="E27" s="73" t="s">
        <v>64</v>
      </c>
    </row>
    <row r="28" spans="1:5" s="77" customFormat="1" ht="57" customHeight="1">
      <c r="A28" s="75" t="s">
        <v>60</v>
      </c>
      <c r="B28" s="46"/>
      <c r="C28" s="76"/>
      <c r="E28" s="75" t="s">
        <v>49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 </vt:lpstr>
      <vt:lpstr>ОСД </vt:lpstr>
      <vt:lpstr>ОДДС</vt:lpstr>
      <vt:lpstr>ОИК</vt:lpstr>
      <vt:lpstr>ОДДС!_Hlk38608682</vt:lpstr>
      <vt:lpstr>'ОФП '!OLE_LINK1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  <vt:lpstr>'ОСД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Бисенгалиева Айсауле</cp:lastModifiedBy>
  <cp:lastPrinted>2025-06-12T10:39:16Z</cp:lastPrinted>
  <dcterms:created xsi:type="dcterms:W3CDTF">2016-05-13T18:34:15Z</dcterms:created>
  <dcterms:modified xsi:type="dcterms:W3CDTF">2025-06-12T11:11:50Z</dcterms:modified>
</cp:coreProperties>
</file>