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Б 972\AZM 20\ДФО КАСЕ\азм касе\касе 1 кв 2025\"/>
    </mc:Choice>
  </mc:AlternateContent>
  <bookViews>
    <workbookView xWindow="0" yWindow="0" windowWidth="23040" windowHeight="9072" activeTab="3"/>
  </bookViews>
  <sheets>
    <sheet name="ОФП " sheetId="1" r:id="rId1"/>
    <sheet name="ОСД " sheetId="3" r:id="rId2"/>
    <sheet name="ОДДС" sheetId="6" r:id="rId3"/>
    <sheet name="ОИК" sheetId="2" r:id="rId4"/>
  </sheets>
  <externalReferences>
    <externalReference r:id="rId5"/>
  </externalReferences>
  <definedNames>
    <definedName name="_Hlk38608682" localSheetId="2">ОДДС!$A$7</definedName>
    <definedName name="_Hlk38619009" localSheetId="0">#REF!</definedName>
    <definedName name="OLE_LINK1" localSheetId="0">'ОФП '!$A$16</definedName>
    <definedName name="_xlnm.Print_Titles" localSheetId="3">ОИК!$6:$7</definedName>
    <definedName name="_xlnm.Print_Titles" localSheetId="1">'ОСД '!$6:$6</definedName>
    <definedName name="_xlnm.Print_Titles" localSheetId="0">'ОФП '!$6:$6</definedName>
    <definedName name="_xlnm.Print_Area" localSheetId="3">ОИК!$A$1:$E$28</definedName>
    <definedName name="_xlnm.Print_Area" localSheetId="1">'ОСД '!$A$1:$D$31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" l="1"/>
  <c r="C17" i="2"/>
  <c r="B30" i="6" l="1"/>
  <c r="C27" i="6"/>
  <c r="B27" i="6"/>
  <c r="C21" i="6"/>
  <c r="B21" i="6"/>
  <c r="B12" i="6"/>
  <c r="C11" i="6"/>
  <c r="C13" i="6" s="1"/>
  <c r="C16" i="6" s="1"/>
  <c r="B7" i="6"/>
  <c r="B13" i="6" s="1"/>
  <c r="B16" i="6" s="1"/>
  <c r="B29" i="6" l="1"/>
  <c r="B31" i="6" s="1"/>
  <c r="C29" i="6"/>
  <c r="C31" i="6" s="1"/>
  <c r="D27" i="1" l="1"/>
  <c r="C22" i="1"/>
  <c r="D43" i="1"/>
  <c r="C43" i="1"/>
  <c r="D46" i="1"/>
  <c r="C46" i="1"/>
  <c r="C21" i="1"/>
  <c r="D22" i="1"/>
  <c r="C13" i="3"/>
  <c r="D13" i="3"/>
  <c r="E9" i="2" l="1"/>
  <c r="D10" i="3" l="1"/>
  <c r="D15" i="3" s="1"/>
  <c r="D20" i="3" s="1"/>
  <c r="D23" i="3" l="1"/>
  <c r="D27" i="3" s="1"/>
  <c r="E21" i="2"/>
  <c r="D24" i="3" l="1"/>
  <c r="D29" i="3" s="1"/>
  <c r="C18" i="1"/>
  <c r="C15" i="2" l="1"/>
  <c r="A4" i="2"/>
  <c r="D18" i="1" l="1"/>
  <c r="C20" i="2"/>
  <c r="C22" i="2" s="1"/>
  <c r="D47" i="1"/>
  <c r="C47" i="1"/>
  <c r="C37" i="1"/>
  <c r="C10" i="3"/>
  <c r="D37" i="1"/>
  <c r="D48" i="1" s="1"/>
  <c r="C29" i="1"/>
  <c r="D29" i="1"/>
  <c r="A23" i="1"/>
  <c r="C48" i="1" l="1"/>
  <c r="C15" i="3"/>
  <c r="C20" i="3" s="1"/>
  <c r="D11" i="2"/>
  <c r="D30" i="1"/>
  <c r="D49" i="1" s="1"/>
  <c r="C30" i="1"/>
  <c r="C49" i="1" s="1"/>
  <c r="E17" i="2"/>
  <c r="C23" i="3" l="1"/>
  <c r="C27" i="3" s="1"/>
  <c r="E11" i="2"/>
  <c r="D12" i="2"/>
  <c r="D50" i="1"/>
  <c r="C50" i="1"/>
  <c r="C24" i="3" l="1"/>
  <c r="C29" i="3" s="1"/>
  <c r="D19" i="2"/>
  <c r="D20" i="2" s="1"/>
  <c r="E12" i="2"/>
  <c r="E15" i="2" s="1"/>
  <c r="D15" i="2"/>
  <c r="E19" i="2" l="1"/>
  <c r="E20" i="2" s="1"/>
  <c r="E22" i="2" s="1"/>
  <c r="D22" i="2"/>
</calcChain>
</file>

<file path=xl/sharedStrings.xml><?xml version="1.0" encoding="utf-8"?>
<sst xmlns="http://schemas.openxmlformats.org/spreadsheetml/2006/main" count="136" uniqueCount="100">
  <si>
    <t>Долгосрочные активы</t>
  </si>
  <si>
    <t>Основные средства</t>
  </si>
  <si>
    <t>Нематериальные активы</t>
  </si>
  <si>
    <t>Отложенные налоговые активы</t>
  </si>
  <si>
    <t>Торговая дебиторская задолженность</t>
  </si>
  <si>
    <t>Итого активы</t>
  </si>
  <si>
    <t>Торговая кредиторская задолженность</t>
  </si>
  <si>
    <t>ОТЧЕТ ОБ ИЗМЕНЕНИЯХ В КАПИТАЛЕ</t>
  </si>
  <si>
    <t>Расходы по реализации</t>
  </si>
  <si>
    <t>Прибыль до налогообложения</t>
  </si>
  <si>
    <t>Прибыль на акцию</t>
  </si>
  <si>
    <t>в тысячах тенге</t>
  </si>
  <si>
    <t>Прим.</t>
  </si>
  <si>
    <t>АКТИВЫ</t>
  </si>
  <si>
    <t>Незавершённое строительство</t>
  </si>
  <si>
    <t xml:space="preserve">Денежные средства, ограниченные в использовании </t>
  </si>
  <si>
    <t>Текущие активы</t>
  </si>
  <si>
    <t>Товарно-материальные запасы</t>
  </si>
  <si>
    <t>Налоги к возмещению</t>
  </si>
  <si>
    <t>Авансы выданные</t>
  </si>
  <si>
    <t>Прочие краткосрочные 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</si>
  <si>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</si>
  <si>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</si>
  <si>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</si>
  <si>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</si>
  <si>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</si>
  <si>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 xml:space="preserve">Кредиты и займы </t>
  </si>
  <si>
    <t>Текущие обязательства</t>
  </si>
  <si>
    <t>Прочая кредиторская задолженность и начисленные обязательства</t>
  </si>
  <si>
    <t>Корпоративный подоходный налог к уплате</t>
  </si>
  <si>
    <t>Прочие налоги к уплате</t>
  </si>
  <si>
    <t>Итого капитал и обязательства</t>
  </si>
  <si>
    <t>Доход от реализации продукции</t>
  </si>
  <si>
    <t>Себестоимость реализованной продукции</t>
  </si>
  <si>
    <t>Валовая прибыль</t>
  </si>
  <si>
    <t>Общие и административные расходы</t>
  </si>
  <si>
    <t xml:space="preserve">Финансовые затраты </t>
  </si>
  <si>
    <t>Финансовые доходы</t>
  </si>
  <si>
    <t>(Отрицательная) / положительная курсовая разница, нетто</t>
  </si>
  <si>
    <t>Прочие доходы, нетто</t>
  </si>
  <si>
    <t>Расходы по подоходному налогу</t>
  </si>
  <si>
    <t>Чистая прибыль за год</t>
  </si>
  <si>
    <t>Итого совокупный доход за год</t>
  </si>
  <si>
    <t xml:space="preserve">Итого </t>
  </si>
  <si>
    <t xml:space="preserve">Чистая прибыль </t>
  </si>
  <si>
    <t xml:space="preserve">Итого совокупный доход за год </t>
  </si>
  <si>
    <t>Подоходный налог уплаченный</t>
  </si>
  <si>
    <t>Балансовая стоимость одной простой акции (в тенге)</t>
  </si>
  <si>
    <t>Займы выданные</t>
  </si>
  <si>
    <t>______________</t>
  </si>
  <si>
    <t>Главный бухгалтер</t>
  </si>
  <si>
    <t>________________</t>
  </si>
  <si>
    <t>Прочие долгосрочные активы</t>
  </si>
  <si>
    <t>Промежуточная финансовая отчетность</t>
  </si>
  <si>
    <t>ОТЧЕТ О ФИНАНСОВОМ  ПОЛОЖЕНИИ</t>
  </si>
  <si>
    <t>ОТЧЕТ О СОВОКУПНОМ  ДОХОДЕ</t>
  </si>
  <si>
    <t>Долгосрочные авансы выданные</t>
  </si>
  <si>
    <t>Базовая прибыль на акцию (в тенге)</t>
  </si>
  <si>
    <t>Дивиденды к уплате</t>
  </si>
  <si>
    <t>Дивиденды к выплате</t>
  </si>
  <si>
    <t xml:space="preserve">На 1 января 2024 года </t>
  </si>
  <si>
    <t>Обязательства по договорам с покупателями</t>
  </si>
  <si>
    <t>Генеральный директор</t>
  </si>
  <si>
    <t>Операционная прибыль</t>
  </si>
  <si>
    <t>На 31 марта 2025 года</t>
  </si>
  <si>
    <t>31 декабря 2024</t>
  </si>
  <si>
    <t>31 марта 2025</t>
  </si>
  <si>
    <t>-</t>
  </si>
  <si>
    <t>За 3 месяца, закончившиеся 31 марта 2025 года</t>
  </si>
  <si>
    <t>За 3 месяца, закончившиеся 31 марта 2024 года</t>
  </si>
  <si>
    <t>На 31 марта 2024 года</t>
  </si>
  <si>
    <t xml:space="preserve">На 1 января 2025 года </t>
  </si>
  <si>
    <t>Асанов С.К.</t>
  </si>
  <si>
    <t>Бисенгалиева А.Б.</t>
  </si>
  <si>
    <t>Предоплата по налогам</t>
  </si>
  <si>
    <t>Эмиссионный доход</t>
  </si>
  <si>
    <t>ОТЧЕТ О ДВИЖЕНИИ ДЕНЕЖНЫХ СРЕДСТВ</t>
  </si>
  <si>
    <t>Денежные потоки от операционной деятельности:</t>
  </si>
  <si>
    <t>Поступление денежных средств от покупателей</t>
  </si>
  <si>
    <t>Денежные средства, уплаченные работникам</t>
  </si>
  <si>
    <t>Прочие налоги и обязательные платежи уплаченные</t>
  </si>
  <si>
    <t>Денежные средства, уплаченные поставщикам</t>
  </si>
  <si>
    <t>Прочие поступления</t>
  </si>
  <si>
    <t>Прочие выплаты</t>
  </si>
  <si>
    <t>Денежные средства от операционной деятельности до выплаты процентов и подоходного налога</t>
  </si>
  <si>
    <t>Проценты уплаченные</t>
  </si>
  <si>
    <t>Чистое движение денежных средств от операционной деятельности</t>
  </si>
  <si>
    <t>Денежные потоки от инвестиционной деятельности:</t>
  </si>
  <si>
    <t>Покупка основных средств</t>
  </si>
  <si>
    <t>Реализация основных средств</t>
  </si>
  <si>
    <t>Чистое движение денежных средств от инвестиционной деятельности</t>
  </si>
  <si>
    <t>Денежные потоки от финансовой деятельности:</t>
  </si>
  <si>
    <t>Получение займов</t>
  </si>
  <si>
    <t>Погашение займов</t>
  </si>
  <si>
    <t>Выплата дивидендов</t>
  </si>
  <si>
    <t>Чистое движение денежных средств от финансовой деятельности</t>
  </si>
  <si>
    <t>Чистое изменение в денежных средствах</t>
  </si>
  <si>
    <t>Денежные средства на начало отчетного периода</t>
  </si>
  <si>
    <t>Денежные средства на конец отчетного периода</t>
  </si>
  <si>
    <t xml:space="preserve">АО "Актюбинский завод металлоконструкций"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</si>
</sst>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1"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  <numFmt numFmtId="204" formatCode="#,##0_р_.;\(#,##0\)_р_."/>
  </numFmts>
  <fonts count="120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8"/>
      <color indexed="23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496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</cellStyleXfs>
  <cellXfs count="119">
    <xf numFmtId="0" fontId="0" fillId="0" borderId="0" xfId="0"/>
    <xf numFmtId="167" fontId="4" fillId="0" borderId="0" xfId="473" applyFont="1" applyFill="1"/>
    <xf numFmtId="0" fontId="110" fillId="0" borderId="0" xfId="0" applyFont="1" applyAlignment="1">
      <alignment wrapText="1"/>
    </xf>
    <xf numFmtId="0" fontId="109" fillId="0" borderId="0" xfId="0" applyFont="1" applyAlignment="1">
      <alignment wrapText="1"/>
    </xf>
    <xf numFmtId="0" fontId="112" fillId="0" borderId="0" xfId="0" applyFont="1" applyAlignment="1">
      <alignment wrapText="1"/>
    </xf>
    <xf numFmtId="0" fontId="2" fillId="0" borderId="0" xfId="359" applyFont="1" applyAlignment="1">
      <alignment vertical="center"/>
    </xf>
    <xf numFmtId="0" fontId="113" fillId="0" borderId="0" xfId="0" applyFont="1"/>
    <xf numFmtId="0" fontId="111" fillId="0" borderId="0" xfId="0" applyFont="1" applyAlignment="1">
      <alignment wrapText="1"/>
    </xf>
    <xf numFmtId="0" fontId="109" fillId="0" borderId="0" xfId="0" applyFont="1" applyAlignment="1">
      <alignment vertical="center" wrapText="1"/>
    </xf>
    <xf numFmtId="0" fontId="110" fillId="0" borderId="10" xfId="0" applyFont="1" applyBorder="1" applyAlignment="1">
      <alignment wrapText="1"/>
    </xf>
    <xf numFmtId="0" fontId="4" fillId="0" borderId="0" xfId="400" applyFont="1"/>
    <xf numFmtId="4" fontId="4" fillId="0" borderId="0" xfId="400" applyNumberFormat="1" applyFont="1" applyAlignment="1">
      <alignment horizontal="right"/>
    </xf>
    <xf numFmtId="0" fontId="5" fillId="0" borderId="0" xfId="400" applyFont="1" applyAlignment="1">
      <alignment horizontal="center"/>
    </xf>
    <xf numFmtId="0" fontId="114" fillId="0" borderId="9" xfId="0" applyFont="1" applyBorder="1" applyAlignment="1">
      <alignment wrapText="1"/>
    </xf>
    <xf numFmtId="0" fontId="109" fillId="0" borderId="27" xfId="0" applyFont="1" applyBorder="1" applyAlignment="1">
      <alignment horizontal="left" wrapText="1"/>
    </xf>
    <xf numFmtId="0" fontId="110" fillId="0" borderId="28" xfId="0" applyFont="1" applyBorder="1" applyAlignment="1">
      <alignment horizontal="left" wrapText="1"/>
    </xf>
    <xf numFmtId="164" fontId="114" fillId="0" borderId="0" xfId="0" applyNumberFormat="1" applyFont="1" applyAlignment="1">
      <alignment horizontal="right" wrapText="1"/>
    </xf>
    <xf numFmtId="164" fontId="110" fillId="0" borderId="0" xfId="0" applyNumberFormat="1" applyFont="1" applyAlignment="1">
      <alignment horizontal="right" wrapText="1"/>
    </xf>
    <xf numFmtId="164" fontId="109" fillId="0" borderId="0" xfId="0" applyNumberFormat="1" applyFont="1" applyAlignment="1">
      <alignment horizontal="right" wrapText="1"/>
    </xf>
    <xf numFmtId="164" fontId="109" fillId="0" borderId="27" xfId="0" applyNumberFormat="1" applyFont="1" applyBorder="1" applyAlignment="1">
      <alignment horizontal="right" wrapText="1"/>
    </xf>
    <xf numFmtId="164" fontId="103" fillId="0" borderId="0" xfId="0" applyNumberFormat="1" applyFont="1"/>
    <xf numFmtId="0" fontId="109" fillId="0" borderId="0" xfId="0" applyFont="1" applyAlignment="1">
      <alignment vertical="top" wrapText="1"/>
    </xf>
    <xf numFmtId="164" fontId="110" fillId="0" borderId="0" xfId="0" applyNumberFormat="1" applyFont="1" applyAlignment="1">
      <alignment wrapText="1"/>
    </xf>
    <xf numFmtId="164" fontId="111" fillId="0" borderId="0" xfId="0" applyNumberFormat="1" applyFont="1" applyAlignment="1">
      <alignment wrapText="1"/>
    </xf>
    <xf numFmtId="0" fontId="116" fillId="0" borderId="27" xfId="0" applyFont="1" applyBorder="1" applyAlignment="1">
      <alignment wrapText="1"/>
    </xf>
    <xf numFmtId="0" fontId="114" fillId="0" borderId="27" xfId="0" applyFont="1" applyBorder="1" applyAlignment="1">
      <alignment horizontal="right" wrapText="1"/>
    </xf>
    <xf numFmtId="0" fontId="109" fillId="0" borderId="27" xfId="0" applyFont="1" applyBorder="1" applyAlignment="1">
      <alignment wrapText="1"/>
    </xf>
    <xf numFmtId="0" fontId="110" fillId="0" borderId="27" xfId="0" applyFont="1" applyBorder="1" applyAlignment="1">
      <alignment wrapText="1"/>
    </xf>
    <xf numFmtId="164" fontId="109" fillId="0" borderId="27" xfId="473" applyNumberFormat="1" applyFont="1" applyFill="1" applyBorder="1" applyAlignment="1">
      <alignment horizontal="right" wrapText="1"/>
    </xf>
    <xf numFmtId="164" fontId="4" fillId="0" borderId="0" xfId="0" applyNumberFormat="1" applyFont="1" applyAlignment="1">
      <alignment horizontal="right" wrapText="1"/>
    </xf>
    <xf numFmtId="164" fontId="3" fillId="0" borderId="9" xfId="0" applyNumberFormat="1" applyFont="1" applyBorder="1" applyAlignment="1">
      <alignment horizontal="right" wrapText="1"/>
    </xf>
    <xf numFmtId="164" fontId="110" fillId="0" borderId="9" xfId="0" applyNumberFormat="1" applyFont="1" applyBorder="1" applyAlignment="1">
      <alignment horizontal="right" wrapText="1"/>
    </xf>
    <xf numFmtId="164" fontId="3" fillId="0" borderId="28" xfId="0" applyNumberFormat="1" applyFont="1" applyBorder="1" applyAlignment="1">
      <alignment horizontal="right" wrapText="1"/>
    </xf>
    <xf numFmtId="164" fontId="110" fillId="0" borderId="28" xfId="0" applyNumberFormat="1" applyFont="1" applyBorder="1" applyAlignment="1">
      <alignment horizontal="right" wrapText="1"/>
    </xf>
    <xf numFmtId="164" fontId="115" fillId="0" borderId="0" xfId="0" applyNumberFormat="1" applyFont="1" applyAlignment="1">
      <alignment horizontal="right" wrapText="1"/>
    </xf>
    <xf numFmtId="164" fontId="4" fillId="0" borderId="27" xfId="0" applyNumberFormat="1" applyFont="1" applyBorder="1" applyAlignment="1">
      <alignment horizontal="right" wrapText="1"/>
    </xf>
    <xf numFmtId="164" fontId="3" fillId="0" borderId="0" xfId="0" applyNumberFormat="1" applyFont="1" applyAlignment="1">
      <alignment horizontal="right" wrapText="1"/>
    </xf>
    <xf numFmtId="164" fontId="3" fillId="0" borderId="27" xfId="0" applyNumberFormat="1" applyFont="1" applyBorder="1" applyAlignment="1">
      <alignment horizontal="right" wrapText="1"/>
    </xf>
    <xf numFmtId="164" fontId="3" fillId="0" borderId="10" xfId="0" applyNumberFormat="1" applyFont="1" applyBorder="1" applyAlignment="1">
      <alignment horizontal="right" wrapText="1"/>
    </xf>
    <xf numFmtId="203" fontId="109" fillId="0" borderId="27" xfId="0" applyNumberFormat="1" applyFont="1" applyBorder="1" applyAlignment="1">
      <alignment horizontal="right" wrapText="1"/>
    </xf>
    <xf numFmtId="164" fontId="112" fillId="0" borderId="0" xfId="0" applyNumberFormat="1" applyFont="1" applyAlignment="1">
      <alignment wrapText="1"/>
    </xf>
    <xf numFmtId="0" fontId="111" fillId="0" borderId="0" xfId="0" applyFont="1" applyAlignment="1">
      <alignment vertical="center" wrapText="1"/>
    </xf>
    <xf numFmtId="0" fontId="0" fillId="0" borderId="0" xfId="0"/>
    <xf numFmtId="0" fontId="3" fillId="0" borderId="0" xfId="359" applyFont="1" applyAlignment="1">
      <alignment vertical="center"/>
    </xf>
    <xf numFmtId="0" fontId="113" fillId="0" borderId="0" xfId="0" applyFont="1" applyAlignment="1">
      <alignment vertical="top"/>
    </xf>
    <xf numFmtId="0" fontId="0" fillId="0" borderId="0" xfId="0" applyAlignment="1">
      <alignment vertical="top"/>
    </xf>
    <xf numFmtId="0" fontId="118" fillId="0" borderId="0" xfId="359" applyFont="1" applyAlignment="1">
      <alignment horizontal="left" vertical="center"/>
    </xf>
    <xf numFmtId="0" fontId="6" fillId="0" borderId="0" xfId="362" applyAlignment="1">
      <alignment horizontal="left"/>
    </xf>
    <xf numFmtId="0" fontId="6" fillId="0" borderId="0" xfId="362"/>
    <xf numFmtId="0" fontId="117" fillId="0" borderId="0" xfId="362" applyFont="1"/>
    <xf numFmtId="0" fontId="4" fillId="0" borderId="0" xfId="362" applyFont="1" applyAlignment="1">
      <alignment wrapText="1"/>
    </xf>
    <xf numFmtId="204" fontId="4" fillId="0" borderId="0" xfId="362" applyNumberFormat="1" applyFont="1" applyAlignment="1">
      <alignment horizontal="right" wrapText="1"/>
    </xf>
    <xf numFmtId="0" fontId="3" fillId="0" borderId="0" xfId="362" applyFont="1" applyAlignment="1">
      <alignment wrapText="1"/>
    </xf>
    <xf numFmtId="204" fontId="3" fillId="0" borderId="0" xfId="362" applyNumberFormat="1" applyFont="1" applyAlignment="1">
      <alignment horizontal="right" wrapText="1"/>
    </xf>
    <xf numFmtId="0" fontId="4" fillId="0" borderId="10" xfId="362" applyFont="1" applyBorder="1" applyAlignment="1">
      <alignment wrapText="1"/>
    </xf>
    <xf numFmtId="204" fontId="4" fillId="0" borderId="10" xfId="362" applyNumberFormat="1" applyFont="1" applyBorder="1" applyAlignment="1">
      <alignment horizontal="right" wrapText="1"/>
    </xf>
    <xf numFmtId="0" fontId="3" fillId="0" borderId="10" xfId="362" applyFont="1" applyBorder="1" applyAlignment="1">
      <alignment wrapText="1"/>
    </xf>
    <xf numFmtId="204" fontId="3" fillId="0" borderId="10" xfId="362" applyNumberFormat="1" applyFont="1" applyBorder="1" applyAlignment="1">
      <alignment horizontal="right" wrapText="1"/>
    </xf>
    <xf numFmtId="0" fontId="117" fillId="0" borderId="0" xfId="362" applyFont="1" applyAlignment="1">
      <alignment wrapText="1"/>
    </xf>
    <xf numFmtId="0" fontId="3" fillId="0" borderId="8" xfId="362" applyFont="1" applyBorder="1" applyAlignment="1">
      <alignment wrapText="1"/>
    </xf>
    <xf numFmtId="204" fontId="3" fillId="0" borderId="8" xfId="362" applyNumberFormat="1" applyFont="1" applyBorder="1" applyAlignment="1">
      <alignment horizontal="right" wrapText="1"/>
    </xf>
    <xf numFmtId="204" fontId="6" fillId="0" borderId="0" xfId="362" applyNumberFormat="1"/>
    <xf numFmtId="0" fontId="118" fillId="0" borderId="0" xfId="359" applyFont="1" applyAlignment="1">
      <alignment horizontal="right" vertical="center"/>
    </xf>
    <xf numFmtId="0" fontId="119" fillId="0" borderId="27" xfId="0" applyFont="1" applyBorder="1" applyAlignment="1">
      <alignment wrapText="1"/>
    </xf>
    <xf numFmtId="0" fontId="2" fillId="0" borderId="0" xfId="359" applyFont="1" applyFill="1" applyAlignment="1">
      <alignment vertical="center"/>
    </xf>
    <xf numFmtId="0" fontId="110" fillId="0" borderId="27" xfId="0" applyFont="1" applyFill="1" applyBorder="1" applyAlignment="1">
      <alignment horizontal="center" wrapText="1"/>
    </xf>
    <xf numFmtId="0" fontId="110" fillId="0" borderId="0" xfId="0" applyFont="1" applyFill="1" applyAlignment="1">
      <alignment horizontal="center" wrapText="1"/>
    </xf>
    <xf numFmtId="0" fontId="109" fillId="0" borderId="0" xfId="0" applyFont="1" applyFill="1" applyAlignment="1">
      <alignment horizontal="center" wrapText="1"/>
    </xf>
    <xf numFmtId="0" fontId="111" fillId="0" borderId="0" xfId="0" applyFont="1" applyFill="1" applyAlignment="1">
      <alignment horizontal="center" wrapText="1"/>
    </xf>
    <xf numFmtId="0" fontId="110" fillId="0" borderId="9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center" wrapText="1"/>
    </xf>
    <xf numFmtId="164" fontId="109" fillId="0" borderId="0" xfId="0" applyNumberFormat="1" applyFont="1" applyFill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0" fillId="0" borderId="0" xfId="0" applyFill="1"/>
    <xf numFmtId="0" fontId="112" fillId="0" borderId="0" xfId="0" applyFont="1" applyFill="1" applyAlignment="1">
      <alignment wrapText="1"/>
    </xf>
    <xf numFmtId="0" fontId="109" fillId="0" borderId="0" xfId="0" applyFont="1" applyFill="1" applyBorder="1" applyAlignment="1">
      <alignment horizontal="left" wrapText="1"/>
    </xf>
    <xf numFmtId="0" fontId="109" fillId="0" borderId="0" xfId="0" applyFont="1" applyFill="1" applyBorder="1" applyAlignment="1">
      <alignment vertical="center" wrapText="1"/>
    </xf>
    <xf numFmtId="0" fontId="109" fillId="0" borderId="0" xfId="0" applyFont="1" applyFill="1" applyBorder="1" applyAlignment="1">
      <alignment vertical="top" wrapText="1"/>
    </xf>
    <xf numFmtId="0" fontId="4" fillId="0" borderId="0" xfId="400" applyFont="1" applyFill="1"/>
    <xf numFmtId="0" fontId="5" fillId="0" borderId="0" xfId="400" applyFont="1" applyFill="1" applyAlignment="1">
      <alignment horizontal="center"/>
    </xf>
    <xf numFmtId="0" fontId="110" fillId="0" borderId="10" xfId="0" applyFont="1" applyFill="1" applyBorder="1" applyAlignment="1">
      <alignment horizontal="center" wrapText="1"/>
    </xf>
    <xf numFmtId="0" fontId="3" fillId="0" borderId="0" xfId="359" applyFont="1" applyFill="1" applyAlignment="1">
      <alignment vertical="center"/>
    </xf>
    <xf numFmtId="0" fontId="118" fillId="0" borderId="0" xfId="359" applyFont="1" applyFill="1" applyAlignment="1">
      <alignment horizontal="left" vertical="center"/>
    </xf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0" fontId="109" fillId="0" borderId="0" xfId="0" applyFont="1" applyFill="1"/>
    <xf numFmtId="0" fontId="3" fillId="0" borderId="0" xfId="389" applyFont="1" applyFill="1" applyAlignment="1">
      <alignment horizontal="center"/>
    </xf>
    <xf numFmtId="0" fontId="110" fillId="0" borderId="0" xfId="0" applyFont="1" applyFill="1" applyAlignment="1">
      <alignment wrapText="1"/>
    </xf>
    <xf numFmtId="164" fontId="109" fillId="0" borderId="0" xfId="0" applyNumberFormat="1" applyFont="1" applyFill="1" applyAlignment="1">
      <alignment horizontal="right" wrapText="1"/>
    </xf>
    <xf numFmtId="0" fontId="110" fillId="0" borderId="27" xfId="0" applyFont="1" applyFill="1" applyBorder="1" applyAlignment="1">
      <alignment wrapText="1"/>
    </xf>
    <xf numFmtId="164" fontId="110" fillId="0" borderId="27" xfId="0" applyNumberFormat="1" applyFont="1" applyFill="1" applyBorder="1" applyAlignment="1">
      <alignment horizontal="right" wrapText="1"/>
    </xf>
    <xf numFmtId="0" fontId="109" fillId="0" borderId="0" xfId="0" applyFont="1" applyFill="1" applyAlignment="1">
      <alignment wrapText="1"/>
    </xf>
    <xf numFmtId="0" fontId="109" fillId="0" borderId="27" xfId="0" applyFont="1" applyFill="1" applyBorder="1" applyAlignment="1">
      <alignment wrapText="1"/>
    </xf>
    <xf numFmtId="164" fontId="109" fillId="0" borderId="27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0" fontId="109" fillId="0" borderId="29" xfId="0" applyFont="1" applyFill="1" applyBorder="1" applyAlignment="1">
      <alignment horizontal="center"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10" xfId="0" applyFont="1" applyFill="1" applyBorder="1" applyAlignment="1">
      <alignment wrapText="1"/>
    </xf>
    <xf numFmtId="0" fontId="109" fillId="0" borderId="10" xfId="0" applyFont="1" applyFill="1" applyBorder="1" applyAlignment="1">
      <alignment horizontal="center" wrapText="1"/>
    </xf>
    <xf numFmtId="164" fontId="110" fillId="0" borderId="10" xfId="0" applyNumberFormat="1" applyFont="1" applyFill="1" applyBorder="1" applyAlignment="1">
      <alignment horizontal="right" wrapText="1"/>
    </xf>
    <xf numFmtId="164" fontId="3" fillId="0" borderId="27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3" fontId="110" fillId="0" borderId="0" xfId="0" applyNumberFormat="1" applyFont="1" applyFill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Alignment="1">
      <alignment vertical="center" wrapText="1"/>
    </xf>
    <xf numFmtId="0" fontId="113" fillId="0" borderId="0" xfId="0" applyFont="1" applyFill="1"/>
    <xf numFmtId="0" fontId="109" fillId="0" borderId="0" xfId="0" applyFont="1" applyFill="1" applyAlignment="1">
      <alignment vertical="top" wrapText="1"/>
    </xf>
    <xf numFmtId="0" fontId="113" fillId="0" borderId="0" xfId="0" applyFont="1" applyFill="1" applyAlignment="1">
      <alignment vertical="top"/>
    </xf>
    <xf numFmtId="0" fontId="0" fillId="0" borderId="0" xfId="0" applyFill="1" applyAlignment="1">
      <alignment vertical="top"/>
    </xf>
    <xf numFmtId="0" fontId="3" fillId="0" borderId="0" xfId="359" applyFont="1" applyAlignment="1">
      <alignment horizontal="left"/>
    </xf>
    <xf numFmtId="0" fontId="3" fillId="0" borderId="30" xfId="362" applyFont="1" applyBorder="1"/>
    <xf numFmtId="0" fontId="3" fillId="0" borderId="0" xfId="389" applyFont="1" applyFill="1" applyAlignment="1">
      <alignment horizontal="left"/>
    </xf>
    <xf numFmtId="0" fontId="0" fillId="0" borderId="0" xfId="0" applyFill="1" applyAlignment="1">
      <alignment horizontal="left"/>
    </xf>
    <xf numFmtId="0" fontId="110" fillId="0" borderId="0" xfId="0" applyFont="1" applyFill="1" applyAlignment="1">
      <alignment horizontal="center" wrapText="1"/>
    </xf>
    <xf numFmtId="0" fontId="110" fillId="0" borderId="27" xfId="0" applyFont="1" applyFill="1" applyBorder="1" applyAlignment="1">
      <alignment horizontal="center" wrapText="1"/>
    </xf>
    <xf numFmtId="0" fontId="116" fillId="0" borderId="0" xfId="0" applyFont="1" applyFill="1" applyAlignment="1">
      <alignment wrapText="1"/>
    </xf>
    <xf numFmtId="0" fontId="116" fillId="0" borderId="27" xfId="0" applyFont="1" applyFill="1" applyBorder="1" applyAlignment="1">
      <alignment wrapText="1"/>
    </xf>
    <xf numFmtId="0" fontId="3" fillId="0" borderId="0" xfId="359" applyFont="1" applyFill="1" applyAlignment="1">
      <alignment horizontal="left"/>
    </xf>
    <xf numFmtId="0" fontId="0" fillId="0" borderId="0" xfId="0" applyFill="1"/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2;&#1072;&#1089;&#1077;%20&#1089;%20&#1089;&#1072;&#1081;&#1090;&#1072;%20&#1086;&#1073;&#1088;&#1072;&#1079;&#1077;&#1094;%20&#1080;%20&#1095;&#1077;&#1088;&#1085;&#1086;&#1074;&#1080;&#1082;&#1080;/&#1060;&#1054;%201%20&#1082;&#1074;&#1072;&#1088;&#1090;&#1072;&#1083;%202025%20&#1040;&#1047;&#105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"/>
      <sheetName val="ОПиУ"/>
      <sheetName val="ОДСК"/>
      <sheetName val="ОДДС"/>
    </sheetNames>
    <sheetDataSet>
      <sheetData sheetId="0">
        <row r="13">
          <cell r="X13">
            <v>50268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5"/>
  <sheetViews>
    <sheetView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37" sqref="C37"/>
    </sheetView>
  </sheetViews>
  <sheetFormatPr defaultColWidth="9.109375" defaultRowHeight="14.4"/>
  <cols>
    <col min="1" max="1" width="34.6640625" customWidth="1"/>
    <col min="2" max="2" width="17.6640625" style="73" customWidth="1"/>
    <col min="3" max="4" width="15.6640625" style="6" customWidth="1"/>
  </cols>
  <sheetData>
    <row r="1" spans="1:5" s="42" customFormat="1">
      <c r="A1" s="43" t="s">
        <v>99</v>
      </c>
      <c r="B1" s="64"/>
      <c r="C1" s="5"/>
      <c r="D1" s="62" t="s">
        <v>53</v>
      </c>
    </row>
    <row r="2" spans="1:5">
      <c r="A2" s="5"/>
      <c r="B2" s="64"/>
      <c r="C2" s="5"/>
      <c r="D2" s="5"/>
      <c r="E2" s="5"/>
    </row>
    <row r="3" spans="1:5">
      <c r="A3" s="109" t="s">
        <v>54</v>
      </c>
      <c r="B3" s="109"/>
      <c r="C3" s="109"/>
      <c r="D3" s="109"/>
    </row>
    <row r="4" spans="1:5">
      <c r="A4" s="109" t="s">
        <v>64</v>
      </c>
      <c r="B4" s="109"/>
      <c r="C4" s="109"/>
      <c r="D4" s="109"/>
    </row>
    <row r="6" spans="1:5">
      <c r="A6" s="24" t="s">
        <v>11</v>
      </c>
      <c r="B6" s="65" t="s">
        <v>12</v>
      </c>
      <c r="C6" s="25" t="s">
        <v>66</v>
      </c>
      <c r="D6" s="25" t="s">
        <v>65</v>
      </c>
    </row>
    <row r="7" spans="1:5">
      <c r="A7" s="2"/>
      <c r="B7" s="66"/>
      <c r="C7" s="16"/>
      <c r="D7" s="16"/>
    </row>
    <row r="8" spans="1:5">
      <c r="A8" s="2" t="s">
        <v>13</v>
      </c>
      <c r="B8" s="67"/>
      <c r="C8" s="17"/>
      <c r="D8" s="18"/>
    </row>
    <row r="9" spans="1:5">
      <c r="A9" s="2" t="s">
        <v>0</v>
      </c>
      <c r="B9" s="68"/>
      <c r="C9" s="17"/>
      <c r="D9" s="18"/>
    </row>
    <row r="10" spans="1:5">
      <c r="A10" s="3" t="s">
        <v>1</v>
      </c>
      <c r="B10" s="67">
        <v>4</v>
      </c>
      <c r="C10" s="29">
        <v>824711</v>
      </c>
      <c r="D10" s="18">
        <v>838772</v>
      </c>
    </row>
    <row r="11" spans="1:5">
      <c r="A11" s="3" t="s">
        <v>14</v>
      </c>
      <c r="B11" s="67"/>
      <c r="C11" s="29"/>
      <c r="D11" s="18"/>
    </row>
    <row r="12" spans="1:5">
      <c r="A12" s="3" t="s">
        <v>2</v>
      </c>
      <c r="B12" s="67">
        <v>5</v>
      </c>
      <c r="C12" s="29">
        <v>4032</v>
      </c>
      <c r="D12" s="18">
        <v>3379</v>
      </c>
    </row>
    <row r="13" spans="1:5">
      <c r="A13" s="3" t="s">
        <v>3</v>
      </c>
      <c r="B13" s="67">
        <v>6</v>
      </c>
      <c r="C13" s="29">
        <v>5510</v>
      </c>
      <c r="D13" s="18">
        <v>5510</v>
      </c>
    </row>
    <row r="14" spans="1:5">
      <c r="A14" s="3" t="s">
        <v>56</v>
      </c>
      <c r="B14" s="67"/>
      <c r="C14" s="29"/>
      <c r="D14" s="18"/>
    </row>
    <row r="15" spans="1:5">
      <c r="A15" s="3" t="s">
        <v>52</v>
      </c>
      <c r="B15" s="67">
        <v>7</v>
      </c>
      <c r="C15" s="29">
        <v>29236</v>
      </c>
      <c r="D15" s="18">
        <v>27786</v>
      </c>
    </row>
    <row r="16" spans="1:5" ht="27">
      <c r="A16" s="3" t="s">
        <v>15</v>
      </c>
      <c r="B16" s="67"/>
      <c r="C16" s="29"/>
      <c r="D16" s="18"/>
    </row>
    <row r="17" spans="1:4">
      <c r="A17" s="3" t="s">
        <v>48</v>
      </c>
      <c r="B17" s="67"/>
      <c r="C17" s="29"/>
      <c r="D17" s="18"/>
    </row>
    <row r="18" spans="1:4" ht="16.5" customHeight="1">
      <c r="A18" s="13"/>
      <c r="B18" s="69"/>
      <c r="C18" s="30">
        <f>SUM(C10:C17)</f>
        <v>863489</v>
      </c>
      <c r="D18" s="31">
        <f>SUM(D10:D17)</f>
        <v>875447</v>
      </c>
    </row>
    <row r="19" spans="1:4">
      <c r="A19" s="3"/>
      <c r="B19" s="68"/>
      <c r="C19" s="29"/>
      <c r="D19" s="18"/>
    </row>
    <row r="20" spans="1:4">
      <c r="A20" s="2" t="s">
        <v>16</v>
      </c>
      <c r="B20" s="68"/>
      <c r="C20" s="29"/>
      <c r="D20" s="18"/>
    </row>
    <row r="21" spans="1:4">
      <c r="A21" s="3" t="s">
        <v>17</v>
      </c>
      <c r="B21" s="67">
        <v>8</v>
      </c>
      <c r="C21" s="29">
        <f>629864</f>
        <v>629864</v>
      </c>
      <c r="D21" s="18">
        <v>495044</v>
      </c>
    </row>
    <row r="22" spans="1:4">
      <c r="A22" s="3" t="s">
        <v>4</v>
      </c>
      <c r="B22" s="67">
        <v>9</v>
      </c>
      <c r="C22" s="29">
        <f>81931-1</f>
        <v>81930</v>
      </c>
      <c r="D22" s="18">
        <f>17236</f>
        <v>17236</v>
      </c>
    </row>
    <row r="23" spans="1:4">
      <c r="A23" s="3" t="str">
        <f>A17</f>
        <v>Займы выданные</v>
      </c>
      <c r="B23" s="67"/>
      <c r="C23" s="29"/>
      <c r="D23" s="18"/>
    </row>
    <row r="24" spans="1:4">
      <c r="A24" s="3" t="s">
        <v>18</v>
      </c>
      <c r="B24" s="67"/>
      <c r="C24" s="29"/>
      <c r="D24" s="18"/>
    </row>
    <row r="25" spans="1:4">
      <c r="A25" s="3" t="s">
        <v>74</v>
      </c>
      <c r="B25" s="67">
        <v>10</v>
      </c>
      <c r="C25" s="29">
        <v>54741</v>
      </c>
      <c r="D25" s="18">
        <v>46442</v>
      </c>
    </row>
    <row r="26" spans="1:4">
      <c r="A26" s="3" t="s">
        <v>19</v>
      </c>
      <c r="B26" s="67"/>
      <c r="C26" s="29"/>
      <c r="D26" s="18"/>
    </row>
    <row r="27" spans="1:4">
      <c r="A27" s="3" t="s">
        <v>20</v>
      </c>
      <c r="B27" s="67">
        <v>11</v>
      </c>
      <c r="C27" s="29">
        <v>207669</v>
      </c>
      <c r="D27" s="18">
        <f>97643-1</f>
        <v>97642</v>
      </c>
    </row>
    <row r="28" spans="1:4">
      <c r="A28" s="3" t="s">
        <v>21</v>
      </c>
      <c r="B28" s="67">
        <v>12</v>
      </c>
      <c r="C28" s="29">
        <v>87</v>
      </c>
      <c r="D28" s="18">
        <v>50268</v>
      </c>
    </row>
    <row r="29" spans="1:4" ht="16.5" customHeight="1">
      <c r="A29" s="13"/>
      <c r="B29" s="69"/>
      <c r="C29" s="30">
        <f>SUM(C21:C28)</f>
        <v>974291</v>
      </c>
      <c r="D29" s="31">
        <f>SUM(D21:D28)</f>
        <v>706632</v>
      </c>
    </row>
    <row r="30" spans="1:4" ht="15" thickBot="1">
      <c r="A30" s="15" t="s">
        <v>5</v>
      </c>
      <c r="B30" s="70"/>
      <c r="C30" s="32">
        <f>C18+C29</f>
        <v>1837780</v>
      </c>
      <c r="D30" s="33">
        <f>D18+D29</f>
        <v>1582079</v>
      </c>
    </row>
    <row r="31" spans="1:4">
      <c r="A31" s="3"/>
      <c r="B31" s="68"/>
      <c r="C31" s="34"/>
      <c r="D31" s="18"/>
    </row>
    <row r="32" spans="1:4">
      <c r="A32" s="2" t="s">
        <v>22</v>
      </c>
      <c r="B32" s="68"/>
      <c r="C32" s="34"/>
      <c r="D32" s="18"/>
    </row>
    <row r="33" spans="1:4">
      <c r="A33" s="2" t="s">
        <v>23</v>
      </c>
      <c r="B33" s="68"/>
      <c r="C33" s="34"/>
      <c r="D33" s="18"/>
    </row>
    <row r="34" spans="1:4">
      <c r="A34" s="3" t="s">
        <v>24</v>
      </c>
      <c r="B34" s="67">
        <v>13</v>
      </c>
      <c r="C34" s="29">
        <v>214732</v>
      </c>
      <c r="D34" s="18">
        <v>214732</v>
      </c>
    </row>
    <row r="35" spans="1:4" s="42" customFormat="1">
      <c r="A35" s="3" t="s">
        <v>75</v>
      </c>
      <c r="B35" s="67"/>
      <c r="C35" s="29">
        <v>438667</v>
      </c>
      <c r="D35" s="18">
        <v>438667</v>
      </c>
    </row>
    <row r="36" spans="1:4">
      <c r="A36" s="3" t="s">
        <v>25</v>
      </c>
      <c r="B36" s="71"/>
      <c r="C36" s="29">
        <v>-34455</v>
      </c>
      <c r="D36" s="18">
        <v>87918</v>
      </c>
    </row>
    <row r="37" spans="1:4" ht="16.5" customHeight="1">
      <c r="A37" s="13"/>
      <c r="B37" s="69"/>
      <c r="C37" s="30">
        <f>SUM(C34:C36)</f>
        <v>618944</v>
      </c>
      <c r="D37" s="31">
        <f>SUM(D34:D36)</f>
        <v>741317</v>
      </c>
    </row>
    <row r="38" spans="1:4">
      <c r="A38" s="7"/>
      <c r="B38" s="68"/>
      <c r="C38" s="34"/>
      <c r="D38" s="18"/>
    </row>
    <row r="39" spans="1:4">
      <c r="A39" s="2" t="s">
        <v>27</v>
      </c>
      <c r="B39" s="68"/>
      <c r="C39" s="34"/>
      <c r="D39" s="17"/>
    </row>
    <row r="40" spans="1:4">
      <c r="A40" s="7" t="s">
        <v>26</v>
      </c>
      <c r="B40" s="67">
        <v>14</v>
      </c>
      <c r="C40" s="29">
        <v>557593</v>
      </c>
      <c r="D40" s="18">
        <v>519765</v>
      </c>
    </row>
    <row r="41" spans="1:4">
      <c r="A41" s="7" t="s">
        <v>58</v>
      </c>
      <c r="B41" s="67"/>
      <c r="C41" s="29"/>
      <c r="D41" s="18">
        <v>0</v>
      </c>
    </row>
    <row r="42" spans="1:4">
      <c r="A42" s="7" t="s">
        <v>6</v>
      </c>
      <c r="B42" s="67">
        <v>15</v>
      </c>
      <c r="C42" s="29">
        <v>224251</v>
      </c>
      <c r="D42" s="18">
        <v>138412</v>
      </c>
    </row>
    <row r="43" spans="1:4" s="6" customFormat="1" ht="26.4">
      <c r="A43" s="7" t="s">
        <v>28</v>
      </c>
      <c r="B43" s="67">
        <v>15</v>
      </c>
      <c r="C43" s="29">
        <f>45504+367920</f>
        <v>413424</v>
      </c>
      <c r="D43" s="18">
        <f>45504+115939</f>
        <v>161443</v>
      </c>
    </row>
    <row r="44" spans="1:4" s="6" customFormat="1" ht="21.75" customHeight="1">
      <c r="A44" s="41" t="s">
        <v>61</v>
      </c>
      <c r="B44" s="67"/>
      <c r="C44" s="29"/>
      <c r="D44" s="18"/>
    </row>
    <row r="45" spans="1:4" s="6" customFormat="1" ht="26.4">
      <c r="A45" s="3" t="s">
        <v>29</v>
      </c>
      <c r="B45" s="67"/>
      <c r="C45" s="29"/>
      <c r="D45" s="18"/>
    </row>
    <row r="46" spans="1:4" s="6" customFormat="1" ht="13.2">
      <c r="A46" s="3" t="s">
        <v>30</v>
      </c>
      <c r="B46" s="67">
        <v>16</v>
      </c>
      <c r="C46" s="29">
        <f>7969+15599</f>
        <v>23568</v>
      </c>
      <c r="D46" s="18">
        <f>3865+17277</f>
        <v>21142</v>
      </c>
    </row>
    <row r="47" spans="1:4" s="6" customFormat="1" ht="13.2">
      <c r="A47" s="13"/>
      <c r="B47" s="69"/>
      <c r="C47" s="30">
        <f>SUM(C40:C46)</f>
        <v>1218836</v>
      </c>
      <c r="D47" s="31">
        <f>SUM(D40:D46)</f>
        <v>840762</v>
      </c>
    </row>
    <row r="48" spans="1:4" s="6" customFormat="1" ht="13.8" thickBot="1">
      <c r="A48" s="15" t="s">
        <v>31</v>
      </c>
      <c r="B48" s="70"/>
      <c r="C48" s="32">
        <f>C37+C47</f>
        <v>1837780</v>
      </c>
      <c r="D48" s="32">
        <f>D37+D47</f>
        <v>1582079</v>
      </c>
    </row>
    <row r="49" spans="1:4" ht="27">
      <c r="A49" s="14" t="s">
        <v>47</v>
      </c>
      <c r="B49" s="72">
        <v>17</v>
      </c>
      <c r="C49" s="35">
        <f>(C30-C12-C47)/C34*1000</f>
        <v>2863.6253562580332</v>
      </c>
      <c r="D49" s="35">
        <f>(D30-D12-D47)/D34*1000</f>
        <v>3436.553471303765</v>
      </c>
    </row>
    <row r="50" spans="1:4">
      <c r="C50" s="20">
        <f>C30-C48</f>
        <v>0</v>
      </c>
      <c r="D50" s="20">
        <f>D30-D48</f>
        <v>0</v>
      </c>
    </row>
    <row r="51" spans="1:4">
      <c r="A51" s="4"/>
      <c r="B51" s="74"/>
      <c r="C51" s="4"/>
      <c r="D51" s="4"/>
    </row>
    <row r="52" spans="1:4">
      <c r="A52" s="4"/>
      <c r="B52" s="74"/>
      <c r="C52" s="4"/>
      <c r="D52" s="4"/>
    </row>
    <row r="53" spans="1:4">
      <c r="A53" s="3" t="s">
        <v>51</v>
      </c>
      <c r="B53" s="75"/>
      <c r="D53" s="3" t="s">
        <v>49</v>
      </c>
    </row>
    <row r="54" spans="1:4" s="42" customFormat="1">
      <c r="A54" s="8" t="s">
        <v>72</v>
      </c>
      <c r="B54" s="76"/>
      <c r="C54" s="6"/>
      <c r="D54" s="8" t="s">
        <v>73</v>
      </c>
    </row>
    <row r="55" spans="1:4" s="45" customFormat="1" ht="57" customHeight="1">
      <c r="A55" s="21" t="s">
        <v>62</v>
      </c>
      <c r="B55" s="77"/>
      <c r="C55" s="44"/>
      <c r="D55" s="21" t="s">
        <v>50</v>
      </c>
    </row>
  </sheetData>
  <mergeCells count="2">
    <mergeCell ref="A3:D3"/>
    <mergeCell ref="A4:D4"/>
  </mergeCells>
  <pageMargins left="0.7" right="0.7" top="0.75" bottom="0.75" header="0.3" footer="0.3"/>
  <pageSetup paperSize="9" fitToWidth="0" fitToHeight="0" orientation="portrait" r:id="rId1"/>
  <rowBreaks count="1" manualBreakCount="1">
    <brk id="3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zoomScaleSheetLayoutView="100" workbookViewId="0">
      <selection activeCell="A6" sqref="A6"/>
    </sheetView>
  </sheetViews>
  <sheetFormatPr defaultColWidth="9.109375" defaultRowHeight="14.4"/>
  <cols>
    <col min="1" max="1" width="34.6640625" customWidth="1"/>
    <col min="2" max="2" width="19.88671875" style="73" customWidth="1"/>
    <col min="3" max="4" width="15.6640625" customWidth="1"/>
  </cols>
  <sheetData>
    <row r="1" spans="1:6">
      <c r="A1" s="43" t="s">
        <v>99</v>
      </c>
      <c r="B1" s="64"/>
      <c r="C1" s="5"/>
      <c r="D1" s="62" t="s">
        <v>53</v>
      </c>
    </row>
    <row r="2" spans="1:6">
      <c r="A2" s="10"/>
      <c r="B2" s="78"/>
      <c r="C2" s="11"/>
      <c r="D2" s="11"/>
    </row>
    <row r="3" spans="1:6">
      <c r="A3" s="109" t="s">
        <v>55</v>
      </c>
      <c r="B3" s="109"/>
      <c r="C3" s="109"/>
      <c r="D3" s="109"/>
    </row>
    <row r="4" spans="1:6">
      <c r="A4" s="109" t="s">
        <v>68</v>
      </c>
      <c r="B4" s="109"/>
      <c r="C4" s="109"/>
      <c r="D4" s="109"/>
    </row>
    <row r="5" spans="1:6">
      <c r="A5" s="12"/>
      <c r="B5" s="79"/>
      <c r="C5" s="12"/>
      <c r="D5" s="12"/>
    </row>
    <row r="6" spans="1:6" ht="53.4">
      <c r="A6" s="63" t="s">
        <v>11</v>
      </c>
      <c r="B6" s="65" t="s">
        <v>12</v>
      </c>
      <c r="C6" s="25" t="s">
        <v>68</v>
      </c>
      <c r="D6" s="25" t="s">
        <v>69</v>
      </c>
    </row>
    <row r="7" spans="1:6">
      <c r="A7" s="3"/>
      <c r="B7" s="68"/>
      <c r="C7" s="22"/>
      <c r="D7" s="23"/>
    </row>
    <row r="8" spans="1:6">
      <c r="A8" s="3" t="s">
        <v>32</v>
      </c>
      <c r="B8" s="67">
        <v>18</v>
      </c>
      <c r="C8" s="29">
        <v>58274</v>
      </c>
      <c r="D8" s="18">
        <v>86279</v>
      </c>
      <c r="F8" s="8"/>
    </row>
    <row r="9" spans="1:6">
      <c r="A9" s="26" t="s">
        <v>33</v>
      </c>
      <c r="B9" s="72">
        <v>19</v>
      </c>
      <c r="C9" s="35">
        <v>-124710</v>
      </c>
      <c r="D9" s="35">
        <v>-281938</v>
      </c>
      <c r="F9" s="8"/>
    </row>
    <row r="10" spans="1:6">
      <c r="A10" s="2" t="s">
        <v>34</v>
      </c>
      <c r="B10" s="66"/>
      <c r="C10" s="36">
        <f>SUM(C8:C9)</f>
        <v>-66436</v>
      </c>
      <c r="D10" s="36">
        <f>SUM(D8:D9)</f>
        <v>-195659</v>
      </c>
      <c r="F10" s="8"/>
    </row>
    <row r="11" spans="1:6">
      <c r="A11" s="3"/>
      <c r="B11" s="67"/>
      <c r="C11" s="29"/>
      <c r="D11" s="18"/>
      <c r="F11" s="8"/>
    </row>
    <row r="12" spans="1:6">
      <c r="A12" s="3" t="s">
        <v>8</v>
      </c>
      <c r="B12" s="67">
        <v>20</v>
      </c>
      <c r="C12" s="29">
        <v>-9274</v>
      </c>
      <c r="D12" s="18">
        <v>-2496</v>
      </c>
      <c r="F12" s="8"/>
    </row>
    <row r="13" spans="1:6">
      <c r="A13" s="3" t="s">
        <v>35</v>
      </c>
      <c r="B13" s="67">
        <v>21</v>
      </c>
      <c r="C13" s="29">
        <f>-64058-5662-1</f>
        <v>-69721</v>
      </c>
      <c r="D13" s="18">
        <f>-94567-1020</f>
        <v>-95587</v>
      </c>
      <c r="F13" s="8"/>
    </row>
    <row r="14" spans="1:6">
      <c r="A14" s="26" t="s">
        <v>39</v>
      </c>
      <c r="B14" s="72">
        <v>22</v>
      </c>
      <c r="C14" s="35">
        <v>39448</v>
      </c>
      <c r="D14" s="19">
        <v>5289</v>
      </c>
      <c r="F14" s="8"/>
    </row>
    <row r="15" spans="1:6">
      <c r="A15" s="2" t="s">
        <v>63</v>
      </c>
      <c r="B15" s="67"/>
      <c r="C15" s="36">
        <f>C10+C12+C13+C14</f>
        <v>-105983</v>
      </c>
      <c r="D15" s="36">
        <f>D10+D12+D13+D14</f>
        <v>-288453</v>
      </c>
      <c r="F15" s="8"/>
    </row>
    <row r="16" spans="1:6">
      <c r="A16" s="2"/>
      <c r="B16" s="67"/>
      <c r="C16" s="36"/>
      <c r="D16" s="36"/>
      <c r="F16" s="8"/>
    </row>
    <row r="17" spans="1:6">
      <c r="A17" s="3" t="s">
        <v>36</v>
      </c>
      <c r="B17" s="67">
        <v>23</v>
      </c>
      <c r="C17" s="29">
        <v>-13390</v>
      </c>
      <c r="D17" s="18"/>
      <c r="F17" s="8"/>
    </row>
    <row r="18" spans="1:6">
      <c r="A18" s="3" t="s">
        <v>37</v>
      </c>
      <c r="B18" s="67">
        <v>24</v>
      </c>
      <c r="C18" s="29"/>
      <c r="D18" s="18">
        <v>7209</v>
      </c>
      <c r="F18" s="8"/>
    </row>
    <row r="19" spans="1:6" ht="27">
      <c r="A19" s="3" t="s">
        <v>38</v>
      </c>
      <c r="B19" s="67"/>
      <c r="C19" s="29"/>
      <c r="D19" s="18"/>
      <c r="F19" s="8"/>
    </row>
    <row r="20" spans="1:6">
      <c r="A20" s="2" t="s">
        <v>9</v>
      </c>
      <c r="B20" s="66"/>
      <c r="C20" s="36">
        <f>C15+C17+C18+C19</f>
        <v>-119373</v>
      </c>
      <c r="D20" s="36">
        <f>D15+D17+D18+D19</f>
        <v>-281244</v>
      </c>
      <c r="F20" s="8"/>
    </row>
    <row r="21" spans="1:6">
      <c r="A21" s="3"/>
      <c r="B21" s="67"/>
      <c r="C21" s="36"/>
      <c r="D21" s="17"/>
      <c r="F21" s="8"/>
    </row>
    <row r="22" spans="1:6">
      <c r="A22" s="26" t="s">
        <v>40</v>
      </c>
      <c r="B22" s="72"/>
      <c r="C22" s="35">
        <v>-3000</v>
      </c>
      <c r="D22" s="19"/>
      <c r="F22" s="8"/>
    </row>
    <row r="23" spans="1:6">
      <c r="A23" s="27" t="s">
        <v>41</v>
      </c>
      <c r="B23" s="65"/>
      <c r="C23" s="37">
        <f>SUM(C20:C22)</f>
        <v>-122373</v>
      </c>
      <c r="D23" s="37">
        <f>D20+D22</f>
        <v>-281244</v>
      </c>
      <c r="F23" s="8"/>
    </row>
    <row r="24" spans="1:6" ht="15" thickBot="1">
      <c r="A24" s="9" t="s">
        <v>42</v>
      </c>
      <c r="B24" s="80"/>
      <c r="C24" s="38">
        <f>C23</f>
        <v>-122373</v>
      </c>
      <c r="D24" s="38">
        <f>D23</f>
        <v>-281244</v>
      </c>
      <c r="F24" s="8"/>
    </row>
    <row r="25" spans="1:6">
      <c r="A25" s="2"/>
      <c r="B25" s="66"/>
      <c r="C25" s="17"/>
      <c r="D25" s="17"/>
      <c r="F25" s="8"/>
    </row>
    <row r="26" spans="1:6">
      <c r="A26" s="2" t="s">
        <v>10</v>
      </c>
      <c r="B26" s="66"/>
      <c r="C26" s="17"/>
      <c r="D26" s="17"/>
      <c r="F26" s="8"/>
    </row>
    <row r="27" spans="1:6">
      <c r="A27" s="26" t="s">
        <v>57</v>
      </c>
      <c r="B27" s="72">
        <v>25</v>
      </c>
      <c r="C27" s="39">
        <f>C23/214732*1000</f>
        <v>-569.887115101615</v>
      </c>
      <c r="D27" s="39">
        <f>D23/214732*1000</f>
        <v>-1309.744239330887</v>
      </c>
      <c r="F27" s="8"/>
    </row>
    <row r="28" spans="1:6">
      <c r="F28" s="8"/>
    </row>
    <row r="29" spans="1:6">
      <c r="A29" s="4"/>
      <c r="B29" s="74"/>
      <c r="C29" s="40">
        <f>-122373-C24</f>
        <v>0</v>
      </c>
      <c r="D29" s="40">
        <f>-281244-D24</f>
        <v>0</v>
      </c>
      <c r="F29" s="8"/>
    </row>
    <row r="30" spans="1:6">
      <c r="A30" s="8" t="s">
        <v>72</v>
      </c>
      <c r="B30" s="76"/>
      <c r="C30" s="6"/>
      <c r="D30" s="8" t="s">
        <v>73</v>
      </c>
    </row>
    <row r="31" spans="1:6" s="45" customFormat="1" ht="57" customHeight="1">
      <c r="A31" s="21" t="s">
        <v>62</v>
      </c>
      <c r="B31" s="77"/>
      <c r="C31" s="44"/>
      <c r="D31" s="21" t="s">
        <v>50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zoomScale="110" zoomScaleNormal="110" workbookViewId="0">
      <selection activeCell="A6" sqref="A6:B6"/>
    </sheetView>
  </sheetViews>
  <sheetFormatPr defaultRowHeight="10.199999999999999"/>
  <cols>
    <col min="1" max="1" width="47.6640625" style="48" customWidth="1"/>
    <col min="2" max="2" width="16.5546875" style="48" customWidth="1"/>
    <col min="3" max="3" width="18" style="48" customWidth="1"/>
    <col min="4" max="16384" width="8.88671875" style="48"/>
  </cols>
  <sheetData>
    <row r="1" spans="1:4" s="42" customFormat="1" ht="14.4">
      <c r="A1" s="43" t="s">
        <v>99</v>
      </c>
      <c r="B1" s="5" t="s">
        <v>53</v>
      </c>
      <c r="C1" s="5"/>
      <c r="D1" s="46"/>
    </row>
    <row r="2" spans="1:4" s="42" customFormat="1" ht="14.4"/>
    <row r="3" spans="1:4" s="42" customFormat="1" ht="14.4">
      <c r="A3" s="109" t="s">
        <v>76</v>
      </c>
      <c r="B3" s="109"/>
      <c r="C3" s="109"/>
      <c r="D3" s="109"/>
    </row>
    <row r="4" spans="1:4" s="47" customFormat="1" ht="12" customHeight="1">
      <c r="A4" s="109" t="s">
        <v>68</v>
      </c>
      <c r="B4" s="109"/>
      <c r="C4" s="109"/>
      <c r="D4" s="109"/>
    </row>
    <row r="5" spans="1:4" ht="54" thickBot="1">
      <c r="A5" s="63" t="s">
        <v>11</v>
      </c>
      <c r="B5" s="25" t="s">
        <v>68</v>
      </c>
      <c r="C5" s="25" t="s">
        <v>69</v>
      </c>
    </row>
    <row r="6" spans="1:4" ht="14.4">
      <c r="A6" s="110" t="s">
        <v>77</v>
      </c>
      <c r="B6" s="110"/>
      <c r="C6" s="49"/>
    </row>
    <row r="7" spans="1:4" ht="20.100000000000001" customHeight="1">
      <c r="A7" s="50" t="s">
        <v>78</v>
      </c>
      <c r="B7" s="51">
        <f>241637+2655-3822</f>
        <v>240470</v>
      </c>
      <c r="C7" s="51">
        <v>378657</v>
      </c>
    </row>
    <row r="8" spans="1:4" ht="20.100000000000001" customHeight="1">
      <c r="A8" s="50" t="s">
        <v>79</v>
      </c>
      <c r="B8" s="51">
        <v>-60608</v>
      </c>
      <c r="C8" s="51">
        <v>-159634</v>
      </c>
    </row>
    <row r="9" spans="1:4" ht="20.100000000000001" customHeight="1">
      <c r="A9" s="50" t="s">
        <v>80</v>
      </c>
      <c r="B9" s="51">
        <v>-18808</v>
      </c>
      <c r="C9" s="51">
        <v>-89766</v>
      </c>
    </row>
    <row r="10" spans="1:4" ht="20.100000000000001" customHeight="1">
      <c r="A10" s="50" t="s">
        <v>81</v>
      </c>
      <c r="B10" s="51">
        <v>-226112</v>
      </c>
      <c r="C10" s="51">
        <v>-100045</v>
      </c>
    </row>
    <row r="11" spans="1:4" ht="20.100000000000001" customHeight="1">
      <c r="A11" s="50" t="s">
        <v>82</v>
      </c>
      <c r="B11" s="51">
        <v>179262</v>
      </c>
      <c r="C11" s="51">
        <f>17359+167</f>
        <v>17526</v>
      </c>
    </row>
    <row r="12" spans="1:4" ht="20.100000000000001" customHeight="1">
      <c r="A12" s="50" t="s">
        <v>83</v>
      </c>
      <c r="B12" s="51">
        <f>-105889</f>
        <v>-105889</v>
      </c>
      <c r="C12" s="51">
        <v>-67108</v>
      </c>
    </row>
    <row r="13" spans="1:4" ht="28.5" customHeight="1">
      <c r="A13" s="52" t="s">
        <v>84</v>
      </c>
      <c r="B13" s="53">
        <f>SUM(B7:B12)</f>
        <v>8315</v>
      </c>
      <c r="C13" s="53">
        <f>SUM(C7:C12)</f>
        <v>-20370</v>
      </c>
    </row>
    <row r="14" spans="1:4" ht="20.100000000000001" customHeight="1">
      <c r="A14" s="50" t="s">
        <v>85</v>
      </c>
      <c r="B14" s="51">
        <v>-13292</v>
      </c>
      <c r="C14" s="51"/>
    </row>
    <row r="15" spans="1:4" ht="20.100000000000001" customHeight="1" thickBot="1">
      <c r="A15" s="54" t="s">
        <v>46</v>
      </c>
      <c r="B15" s="55">
        <v>-3032</v>
      </c>
      <c r="C15" s="55">
        <v>-20490</v>
      </c>
    </row>
    <row r="16" spans="1:4" ht="29.25" customHeight="1" thickBot="1">
      <c r="A16" s="56" t="s">
        <v>86</v>
      </c>
      <c r="B16" s="57">
        <f>SUM(B13:B15)</f>
        <v>-8009</v>
      </c>
      <c r="C16" s="57">
        <f>SUM(C13:C15)</f>
        <v>-40860</v>
      </c>
    </row>
    <row r="17" spans="1:3" ht="20.100000000000001" customHeight="1">
      <c r="A17" s="50"/>
      <c r="B17" s="51"/>
      <c r="C17" s="51"/>
    </row>
    <row r="18" spans="1:3" ht="20.100000000000001" customHeight="1">
      <c r="A18" s="52" t="s">
        <v>87</v>
      </c>
      <c r="B18" s="51"/>
      <c r="C18" s="51"/>
    </row>
    <row r="19" spans="1:3" ht="20.100000000000001" customHeight="1">
      <c r="A19" s="50" t="s">
        <v>88</v>
      </c>
      <c r="B19" s="51"/>
      <c r="C19" s="51"/>
    </row>
    <row r="20" spans="1:3" ht="20.100000000000001" customHeight="1" thickBot="1">
      <c r="A20" s="54" t="s">
        <v>89</v>
      </c>
      <c r="B20" s="55" t="s">
        <v>67</v>
      </c>
      <c r="C20" s="55" t="s">
        <v>67</v>
      </c>
    </row>
    <row r="21" spans="1:3" ht="33" customHeight="1" thickBot="1">
      <c r="A21" s="56" t="s">
        <v>90</v>
      </c>
      <c r="B21" s="57">
        <f>SUM(B19:B20)</f>
        <v>0</v>
      </c>
      <c r="C21" s="57">
        <f>SUM(C19:C20)</f>
        <v>0</v>
      </c>
    </row>
    <row r="22" spans="1:3" ht="20.100000000000001" customHeight="1">
      <c r="A22" s="58"/>
      <c r="B22" s="51"/>
      <c r="C22" s="51"/>
    </row>
    <row r="23" spans="1:3" ht="20.100000000000001" customHeight="1">
      <c r="A23" s="52" t="s">
        <v>91</v>
      </c>
      <c r="B23" s="51"/>
      <c r="C23" s="51"/>
    </row>
    <row r="24" spans="1:3" ht="20.100000000000001" customHeight="1">
      <c r="A24" s="50" t="s">
        <v>92</v>
      </c>
      <c r="B24" s="51"/>
      <c r="C24" s="51">
        <v>7209</v>
      </c>
    </row>
    <row r="25" spans="1:3" ht="20.100000000000001" customHeight="1">
      <c r="A25" s="50" t="s">
        <v>93</v>
      </c>
      <c r="B25" s="51">
        <v>-42172</v>
      </c>
      <c r="C25" s="51"/>
    </row>
    <row r="26" spans="1:3" ht="20.100000000000001" customHeight="1" thickBot="1">
      <c r="A26" s="50" t="s">
        <v>94</v>
      </c>
      <c r="B26" s="51"/>
      <c r="C26" s="51"/>
    </row>
    <row r="27" spans="1:3" ht="32.25" customHeight="1" thickBot="1">
      <c r="A27" s="59" t="s">
        <v>95</v>
      </c>
      <c r="B27" s="60">
        <f>SUM(B24:B26)</f>
        <v>-42172</v>
      </c>
      <c r="C27" s="60">
        <f>SUM(C24:C26)</f>
        <v>7209</v>
      </c>
    </row>
    <row r="28" spans="1:3" ht="20.100000000000001" customHeight="1">
      <c r="A28" s="58"/>
      <c r="B28" s="51"/>
      <c r="C28" s="51"/>
    </row>
    <row r="29" spans="1:3" ht="20.100000000000001" customHeight="1" thickBot="1">
      <c r="A29" s="56" t="s">
        <v>96</v>
      </c>
      <c r="B29" s="57">
        <f>B27+B21+B16</f>
        <v>-50181</v>
      </c>
      <c r="C29" s="57">
        <f>C27+C21+C16</f>
        <v>-33651</v>
      </c>
    </row>
    <row r="30" spans="1:3" ht="20.100000000000001" customHeight="1" thickBot="1">
      <c r="A30" s="56" t="s">
        <v>97</v>
      </c>
      <c r="B30" s="57">
        <f>[1]Баланс!X13</f>
        <v>50268</v>
      </c>
      <c r="C30" s="57">
        <v>206797</v>
      </c>
    </row>
    <row r="31" spans="1:3" ht="20.100000000000001" customHeight="1" thickBot="1">
      <c r="A31" s="56" t="s">
        <v>98</v>
      </c>
      <c r="B31" s="57">
        <f>SUM(B29:B30)</f>
        <v>87</v>
      </c>
      <c r="C31" s="57">
        <f>SUM(C29:C30)</f>
        <v>173146</v>
      </c>
    </row>
    <row r="33" spans="1:3" s="42" customFormat="1" ht="14.4">
      <c r="A33" s="8" t="s">
        <v>72</v>
      </c>
      <c r="B33" s="6"/>
      <c r="C33" s="8" t="s">
        <v>73</v>
      </c>
    </row>
    <row r="34" spans="1:3" s="45" customFormat="1" ht="57" customHeight="1">
      <c r="A34" s="21" t="s">
        <v>62</v>
      </c>
      <c r="B34" s="44"/>
      <c r="C34" s="21" t="s">
        <v>50</v>
      </c>
    </row>
    <row r="35" spans="1:3">
      <c r="B35" s="61"/>
    </row>
    <row r="37" spans="1:3">
      <c r="B37" s="61"/>
    </row>
  </sheetData>
  <mergeCells count="3">
    <mergeCell ref="A6:B6"/>
    <mergeCell ref="A3:D3"/>
    <mergeCell ref="A4:D4"/>
  </mergeCells>
  <printOptions horizontalCentered="1"/>
  <pageMargins left="0.47244094488188981" right="0.35433070866141736" top="0.39370078740157483" bottom="0.7480314960629921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zoomScaleNormal="100" zoomScaleSheetLayoutView="100" workbookViewId="0">
      <selection activeCell="A17" sqref="A17"/>
    </sheetView>
  </sheetViews>
  <sheetFormatPr defaultColWidth="9.109375" defaultRowHeight="13.2"/>
  <cols>
    <col min="1" max="1" width="25.6640625" style="85" customWidth="1"/>
    <col min="2" max="2" width="5.88671875" style="85" bestFit="1" customWidth="1"/>
    <col min="3" max="3" width="18.88671875" style="85" customWidth="1"/>
    <col min="4" max="5" width="15.6640625" style="85" customWidth="1"/>
    <col min="6" max="16384" width="9.109375" style="85"/>
  </cols>
  <sheetData>
    <row r="1" spans="1:5" s="73" customFormat="1" ht="14.4">
      <c r="A1" s="81" t="s">
        <v>99</v>
      </c>
      <c r="B1" s="64"/>
      <c r="C1" s="64"/>
      <c r="D1" s="82" t="s">
        <v>53</v>
      </c>
    </row>
    <row r="2" spans="1:5">
      <c r="A2" s="83"/>
      <c r="B2" s="84"/>
      <c r="C2" s="84"/>
      <c r="D2" s="1"/>
      <c r="E2" s="83"/>
    </row>
    <row r="3" spans="1:5" ht="14.4">
      <c r="A3" s="111" t="s">
        <v>7</v>
      </c>
      <c r="B3" s="111"/>
      <c r="C3" s="111"/>
      <c r="D3" s="111"/>
      <c r="E3" s="112"/>
    </row>
    <row r="4" spans="1:5" s="73" customFormat="1" ht="14.4">
      <c r="A4" s="117" t="str">
        <f>'ОСД '!A4:D4</f>
        <v>За 3 месяца, закончившиеся 31 марта 2025 года</v>
      </c>
      <c r="B4" s="117"/>
      <c r="C4" s="117"/>
      <c r="D4" s="118"/>
      <c r="E4" s="118"/>
    </row>
    <row r="5" spans="1:5">
      <c r="A5" s="84"/>
      <c r="B5" s="84"/>
      <c r="C5" s="84"/>
      <c r="D5" s="84"/>
      <c r="E5" s="86"/>
    </row>
    <row r="6" spans="1:5" ht="12.75" customHeight="1">
      <c r="A6" s="115" t="s">
        <v>11</v>
      </c>
      <c r="B6" s="113" t="s">
        <v>12</v>
      </c>
      <c r="C6" s="113" t="s">
        <v>24</v>
      </c>
      <c r="D6" s="113" t="s">
        <v>25</v>
      </c>
      <c r="E6" s="113" t="s">
        <v>43</v>
      </c>
    </row>
    <row r="7" spans="1:5">
      <c r="A7" s="116"/>
      <c r="B7" s="114"/>
      <c r="C7" s="114"/>
      <c r="D7" s="114"/>
      <c r="E7" s="114"/>
    </row>
    <row r="8" spans="1:5">
      <c r="A8" s="87"/>
      <c r="B8" s="67"/>
      <c r="C8" s="71"/>
      <c r="D8" s="71"/>
      <c r="E8" s="88"/>
    </row>
    <row r="9" spans="1:5">
      <c r="A9" s="89" t="s">
        <v>60</v>
      </c>
      <c r="B9" s="65"/>
      <c r="C9" s="90">
        <v>214732</v>
      </c>
      <c r="D9" s="90">
        <v>121719</v>
      </c>
      <c r="E9" s="90">
        <f>C9+D9</f>
        <v>336451</v>
      </c>
    </row>
    <row r="10" spans="1:5">
      <c r="A10" s="91"/>
      <c r="B10" s="67"/>
      <c r="C10" s="88"/>
      <c r="D10" s="88"/>
      <c r="E10" s="88"/>
    </row>
    <row r="11" spans="1:5">
      <c r="A11" s="92" t="s">
        <v>44</v>
      </c>
      <c r="B11" s="72"/>
      <c r="C11" s="93">
        <v>0</v>
      </c>
      <c r="D11" s="28">
        <f>'ОСД '!D23</f>
        <v>-281244</v>
      </c>
      <c r="E11" s="93">
        <f>C11+D11</f>
        <v>-281244</v>
      </c>
    </row>
    <row r="12" spans="1:5" ht="27" customHeight="1">
      <c r="A12" s="92" t="s">
        <v>45</v>
      </c>
      <c r="B12" s="72"/>
      <c r="C12" s="93">
        <v>0</v>
      </c>
      <c r="D12" s="93">
        <f>D11</f>
        <v>-281244</v>
      </c>
      <c r="E12" s="93">
        <f>C12+D12</f>
        <v>-281244</v>
      </c>
    </row>
    <row r="13" spans="1:5" ht="15" customHeight="1">
      <c r="A13" s="91" t="s">
        <v>59</v>
      </c>
      <c r="B13" s="67"/>
      <c r="C13" s="88"/>
      <c r="D13" s="88">
        <v>0</v>
      </c>
      <c r="E13" s="88">
        <v>0</v>
      </c>
    </row>
    <row r="14" spans="1:5" ht="15" customHeight="1">
      <c r="A14" s="94"/>
      <c r="B14" s="95"/>
      <c r="C14" s="96"/>
      <c r="D14" s="96"/>
      <c r="E14" s="96"/>
    </row>
    <row r="15" spans="1:5" ht="15.75" customHeight="1" thickBot="1">
      <c r="A15" s="97" t="s">
        <v>70</v>
      </c>
      <c r="B15" s="98"/>
      <c r="C15" s="99">
        <f>C9+C12</f>
        <v>214732</v>
      </c>
      <c r="D15" s="99">
        <f>D9+D12+D13</f>
        <v>-159525</v>
      </c>
      <c r="E15" s="99">
        <f>E9+E12+E13</f>
        <v>55207</v>
      </c>
    </row>
    <row r="16" spans="1:5" ht="15" customHeight="1">
      <c r="A16" s="87"/>
      <c r="B16" s="67"/>
      <c r="C16" s="88"/>
      <c r="D16" s="88"/>
      <c r="E16" s="88"/>
    </row>
    <row r="17" spans="1:5" ht="15" customHeight="1">
      <c r="A17" s="89" t="s">
        <v>71</v>
      </c>
      <c r="B17" s="65"/>
      <c r="C17" s="100">
        <f>C15</f>
        <v>214732</v>
      </c>
      <c r="D17" s="100">
        <f>'ОФП '!D36</f>
        <v>87918</v>
      </c>
      <c r="E17" s="100">
        <f>C17+D17</f>
        <v>302650</v>
      </c>
    </row>
    <row r="18" spans="1:5" ht="15" customHeight="1">
      <c r="A18" s="89"/>
      <c r="B18" s="65"/>
      <c r="C18" s="100"/>
      <c r="D18" s="100"/>
      <c r="E18" s="100"/>
    </row>
    <row r="19" spans="1:5" ht="15" customHeight="1">
      <c r="A19" s="92" t="s">
        <v>41</v>
      </c>
      <c r="B19" s="72"/>
      <c r="C19" s="93">
        <v>0</v>
      </c>
      <c r="D19" s="28">
        <f>'ОСД '!C23</f>
        <v>-122373</v>
      </c>
      <c r="E19" s="93">
        <f>C19+D19</f>
        <v>-122373</v>
      </c>
    </row>
    <row r="20" spans="1:5" ht="26.25" customHeight="1">
      <c r="A20" s="92" t="s">
        <v>42</v>
      </c>
      <c r="B20" s="72"/>
      <c r="C20" s="93">
        <f>C19</f>
        <v>0</v>
      </c>
      <c r="D20" s="93">
        <f>D19</f>
        <v>-122373</v>
      </c>
      <c r="E20" s="93">
        <f>E19</f>
        <v>-122373</v>
      </c>
    </row>
    <row r="21" spans="1:5" ht="15" customHeight="1">
      <c r="A21" s="92" t="s">
        <v>59</v>
      </c>
      <c r="B21" s="72"/>
      <c r="C21" s="101">
        <v>0</v>
      </c>
      <c r="D21" s="101">
        <v>0</v>
      </c>
      <c r="E21" s="93">
        <f>C21+D21</f>
        <v>0</v>
      </c>
    </row>
    <row r="22" spans="1:5" ht="15.75" customHeight="1" thickBot="1">
      <c r="A22" s="97" t="s">
        <v>64</v>
      </c>
      <c r="B22" s="80"/>
      <c r="C22" s="99">
        <f>C17+C20</f>
        <v>214732</v>
      </c>
      <c r="D22" s="99">
        <f>D17+D20+D21</f>
        <v>-34455</v>
      </c>
      <c r="E22" s="99">
        <f>E17+E20+E21</f>
        <v>180277</v>
      </c>
    </row>
    <row r="23" spans="1:5" ht="15" customHeight="1">
      <c r="A23" s="87"/>
      <c r="B23" s="67"/>
      <c r="C23" s="102"/>
      <c r="D23" s="103"/>
      <c r="E23" s="103"/>
    </row>
    <row r="24" spans="1:5" s="73" customFormat="1" ht="14.4">
      <c r="A24" s="74"/>
      <c r="B24" s="74"/>
      <c r="C24" s="74"/>
    </row>
    <row r="25" spans="1:5" s="73" customFormat="1" ht="14.4">
      <c r="A25" s="74"/>
      <c r="B25" s="74"/>
      <c r="C25" s="74"/>
    </row>
    <row r="26" spans="1:5" s="73" customFormat="1" ht="14.4">
      <c r="A26" s="91" t="s">
        <v>51</v>
      </c>
      <c r="B26" s="91"/>
      <c r="C26" s="75"/>
      <c r="E26" s="91" t="s">
        <v>49</v>
      </c>
    </row>
    <row r="27" spans="1:5" s="73" customFormat="1" ht="14.4">
      <c r="A27" s="104" t="s">
        <v>72</v>
      </c>
      <c r="B27" s="76"/>
      <c r="C27" s="105"/>
      <c r="E27" s="104" t="s">
        <v>73</v>
      </c>
    </row>
    <row r="28" spans="1:5" s="108" customFormat="1" ht="57" customHeight="1">
      <c r="A28" s="106" t="s">
        <v>62</v>
      </c>
      <c r="B28" s="77"/>
      <c r="C28" s="107"/>
      <c r="E28" s="106" t="s">
        <v>50</v>
      </c>
    </row>
  </sheetData>
  <mergeCells count="7">
    <mergeCell ref="A3:E3"/>
    <mergeCell ref="E6:E7"/>
    <mergeCell ref="A6:A7"/>
    <mergeCell ref="B6:B7"/>
    <mergeCell ref="D6:D7"/>
    <mergeCell ref="C6:C7"/>
    <mergeCell ref="A4:E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ОФП </vt:lpstr>
      <vt:lpstr>ОСД </vt:lpstr>
      <vt:lpstr>ОДДС</vt:lpstr>
      <vt:lpstr>ОИК</vt:lpstr>
      <vt:lpstr>ОДДС!_Hlk38608682</vt:lpstr>
      <vt:lpstr>'ОФП '!OLE_LINK1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  <vt:lpstr>'ОСД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Бисенгалиева Айсауле</cp:lastModifiedBy>
  <cp:lastPrinted>2019-05-06T08:32:18Z</cp:lastPrinted>
  <dcterms:created xsi:type="dcterms:W3CDTF">2016-05-13T18:34:15Z</dcterms:created>
  <dcterms:modified xsi:type="dcterms:W3CDTF">2025-05-26T14:01:27Z</dcterms:modified>
</cp:coreProperties>
</file>