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Almaty\ACCOUNTING DEPARTMENT\Financial Reporting Subdivision\Отдел отчетности\5. Bank and KASE\2025Y\FS AA\"/>
    </mc:Choice>
  </mc:AlternateContent>
  <xr:revisionPtr revIDLastSave="0" documentId="13_ncr:1_{92AC9FF6-AAA8-450A-A406-F43B906FE77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S" sheetId="1" r:id="rId1"/>
    <sheet name="BS" sheetId="2" r:id="rId2"/>
    <sheet name="Eq" sheetId="3" r:id="rId3"/>
    <sheet name="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4" l="1"/>
  <c r="D63" i="4"/>
  <c r="C63" i="4"/>
  <c r="D9" i="4"/>
  <c r="C9" i="4"/>
  <c r="H14" i="3" l="1"/>
  <c r="G14" i="3"/>
  <c r="F14" i="3"/>
  <c r="E14" i="3"/>
  <c r="J21" i="3"/>
  <c r="L21" i="3" s="1"/>
  <c r="H22" i="3"/>
  <c r="G22" i="3"/>
  <c r="F22" i="3"/>
  <c r="E22" i="3"/>
  <c r="K18" i="3"/>
  <c r="I18" i="3"/>
  <c r="K11" i="3"/>
  <c r="I11" i="3"/>
  <c r="D64" i="2" l="1"/>
  <c r="C64" i="2"/>
  <c r="D50" i="2"/>
  <c r="D65" i="2" s="1"/>
  <c r="C50" i="2"/>
  <c r="C65" i="2" s="1"/>
  <c r="C66" i="2" s="1"/>
  <c r="D38" i="2"/>
  <c r="D40" i="2" s="1"/>
  <c r="C38" i="2"/>
  <c r="C40" i="2" s="1"/>
  <c r="D27" i="2"/>
  <c r="C27" i="2"/>
  <c r="D16" i="2"/>
  <c r="D29" i="2" s="1"/>
  <c r="C16" i="2"/>
  <c r="D37" i="1"/>
  <c r="D39" i="1" s="1"/>
  <c r="C37" i="1"/>
  <c r="D15" i="1"/>
  <c r="D23" i="1" s="1"/>
  <c r="D28" i="1" s="1"/>
  <c r="D31" i="1" s="1"/>
  <c r="D34" i="1" s="1"/>
  <c r="C39" i="1"/>
  <c r="C34" i="1"/>
  <c r="C31" i="1"/>
  <c r="C28" i="1"/>
  <c r="C23" i="1"/>
  <c r="C15" i="1"/>
  <c r="D66" i="2" l="1"/>
  <c r="C29" i="2"/>
  <c r="C52" i="4"/>
  <c r="D52" i="4"/>
  <c r="J16" i="3"/>
  <c r="K12" i="3"/>
  <c r="K14" i="3" s="1"/>
  <c r="I12" i="3"/>
  <c r="J9" i="3"/>
  <c r="J12" i="3" l="1"/>
  <c r="J14" i="3" s="1"/>
  <c r="I14" i="3"/>
  <c r="L16" i="3"/>
  <c r="L12" i="3"/>
  <c r="L9" i="3"/>
  <c r="D26" i="4"/>
  <c r="D38" i="4" s="1"/>
  <c r="D41" i="4" s="1"/>
  <c r="D65" i="4" s="1"/>
  <c r="D69" i="4" s="1"/>
  <c r="J11" i="3"/>
  <c r="L11" i="3" s="1"/>
  <c r="M14" i="3" l="1"/>
  <c r="L14" i="3"/>
  <c r="M16" i="3"/>
  <c r="O14" i="3"/>
  <c r="K19" i="3" l="1"/>
  <c r="K22" i="3" s="1"/>
  <c r="J18" i="3" l="1"/>
  <c r="I19" i="3"/>
  <c r="I22" i="3" s="1"/>
  <c r="J19" i="3" l="1"/>
  <c r="J22" i="3" s="1"/>
  <c r="L18" i="3"/>
  <c r="C26" i="4"/>
  <c r="C38" i="4" s="1"/>
  <c r="C41" i="4" s="1"/>
  <c r="C65" i="4" s="1"/>
  <c r="C69" i="4" s="1"/>
  <c r="C70" i="4" s="1"/>
  <c r="L19" i="3" l="1"/>
  <c r="L22" i="3" s="1"/>
  <c r="M22" i="3" l="1"/>
  <c r="O22" i="3"/>
</calcChain>
</file>

<file path=xl/sharedStrings.xml><?xml version="1.0" encoding="utf-8"?>
<sst xmlns="http://schemas.openxmlformats.org/spreadsheetml/2006/main" count="205" uniqueCount="161">
  <si>
    <t>X</t>
  </si>
  <si>
    <t>Прим.</t>
  </si>
  <si>
    <t>Общие и административные расходы</t>
  </si>
  <si>
    <t>Финансовые доходы</t>
  </si>
  <si>
    <t>Долгосрочные активы</t>
  </si>
  <si>
    <t>Основные средства</t>
  </si>
  <si>
    <t>Краткосрочные активы</t>
  </si>
  <si>
    <t>Активы по налогам, помимо подоходного налога</t>
  </si>
  <si>
    <t>Денежные средства и их эквиваленты</t>
  </si>
  <si>
    <t>Капитал</t>
  </si>
  <si>
    <t>Акционерный капитал</t>
  </si>
  <si>
    <t>Краткосрочные обязательства</t>
  </si>
  <si>
    <t>Торговая и прочая кредиторская задолженность</t>
  </si>
  <si>
    <t>XXXXXXXXXXXXXXX</t>
  </si>
  <si>
    <t>XXXXXXXX</t>
  </si>
  <si>
    <t>Приходится на акционеров материнской компании</t>
  </si>
  <si>
    <t>Итого</t>
  </si>
  <si>
    <t>Денежные потоки от операционной деятельности</t>
  </si>
  <si>
    <t>Корректировки на:</t>
  </si>
  <si>
    <t>Изменение в оборотном капитале</t>
  </si>
  <si>
    <t>Изменение в активах по налогам, помимо подоходного налога</t>
  </si>
  <si>
    <t>Изменение в торговой и прочей кредиторской задолженности</t>
  </si>
  <si>
    <t>Изменение в обязательствах по налогам, помимо подоходного налога</t>
  </si>
  <si>
    <t>Подоходный налог уплаченный</t>
  </si>
  <si>
    <t>Чистые денежные потоки от операционной деятельности</t>
  </si>
  <si>
    <t>Денежные потоки от инвестиционной деятельности</t>
  </si>
  <si>
    <t>Вознаграждения, полученные по депозитам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</si>
  <si>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</si>
  <si>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</si>
  <si>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</si>
  <si>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Чистые денежные потоки, использованные в операционной деятельности</t>
  </si>
  <si>
    <t>Прибыль на акцию</t>
  </si>
  <si>
    <t>Количество простых акций</t>
  </si>
  <si>
    <t>Объявленные дивиденды по привилегированным акциям в тыс.тг</t>
  </si>
  <si>
    <t>Базовая прибыль на акцию в тенге</t>
  </si>
  <si>
    <t>Разводненная прибыль на акцию в тенге</t>
  </si>
  <si>
    <t>Базовая и разводнённая, в отношении прибыли за период, приходящейся на держателей на простых акций материнской организации, в тенге</t>
  </si>
  <si>
    <t>(В тысячах тенге)</t>
  </si>
  <si>
    <t>АКТИВЫ</t>
  </si>
  <si>
    <t>ИТОГО АКТИВЫ</t>
  </si>
  <si>
    <t>КАПИТАЛ И ОБЯЗАТЕЛЬСТВА</t>
  </si>
  <si>
    <t>ИТОГО КАПИТАЛ</t>
  </si>
  <si>
    <t>ИТОГО ОБЯЗАТЕЛЬСТВА</t>
  </si>
  <si>
    <t>ИТОГО КАПИТАЛ И ОБЯЗАТЕЛЬСТВА</t>
  </si>
  <si>
    <t>АО "АК Алтыналмас"</t>
  </si>
  <si>
    <t>Главный исполнительный директор по финансам</t>
  </si>
  <si>
    <t>Директор департамента учета и отчетности</t>
  </si>
  <si>
    <t>Демегенова Д.А.</t>
  </si>
  <si>
    <t>Выручка по договорам с покупателями</t>
  </si>
  <si>
    <t>Валовая прибыль</t>
  </si>
  <si>
    <t>Расходы по реализации</t>
  </si>
  <si>
    <t>Операционная прибыль</t>
  </si>
  <si>
    <t>Финансовые расходы</t>
  </si>
  <si>
    <t>Прибыль до налогообложения</t>
  </si>
  <si>
    <t>Прочий совокупный доход</t>
  </si>
  <si>
    <t>Акционеров материнской компании</t>
  </si>
  <si>
    <t>Неконтролирующие доли участия</t>
  </si>
  <si>
    <t>Активы в форме права пользования</t>
  </si>
  <si>
    <t>Активы по разведке и оценке</t>
  </si>
  <si>
    <t>Нематериальные активы</t>
  </si>
  <si>
    <t>Авансы, выданные за долгосрочные активы</t>
  </si>
  <si>
    <t>Активы по отложенному налогу</t>
  </si>
  <si>
    <t>Прочие долгосрочные активы</t>
  </si>
  <si>
    <t>Товарно-материальные запасы</t>
  </si>
  <si>
    <t>Торговая и прочая дебиторская задолженность</t>
  </si>
  <si>
    <t>Займы выданные</t>
  </si>
  <si>
    <t>Предоплата по корпоративному подоходному налогу</t>
  </si>
  <si>
    <t>Прочие краткосрочные активы</t>
  </si>
  <si>
    <t>Контрактные активы</t>
  </si>
  <si>
    <t>Активы, предназначенные для продажи</t>
  </si>
  <si>
    <t>Дополнительный оплаченный капитал</t>
  </si>
  <si>
    <t>Выкупленные привилегированные акции</t>
  </si>
  <si>
    <t>Нераспределенная прибыль</t>
  </si>
  <si>
    <t>Капитал, приходящийся на акционеров материнской компании</t>
  </si>
  <si>
    <t>Итого капитал</t>
  </si>
  <si>
    <t>Долгосрочные обязательства</t>
  </si>
  <si>
    <t>Финансовые обязательства по контрактам на недропользование</t>
  </si>
  <si>
    <t>Прочие долгосрочные обязательства</t>
  </si>
  <si>
    <t>Оценочные обязательства</t>
  </si>
  <si>
    <t>Обязательства по вознаграждениям работникам 
с установленными выплатами</t>
  </si>
  <si>
    <t>Обязательства по отложенному налогу</t>
  </si>
  <si>
    <t>Обязательство по подоходному налогу</t>
  </si>
  <si>
    <t>Обязательства по налогам, помимо подоходного налога</t>
  </si>
  <si>
    <t>Прочие финансовые обязательства</t>
  </si>
  <si>
    <t xml:space="preserve">Обязательства по договорам с покупателями, краткосрочные </t>
  </si>
  <si>
    <t>Дополни-
тельный оплачен-
ный капитал</t>
  </si>
  <si>
    <t>Нераспре-
деленная 
прибыль</t>
  </si>
  <si>
    <t>Неконт-
рольные 
доли 
участия</t>
  </si>
  <si>
    <t>Прибыль за период</t>
  </si>
  <si>
    <t>Износ и амортизацию</t>
  </si>
  <si>
    <t>Убыток от выбытия основных средств</t>
  </si>
  <si>
    <t>Денежные потоки от операционной деятельности до изменений в оборотном капитале</t>
  </si>
  <si>
    <t>Изменение в товарно-материальных запасах</t>
  </si>
  <si>
    <t>Изменение в торговой и прочей дебиторской задолженности</t>
  </si>
  <si>
    <t>Изменение в прочих краткосрочных и долгосрочных активах</t>
  </si>
  <si>
    <t>Изменения в обязательствах по договорам с покупателями</t>
  </si>
  <si>
    <t>Изменение в прочих краткосрочных и долгосрочных обязательствах</t>
  </si>
  <si>
    <t>Приобретение основных средств</t>
  </si>
  <si>
    <t>Приобретение активов по разведке и оценке</t>
  </si>
  <si>
    <t>Приобретение нематериальных активов</t>
  </si>
  <si>
    <t>Погашение займов выданных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</si>
  <si>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</si>
  <si>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</si>
  <si>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Получение банковских займов</t>
  </si>
  <si>
    <t>Погашение займов</t>
  </si>
  <si>
    <t>Выплата процентов по банковским займам</t>
  </si>
  <si>
    <t>Погашение обязательств по контрактам</t>
  </si>
  <si>
    <t>Выплата процентов по договорам аренды</t>
  </si>
  <si>
    <t>Платежи по договорам аренды</t>
  </si>
  <si>
    <t>Чистые денежные потоки от финансовой деятельности</t>
  </si>
  <si>
    <t>Эффект от курсовой разницы на денежные средства и их эквиваленты</t>
  </si>
  <si>
    <t>Изменение в резерве под ожидаемые кредитные убытки</t>
  </si>
  <si>
    <t>Нереализованная положительная курсовая разница</t>
  </si>
  <si>
    <t>Итого совокупная прибыль за период</t>
  </si>
  <si>
    <t>Изменения в контрактных активах</t>
  </si>
  <si>
    <t>Восстановление убытка от обесценения финансовых активов, нетто</t>
  </si>
  <si>
    <t>Прибыль за период после налогообложения</t>
  </si>
  <si>
    <t>Итого совокупный доход за период, приходящийся на:</t>
  </si>
  <si>
    <t>Переводы в денежные средства, ограниченные в использовании</t>
  </si>
  <si>
    <t>Прочие доходы, нетто</t>
  </si>
  <si>
    <t>Прочие расходы, нетто</t>
  </si>
  <si>
    <t>Восстановление/(начисление) убытка от обесценения нефинансовых активов</t>
  </si>
  <si>
    <t>Себестоимость реализованной продукции без учета обесценения</t>
  </si>
  <si>
    <t>Итого совокупный доход за период</t>
  </si>
  <si>
    <t>За три месяца, закончившихся 31 марта</t>
  </si>
  <si>
    <t xml:space="preserve">2024 года </t>
  </si>
  <si>
    <t>Каракесов Р.М.</t>
  </si>
  <si>
    <t xml:space="preserve">2025 года </t>
  </si>
  <si>
    <t>Консолидированный отчет о прибылях и убытках и прочем совокупном доходе
за период, закончившийся 31 марта 2025 года</t>
  </si>
  <si>
    <t>Консолидированный отчет о финансовом положении
по состоянию на 31 марта 2025 года</t>
  </si>
  <si>
    <t>31 декабря
2024 года</t>
  </si>
  <si>
    <t>31 марта
2024 года</t>
  </si>
  <si>
    <t>Выкупленные простые акции</t>
  </si>
  <si>
    <t>Облигации</t>
  </si>
  <si>
    <t>Займы</t>
  </si>
  <si>
    <t>Восстановление/(начисление) убытка от обесценения прочих нефинансовых активов, нетто</t>
  </si>
  <si>
    <t>Положительная курсовая разница, нетто</t>
  </si>
  <si>
    <t>Экономия/(расходы) по подоходному налогу</t>
  </si>
  <si>
    <t>Обязательства по аренде</t>
  </si>
  <si>
    <t>Консолидированный отчет об изменениях в капитале
за период, закончившийся 31 марта 2025 года</t>
  </si>
  <si>
    <t>На 1 января 2024 года</t>
  </si>
  <si>
    <t>На 31 марта 2024 года</t>
  </si>
  <si>
    <t>Итого совокупная доход за период</t>
  </si>
  <si>
    <t>Выкупленные привилегированные
акции</t>
  </si>
  <si>
    <t>Выкупленные простые
акции</t>
  </si>
  <si>
    <t>На 1 января 2025 года</t>
  </si>
  <si>
    <t>Реализация неконтролирующей доли дочерней компании</t>
  </si>
  <si>
    <t>На 31 марта 2025 года</t>
  </si>
  <si>
    <t>Консолидированный отчет о движении денежных средств
за период, закончившийся 31 марта 2025 года</t>
  </si>
  <si>
    <t>Убыток от выбытия нематериальных активов</t>
  </si>
  <si>
    <t>Доход от списания обязательств</t>
  </si>
  <si>
    <t>Изменение в прочих оценках</t>
  </si>
  <si>
    <t>Поступления от выбытия основных средств</t>
  </si>
  <si>
    <t>Дивиденды выплаченные</t>
  </si>
  <si>
    <t>Поступления от выпуска облигаций</t>
  </si>
  <si>
    <t>Резерва по ожидаемым кредитным убыткам</t>
  </si>
  <si>
    <t>Резерв по авансам выданным</t>
  </si>
  <si>
    <t>Резерв по неликвидным товарно-материальным запасам</t>
  </si>
  <si>
    <t>Резерва по неиспользованным отпускам</t>
  </si>
  <si>
    <t>Восстановление убытка от обесценения основных средств</t>
  </si>
  <si>
    <t>Восстановление убытка от обесценения НДС к возмещению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</si>
</sst>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[$-419]mmm\ yy;@"/>
    <numFmt numFmtId="166" formatCode="_(* #,##0.00_);_(* \(#,##0.00\);_(* &quot;-&quot;_);_(@_)"/>
    <numFmt numFmtId="167" formatCode="_-* #,##0\ _₽_-;\-* #,##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0" tint="-4.9989318521683403E-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0" tint="-4.9989318521683403E-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3" fillId="0" borderId="0" xfId="3" applyFont="1"/>
    <xf numFmtId="166" fontId="3" fillId="0" borderId="0" xfId="3" applyNumberFormat="1" applyFont="1"/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164" fontId="5" fillId="0" borderId="1" xfId="0" applyNumberFormat="1" applyFont="1" applyBorder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6" fontId="8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/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4" fillId="0" borderId="0" xfId="1" applyNumberFormat="1" applyFont="1" applyFill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4" fontId="7" fillId="0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4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/>
    </xf>
    <xf numFmtId="0" fontId="7" fillId="0" borderId="0" xfId="4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7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wrapText="1"/>
    </xf>
    <xf numFmtId="166" fontId="4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/>
    <xf numFmtId="166" fontId="3" fillId="0" borderId="0" xfId="3" applyNumberFormat="1" applyFont="1" applyFill="1"/>
    <xf numFmtId="0" fontId="8" fillId="0" borderId="1" xfId="0" applyFont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11" fillId="0" borderId="0" xfId="0" applyNumberFormat="1" applyFont="1"/>
    <xf numFmtId="164" fontId="12" fillId="0" borderId="0" xfId="0" applyNumberFormat="1" applyFont="1"/>
    <xf numFmtId="164" fontId="4" fillId="0" borderId="1" xfId="0" applyNumberFormat="1" applyFont="1" applyBorder="1"/>
    <xf numFmtId="164" fontId="5" fillId="0" borderId="1" xfId="0" applyNumberFormat="1" applyFont="1" applyBorder="1"/>
    <xf numFmtId="0" fontId="8" fillId="0" borderId="0" xfId="0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6" fontId="5" fillId="0" borderId="1" xfId="4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7" fillId="0" borderId="1" xfId="0" applyFont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166" fontId="8" fillId="0" borderId="0" xfId="0" applyNumberFormat="1" applyFont="1" applyAlignment="1">
      <alignment horizontal="left" vertical="center"/>
    </xf>
    <xf numFmtId="164" fontId="8" fillId="0" borderId="1" xfId="4" applyNumberFormat="1" applyFont="1" applyBorder="1" applyAlignment="1">
      <alignment horizontal="right" vertical="center" wrapText="1"/>
    </xf>
    <xf numFmtId="0" fontId="3" fillId="0" borderId="1" xfId="3" applyFont="1" applyBorder="1"/>
    <xf numFmtId="166" fontId="3" fillId="0" borderId="1" xfId="3" applyNumberFormat="1" applyFont="1" applyBorder="1"/>
    <xf numFmtId="164" fontId="7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164" fontId="5" fillId="0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Fill="1" applyBorder="1"/>
    <xf numFmtId="0" fontId="6" fillId="0" borderId="0" xfId="0" applyFont="1" applyBorder="1" applyAlignment="1">
      <alignment vertical="center"/>
    </xf>
    <xf numFmtId="164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/>
    <xf numFmtId="0" fontId="8" fillId="0" borderId="1" xfId="0" applyFont="1" applyBorder="1" applyAlignment="1">
      <alignment horizontal="center" wrapText="1"/>
    </xf>
    <xf numFmtId="166" fontId="8" fillId="0" borderId="1" xfId="4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8" fillId="0" borderId="1" xfId="4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/>
    <xf numFmtId="164" fontId="4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164" fontId="5" fillId="0" borderId="2" xfId="0" applyNumberFormat="1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3" fontId="4" fillId="0" borderId="2" xfId="0" applyNumberFormat="1" applyFont="1" applyBorder="1"/>
    <xf numFmtId="0" fontId="7" fillId="0" borderId="3" xfId="0" applyFont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/>
    <xf numFmtId="16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6" fontId="4" fillId="0" borderId="0" xfId="0" applyNumberFormat="1" applyFont="1" applyBorder="1"/>
    <xf numFmtId="3" fontId="4" fillId="0" borderId="0" xfId="0" applyNumberFormat="1" applyFont="1" applyBorder="1"/>
    <xf numFmtId="166" fontId="5" fillId="0" borderId="2" xfId="0" applyNumberFormat="1" applyFont="1" applyBorder="1" applyAlignment="1"/>
    <xf numFmtId="0" fontId="7" fillId="0" borderId="0" xfId="0" applyFont="1" applyAlignment="1">
      <alignment vertical="center" wrapText="1"/>
    </xf>
    <xf numFmtId="166" fontId="7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3" fontId="4" fillId="0" borderId="1" xfId="0" applyNumberFormat="1" applyFont="1" applyBorder="1" applyAlignment="1">
      <alignment horizontal="center"/>
    </xf>
    <xf numFmtId="0" fontId="7" fillId="0" borderId="0" xfId="0" applyFont="1" applyFill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167" fontId="4" fillId="0" borderId="0" xfId="1" applyNumberFormat="1" applyFont="1" applyFill="1"/>
    <xf numFmtId="0" fontId="3" fillId="0" borderId="0" xfId="3" applyFont="1" applyFill="1"/>
    <xf numFmtId="0" fontId="4" fillId="0" borderId="0" xfId="0" applyFont="1" applyFill="1" applyBorder="1"/>
    <xf numFmtId="0" fontId="4" fillId="0" borderId="1" xfId="0" applyFont="1" applyFill="1" applyBorder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166" fontId="8" fillId="0" borderId="1" xfId="0" applyNumberFormat="1" applyFont="1" applyFill="1" applyBorder="1" applyAlignment="1">
      <alignment horizontal="center"/>
    </xf>
    <xf numFmtId="0" fontId="10" fillId="0" borderId="1" xfId="3" applyFont="1" applyFill="1" applyBorder="1"/>
    <xf numFmtId="3" fontId="5" fillId="0" borderId="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66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Fill="1"/>
    <xf numFmtId="0" fontId="4" fillId="0" borderId="0" xfId="0" applyFont="1" applyFill="1"/>
    <xf numFmtId="3" fontId="7" fillId="2" borderId="0" xfId="0" applyNumberFormat="1" applyFont="1" applyFill="1" applyAlignment="1">
      <alignment vertical="center" wrapText="1"/>
    </xf>
    <xf numFmtId="0" fontId="11" fillId="0" borderId="0" xfId="0" applyFont="1"/>
    <xf numFmtId="0" fontId="8" fillId="0" borderId="2" xfId="4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 indent="6"/>
    </xf>
    <xf numFmtId="3" fontId="4" fillId="0" borderId="0" xfId="0" applyNumberFormat="1" applyFont="1" applyAlignment="1">
      <alignment horizontal="right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</cellXfs>
  <cellStyles count="5">
    <cellStyle name="Normal 13" xfId="2" xr:uid="{1C0544B8-1E07-4C2E-80EF-48B565075600}"/>
    <cellStyle name="Normal 2" xfId="3" xr:uid="{6B90910D-8ED4-4BE2-940C-7FED9C79EB07}"/>
    <cellStyle name="Normal 2 2 8" xfId="4" xr:uid="{9EBF2F12-B709-4D67-9A1B-B962750B0A0E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showGridLines="0" topLeftCell="A13" zoomScale="70" zoomScaleNormal="70" workbookViewId="0">
      <selection activeCell="B30" sqref="B30"/>
    </sheetView>
  </sheetViews>
  <sheetFormatPr defaultColWidth="8.88671875" defaultRowHeight="13.2" x14ac:dyDescent="0.25"/>
  <cols>
    <col min="1" max="1" width="56.88671875" style="6" customWidth="1"/>
    <col min="2" max="2" width="7.6640625" style="122" bestFit="1" customWidth="1"/>
    <col min="3" max="4" width="19.88671875" style="122" bestFit="1" customWidth="1"/>
    <col min="5" max="5" width="2.33203125" style="6" bestFit="1" customWidth="1"/>
    <col min="6" max="6" width="18.5546875" style="6" bestFit="1" customWidth="1"/>
    <col min="7" max="7" width="2.33203125" style="6" bestFit="1" customWidth="1"/>
    <col min="8" max="8" width="18.5546875" style="6" bestFit="1" customWidth="1"/>
    <col min="9" max="9" width="2.33203125" style="6" bestFit="1" customWidth="1"/>
    <col min="10" max="16384" width="8.88671875" style="6"/>
  </cols>
  <sheetData>
    <row r="1" spans="1:9" x14ac:dyDescent="0.25">
      <c r="A1" s="35" t="s">
        <v>44</v>
      </c>
      <c r="B1" s="102"/>
      <c r="C1" s="39"/>
      <c r="D1" s="39"/>
      <c r="E1" s="1"/>
      <c r="F1" s="1"/>
      <c r="G1" s="1"/>
      <c r="H1" s="1"/>
      <c r="I1" s="1"/>
    </row>
    <row r="2" spans="1:9" ht="13.2" customHeight="1" x14ac:dyDescent="0.25">
      <c r="A2" s="133" t="s">
        <v>128</v>
      </c>
      <c r="B2" s="133"/>
      <c r="C2" s="133"/>
      <c r="D2" s="133"/>
    </row>
    <row r="3" spans="1:9" ht="22.8" customHeight="1" x14ac:dyDescent="0.25">
      <c r="A3" s="133"/>
      <c r="B3" s="133"/>
      <c r="C3" s="133"/>
      <c r="D3" s="133"/>
    </row>
    <row r="6" spans="1:9" ht="13.2" customHeight="1" x14ac:dyDescent="0.25"/>
    <row r="7" spans="1:9" ht="13.2" customHeight="1" x14ac:dyDescent="0.25">
      <c r="A7" s="50"/>
      <c r="B7" s="103"/>
      <c r="C7" s="131" t="s">
        <v>124</v>
      </c>
      <c r="D7" s="131"/>
    </row>
    <row r="8" spans="1:9" ht="15" customHeight="1" thickBot="1" x14ac:dyDescent="0.3">
      <c r="A8" s="51"/>
      <c r="B8" s="104"/>
      <c r="C8" s="132"/>
      <c r="D8" s="132"/>
    </row>
    <row r="9" spans="1:9" ht="13.8" thickBot="1" x14ac:dyDescent="0.3">
      <c r="A9" s="52" t="s">
        <v>37</v>
      </c>
      <c r="B9" s="105" t="s">
        <v>1</v>
      </c>
      <c r="C9" s="49" t="s">
        <v>127</v>
      </c>
      <c r="D9" s="49" t="s">
        <v>125</v>
      </c>
    </row>
    <row r="10" spans="1:9" x14ac:dyDescent="0.25">
      <c r="A10" s="7"/>
      <c r="B10" s="106"/>
      <c r="C10" s="9"/>
      <c r="D10" s="9"/>
    </row>
    <row r="11" spans="1:9" x14ac:dyDescent="0.25">
      <c r="A11" s="8"/>
      <c r="B11" s="107"/>
      <c r="C11" s="11"/>
      <c r="D11" s="11"/>
    </row>
    <row r="12" spans="1:9" x14ac:dyDescent="0.25">
      <c r="A12" s="7" t="s">
        <v>48</v>
      </c>
      <c r="B12" s="107">
        <v>4</v>
      </c>
      <c r="C12" s="11">
        <v>169131448</v>
      </c>
      <c r="D12" s="11">
        <v>101652543</v>
      </c>
    </row>
    <row r="13" spans="1:9" x14ac:dyDescent="0.25">
      <c r="A13" s="7" t="s">
        <v>122</v>
      </c>
      <c r="B13" s="107">
        <v>5</v>
      </c>
      <c r="C13" s="11">
        <v>-85297157</v>
      </c>
      <c r="D13" s="11">
        <v>-69205801</v>
      </c>
    </row>
    <row r="14" spans="1:9" ht="13.8" thickBot="1" x14ac:dyDescent="0.3">
      <c r="A14" s="7" t="s">
        <v>121</v>
      </c>
      <c r="B14" s="108">
        <v>9</v>
      </c>
      <c r="C14" s="11">
        <v>641743</v>
      </c>
      <c r="D14" s="11">
        <v>-2477169</v>
      </c>
    </row>
    <row r="15" spans="1:9" ht="13.8" thickBot="1" x14ac:dyDescent="0.3">
      <c r="A15" s="54" t="s">
        <v>49</v>
      </c>
      <c r="B15" s="115"/>
      <c r="C15" s="61">
        <f>SUM(C12:C14)</f>
        <v>84476034</v>
      </c>
      <c r="D15" s="61">
        <f>SUM(D12:D14)</f>
        <v>29969573</v>
      </c>
    </row>
    <row r="16" spans="1:9" x14ac:dyDescent="0.25">
      <c r="A16" s="46"/>
      <c r="B16" s="109"/>
      <c r="C16" s="47"/>
      <c r="D16" s="47"/>
    </row>
    <row r="17" spans="1:4" x14ac:dyDescent="0.25">
      <c r="A17" s="7" t="s">
        <v>2</v>
      </c>
      <c r="B17" s="107">
        <v>6</v>
      </c>
      <c r="C17" s="10">
        <v>-8147854</v>
      </c>
      <c r="D17" s="10">
        <v>-8616943</v>
      </c>
    </row>
    <row r="18" spans="1:4" x14ac:dyDescent="0.25">
      <c r="A18" s="7" t="s">
        <v>50</v>
      </c>
      <c r="B18" s="107"/>
      <c r="C18" s="10">
        <v>-164195</v>
      </c>
      <c r="D18" s="10">
        <v>-212052</v>
      </c>
    </row>
    <row r="19" spans="1:4" x14ac:dyDescent="0.25">
      <c r="A19" s="7" t="s">
        <v>119</v>
      </c>
      <c r="B19" s="107">
        <v>7</v>
      </c>
      <c r="C19" s="10">
        <v>101463</v>
      </c>
      <c r="D19" s="10">
        <v>1123440</v>
      </c>
    </row>
    <row r="20" spans="1:4" x14ac:dyDescent="0.25">
      <c r="A20" s="7" t="s">
        <v>120</v>
      </c>
      <c r="B20" s="107">
        <v>7</v>
      </c>
      <c r="C20" s="10">
        <v>-6024666</v>
      </c>
      <c r="D20" s="10">
        <v>-3946419</v>
      </c>
    </row>
    <row r="21" spans="1:4" x14ac:dyDescent="0.25">
      <c r="A21" s="94" t="s">
        <v>115</v>
      </c>
      <c r="B21" s="107"/>
      <c r="C21" s="10">
        <v>70739</v>
      </c>
      <c r="D21" s="10">
        <v>1310224</v>
      </c>
    </row>
    <row r="22" spans="1:4" ht="27.6" customHeight="1" thickBot="1" x14ac:dyDescent="0.3">
      <c r="A22" s="120" t="s">
        <v>135</v>
      </c>
      <c r="B22" s="108">
        <v>9</v>
      </c>
      <c r="C22" s="53">
        <v>348699</v>
      </c>
      <c r="D22" s="53">
        <v>-16133</v>
      </c>
    </row>
    <row r="23" spans="1:4" ht="13.8" thickBot="1" x14ac:dyDescent="0.3">
      <c r="A23" s="40" t="s">
        <v>51</v>
      </c>
      <c r="B23" s="108"/>
      <c r="C23" s="41">
        <f>SUM(C15:C22)</f>
        <v>70660220</v>
      </c>
      <c r="D23" s="41">
        <f>SUM(D15:D22)</f>
        <v>19611690</v>
      </c>
    </row>
    <row r="24" spans="1:4" x14ac:dyDescent="0.25">
      <c r="A24" s="7"/>
      <c r="B24" s="107"/>
      <c r="C24" s="11"/>
      <c r="D24" s="11"/>
    </row>
    <row r="25" spans="1:4" x14ac:dyDescent="0.25">
      <c r="A25" s="7" t="s">
        <v>3</v>
      </c>
      <c r="B25" s="107">
        <v>8</v>
      </c>
      <c r="C25" s="11">
        <v>1515088</v>
      </c>
      <c r="D25" s="11">
        <v>456411</v>
      </c>
    </row>
    <row r="26" spans="1:4" x14ac:dyDescent="0.25">
      <c r="A26" s="7" t="s">
        <v>52</v>
      </c>
      <c r="B26" s="107">
        <v>8</v>
      </c>
      <c r="C26" s="11">
        <v>-3929506</v>
      </c>
      <c r="D26" s="11">
        <v>-5194088</v>
      </c>
    </row>
    <row r="27" spans="1:4" ht="13.8" thickBot="1" x14ac:dyDescent="0.3">
      <c r="A27" s="52" t="s">
        <v>136</v>
      </c>
      <c r="B27" s="108"/>
      <c r="C27" s="53">
        <v>10377789</v>
      </c>
      <c r="D27" s="53">
        <v>6940859</v>
      </c>
    </row>
    <row r="28" spans="1:4" ht="13.8" thickBot="1" x14ac:dyDescent="0.3">
      <c r="A28" s="40" t="s">
        <v>53</v>
      </c>
      <c r="B28" s="108"/>
      <c r="C28" s="41">
        <f>SUM(C23:C27)</f>
        <v>78623591</v>
      </c>
      <c r="D28" s="41">
        <f>SUM(D23:D27)</f>
        <v>21814872</v>
      </c>
    </row>
    <row r="29" spans="1:4" x14ac:dyDescent="0.25">
      <c r="A29" s="83"/>
      <c r="B29" s="110"/>
      <c r="C29" s="84"/>
      <c r="D29" s="84"/>
    </row>
    <row r="30" spans="1:4" s="50" customFormat="1" ht="13.8" thickBot="1" x14ac:dyDescent="0.3">
      <c r="A30" s="52" t="s">
        <v>137</v>
      </c>
      <c r="B30" s="108"/>
      <c r="C30" s="53">
        <v>868295</v>
      </c>
      <c r="D30" s="53">
        <v>-839477</v>
      </c>
    </row>
    <row r="31" spans="1:4" s="50" customFormat="1" ht="13.8" thickBot="1" x14ac:dyDescent="0.3">
      <c r="A31" s="40" t="s">
        <v>116</v>
      </c>
      <c r="B31" s="108"/>
      <c r="C31" s="41">
        <f>SUM(C28:C30)</f>
        <v>79491886</v>
      </c>
      <c r="D31" s="41">
        <f>SUM(D28:D30)</f>
        <v>20975395</v>
      </c>
    </row>
    <row r="32" spans="1:4" x14ac:dyDescent="0.25">
      <c r="A32" s="85"/>
      <c r="B32" s="109"/>
      <c r="C32" s="86"/>
      <c r="D32" s="86"/>
    </row>
    <row r="33" spans="1:4" s="50" customFormat="1" ht="13.8" thickBot="1" x14ac:dyDescent="0.3">
      <c r="A33" s="52" t="s">
        <v>54</v>
      </c>
      <c r="B33" s="108"/>
      <c r="C33" s="53">
        <v>0</v>
      </c>
      <c r="D33" s="53">
        <v>0</v>
      </c>
    </row>
    <row r="34" spans="1:4" ht="13.8" thickBot="1" x14ac:dyDescent="0.3">
      <c r="A34" s="40" t="s">
        <v>123</v>
      </c>
      <c r="B34" s="108"/>
      <c r="C34" s="41">
        <f>SUM(C31:C33)</f>
        <v>79491886</v>
      </c>
      <c r="D34" s="41">
        <f>SUM(D31:D33)</f>
        <v>20975395</v>
      </c>
    </row>
    <row r="35" spans="1:4" x14ac:dyDescent="0.25">
      <c r="A35" s="46"/>
      <c r="B35" s="109"/>
      <c r="C35" s="47"/>
      <c r="D35" s="47"/>
    </row>
    <row r="36" spans="1:4" x14ac:dyDescent="0.25">
      <c r="A36" s="46" t="s">
        <v>117</v>
      </c>
      <c r="B36" s="109"/>
      <c r="C36" s="47"/>
      <c r="D36" s="47"/>
    </row>
    <row r="37" spans="1:4" x14ac:dyDescent="0.25">
      <c r="A37" s="85" t="s">
        <v>55</v>
      </c>
      <c r="B37" s="109"/>
      <c r="C37" s="86">
        <f>C34-C38</f>
        <v>79654634</v>
      </c>
      <c r="D37" s="86">
        <f>D34-D38</f>
        <v>21036008</v>
      </c>
    </row>
    <row r="38" spans="1:4" ht="13.8" thickBot="1" x14ac:dyDescent="0.3">
      <c r="A38" s="52" t="s">
        <v>56</v>
      </c>
      <c r="B38" s="108"/>
      <c r="C38" s="53">
        <v>-162748</v>
      </c>
      <c r="D38" s="53">
        <v>-60613</v>
      </c>
    </row>
    <row r="39" spans="1:4" ht="13.8" thickBot="1" x14ac:dyDescent="0.3">
      <c r="A39" s="40" t="s">
        <v>123</v>
      </c>
      <c r="B39" s="108"/>
      <c r="C39" s="41">
        <f>SUM(C37:C38)</f>
        <v>79491886</v>
      </c>
      <c r="D39" s="41">
        <f>SUM(D37:D38)</f>
        <v>20975395</v>
      </c>
    </row>
    <row r="40" spans="1:4" x14ac:dyDescent="0.25">
      <c r="A40" s="46"/>
      <c r="B40" s="109"/>
      <c r="C40" s="100">
        <v>0</v>
      </c>
      <c r="D40" s="100">
        <v>0</v>
      </c>
    </row>
    <row r="41" spans="1:4" x14ac:dyDescent="0.25">
      <c r="A41" s="55" t="s">
        <v>31</v>
      </c>
      <c r="B41" s="111"/>
      <c r="C41" s="42"/>
      <c r="D41" s="42"/>
    </row>
    <row r="42" spans="1:4" x14ac:dyDescent="0.25">
      <c r="A42" s="31" t="s">
        <v>32</v>
      </c>
      <c r="B42" s="111"/>
      <c r="C42" s="3">
        <v>9629632</v>
      </c>
      <c r="D42" s="3">
        <v>10833333</v>
      </c>
    </row>
    <row r="43" spans="1:4" x14ac:dyDescent="0.25">
      <c r="A43" s="31" t="s">
        <v>33</v>
      </c>
      <c r="B43" s="111"/>
      <c r="C43" s="43">
        <v>0</v>
      </c>
      <c r="D43" s="43">
        <v>0</v>
      </c>
    </row>
    <row r="44" spans="1:4" x14ac:dyDescent="0.25">
      <c r="A44" s="31" t="s">
        <v>34</v>
      </c>
      <c r="B44" s="111"/>
      <c r="C44" s="4">
        <v>8272</v>
      </c>
      <c r="D44" s="4">
        <v>1942</v>
      </c>
    </row>
    <row r="45" spans="1:4" x14ac:dyDescent="0.25">
      <c r="A45" s="31" t="s">
        <v>35</v>
      </c>
      <c r="B45" s="111"/>
      <c r="C45" s="4">
        <v>8272</v>
      </c>
      <c r="D45" s="4">
        <v>1942</v>
      </c>
    </row>
    <row r="46" spans="1:4" ht="29.4" customHeight="1" thickBot="1" x14ac:dyDescent="0.3">
      <c r="A46" s="119" t="s">
        <v>36</v>
      </c>
      <c r="B46" s="112"/>
      <c r="C46" s="44">
        <v>8272</v>
      </c>
      <c r="D46" s="44">
        <v>1942</v>
      </c>
    </row>
    <row r="48" spans="1:4" ht="28.95" customHeight="1" x14ac:dyDescent="0.25"/>
    <row r="49" spans="1:4" x14ac:dyDescent="0.25">
      <c r="A49" s="35" t="s">
        <v>45</v>
      </c>
      <c r="C49" s="35"/>
      <c r="D49" s="35" t="s">
        <v>126</v>
      </c>
    </row>
    <row r="50" spans="1:4" x14ac:dyDescent="0.25">
      <c r="C50" s="6"/>
      <c r="D50" s="6"/>
    </row>
    <row r="51" spans="1:4" x14ac:dyDescent="0.25">
      <c r="A51" s="35" t="s">
        <v>46</v>
      </c>
      <c r="C51" s="35"/>
      <c r="D51" s="35" t="s">
        <v>47</v>
      </c>
    </row>
    <row r="52" spans="1:4" ht="13.95" customHeight="1" x14ac:dyDescent="0.25"/>
    <row r="57" spans="1:4" ht="13.95" customHeight="1" x14ac:dyDescent="0.25"/>
  </sheetData>
  <mergeCells count="2">
    <mergeCell ref="C7:D8"/>
    <mergeCell ref="A2:D3"/>
  </mergeCells>
  <pageMargins left="0.7" right="0.7" top="0.75" bottom="0.75" header="0.3" footer="0.3"/>
  <pageSetup paperSize="9" orientation="portrait" r:id="rId1"/>
  <headerFooter>
    <oddHeader>&amp;R&amp;"Calibri"&amp;10&amp;K000000 СТРОГО КОНФИДЕНЦИАЛЬНО&amp;1#_x000D_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8977-43AF-4CED-B442-89D786E7A28B}">
  <dimension ref="A1:J72"/>
  <sheetViews>
    <sheetView showGridLines="0" topLeftCell="A59" zoomScale="80" zoomScaleNormal="80" workbookViewId="0">
      <selection activeCell="B59" sqref="B59"/>
    </sheetView>
  </sheetViews>
  <sheetFormatPr defaultColWidth="8.88671875" defaultRowHeight="13.2" x14ac:dyDescent="0.25"/>
  <cols>
    <col min="1" max="1" width="51.33203125" style="6" customWidth="1"/>
    <col min="2" max="2" width="7.6640625" style="121" bestFit="1" customWidth="1"/>
    <col min="3" max="3" width="17.33203125" style="6" customWidth="1"/>
    <col min="4" max="4" width="16.44140625" style="6" customWidth="1"/>
    <col min="5" max="5" width="18.5546875" style="6" bestFit="1" customWidth="1"/>
    <col min="6" max="6" width="2.33203125" style="6" bestFit="1" customWidth="1"/>
    <col min="7" max="7" width="18.5546875" style="6" bestFit="1" customWidth="1"/>
    <col min="8" max="8" width="2.33203125" style="6" bestFit="1" customWidth="1"/>
    <col min="9" max="9" width="18.5546875" style="6" bestFit="1" customWidth="1"/>
    <col min="10" max="10" width="2.33203125" style="6" bestFit="1" customWidth="1"/>
    <col min="11" max="16384" width="8.88671875" style="6"/>
  </cols>
  <sheetData>
    <row r="1" spans="1:10" x14ac:dyDescent="0.25">
      <c r="A1" s="35" t="s">
        <v>44</v>
      </c>
      <c r="B1" s="102"/>
      <c r="C1" s="39"/>
      <c r="D1" s="1"/>
      <c r="E1" s="1"/>
      <c r="F1" s="1"/>
      <c r="G1" s="1"/>
      <c r="H1" s="1"/>
      <c r="I1" s="1"/>
      <c r="J1" s="1"/>
    </row>
    <row r="2" spans="1:10" ht="13.2" customHeight="1" x14ac:dyDescent="0.25">
      <c r="A2" s="133" t="s">
        <v>129</v>
      </c>
      <c r="B2" s="133"/>
      <c r="C2" s="133"/>
      <c r="D2" s="133"/>
      <c r="E2" s="1"/>
      <c r="F2" s="1"/>
      <c r="G2" s="1"/>
      <c r="H2" s="1"/>
      <c r="I2" s="1"/>
      <c r="J2" s="1"/>
    </row>
    <row r="3" spans="1:10" ht="13.2" customHeight="1" x14ac:dyDescent="0.25">
      <c r="A3" s="133"/>
      <c r="B3" s="133"/>
      <c r="C3" s="133"/>
      <c r="D3" s="133"/>
      <c r="E3" s="1"/>
      <c r="F3" s="1"/>
      <c r="G3" s="1"/>
      <c r="H3" s="1"/>
      <c r="I3" s="1"/>
      <c r="J3" s="1"/>
    </row>
    <row r="4" spans="1:10" ht="13.8" thickBot="1" x14ac:dyDescent="0.3">
      <c r="A4" s="57"/>
      <c r="B4" s="113"/>
      <c r="C4" s="58"/>
      <c r="D4" s="57"/>
      <c r="E4" s="1"/>
      <c r="F4" s="1"/>
      <c r="G4" s="1"/>
      <c r="H4" s="1"/>
      <c r="I4" s="1"/>
      <c r="J4" s="1"/>
    </row>
    <row r="5" spans="1:10" ht="27" thickBot="1" x14ac:dyDescent="0.3">
      <c r="A5" s="52" t="s">
        <v>37</v>
      </c>
      <c r="B5" s="114" t="s">
        <v>1</v>
      </c>
      <c r="C5" s="56" t="s">
        <v>131</v>
      </c>
      <c r="D5" s="56" t="s">
        <v>130</v>
      </c>
    </row>
    <row r="6" spans="1:10" x14ac:dyDescent="0.25">
      <c r="A6" s="7"/>
      <c r="B6" s="107"/>
      <c r="C6" s="12"/>
      <c r="D6" s="13"/>
    </row>
    <row r="7" spans="1:10" x14ac:dyDescent="0.25">
      <c r="A7" s="8" t="s">
        <v>38</v>
      </c>
      <c r="B7" s="107"/>
      <c r="C7" s="12"/>
      <c r="D7" s="13"/>
    </row>
    <row r="8" spans="1:10" x14ac:dyDescent="0.25">
      <c r="A8" s="8" t="s">
        <v>4</v>
      </c>
      <c r="B8" s="107"/>
      <c r="C8" s="12"/>
      <c r="D8" s="13"/>
    </row>
    <row r="9" spans="1:10" x14ac:dyDescent="0.25">
      <c r="A9" s="7" t="s">
        <v>5</v>
      </c>
      <c r="B9" s="107">
        <v>10</v>
      </c>
      <c r="C9" s="12">
        <v>310468637</v>
      </c>
      <c r="D9" s="13">
        <v>309832052</v>
      </c>
    </row>
    <row r="10" spans="1:10" x14ac:dyDescent="0.25">
      <c r="A10" s="7" t="s">
        <v>57</v>
      </c>
      <c r="B10" s="107"/>
      <c r="C10" s="12">
        <v>960491</v>
      </c>
      <c r="D10" s="13">
        <v>1113524</v>
      </c>
    </row>
    <row r="11" spans="1:10" x14ac:dyDescent="0.25">
      <c r="A11" s="7" t="s">
        <v>58</v>
      </c>
      <c r="B11" s="107">
        <v>12</v>
      </c>
      <c r="C11" s="12">
        <v>26446409</v>
      </c>
      <c r="D11" s="13">
        <v>26246543</v>
      </c>
    </row>
    <row r="12" spans="1:10" x14ac:dyDescent="0.25">
      <c r="A12" s="7" t="s">
        <v>59</v>
      </c>
      <c r="B12" s="107">
        <v>11</v>
      </c>
      <c r="C12" s="12">
        <v>69457179</v>
      </c>
      <c r="D12" s="13">
        <v>69757674</v>
      </c>
    </row>
    <row r="13" spans="1:10" x14ac:dyDescent="0.25">
      <c r="A13" s="7" t="s">
        <v>60</v>
      </c>
      <c r="B13" s="107"/>
      <c r="C13" s="12">
        <v>8326756</v>
      </c>
      <c r="D13" s="13">
        <v>1663691</v>
      </c>
    </row>
    <row r="14" spans="1:10" x14ac:dyDescent="0.25">
      <c r="A14" s="7" t="s">
        <v>61</v>
      </c>
      <c r="B14" s="107"/>
      <c r="C14" s="12">
        <v>27620133</v>
      </c>
      <c r="D14" s="13">
        <v>27121433</v>
      </c>
    </row>
    <row r="15" spans="1:10" ht="13.8" thickBot="1" x14ac:dyDescent="0.3">
      <c r="A15" s="95" t="s">
        <v>62</v>
      </c>
      <c r="B15" s="108">
        <v>13</v>
      </c>
      <c r="C15" s="53">
        <v>35310121</v>
      </c>
      <c r="D15" s="59">
        <v>34822362</v>
      </c>
    </row>
    <row r="16" spans="1:10" ht="13.8" thickBot="1" x14ac:dyDescent="0.3">
      <c r="A16" s="40"/>
      <c r="B16" s="108"/>
      <c r="C16" s="41">
        <f>SUM(C9:C15)</f>
        <v>478589726</v>
      </c>
      <c r="D16" s="41">
        <f>SUM(D9:D15)</f>
        <v>470557279</v>
      </c>
    </row>
    <row r="17" spans="1:5" x14ac:dyDescent="0.25">
      <c r="A17" s="19"/>
      <c r="B17" s="107"/>
      <c r="C17" s="14"/>
      <c r="D17" s="11"/>
    </row>
    <row r="18" spans="1:5" x14ac:dyDescent="0.25">
      <c r="A18" s="8" t="s">
        <v>6</v>
      </c>
      <c r="B18" s="107"/>
      <c r="C18" s="14"/>
      <c r="D18" s="11"/>
    </row>
    <row r="19" spans="1:5" x14ac:dyDescent="0.25">
      <c r="A19" s="7" t="s">
        <v>63</v>
      </c>
      <c r="B19" s="107">
        <v>14</v>
      </c>
      <c r="C19" s="14">
        <v>108060966</v>
      </c>
      <c r="D19" s="11">
        <v>97682425</v>
      </c>
    </row>
    <row r="20" spans="1:5" x14ac:dyDescent="0.25">
      <c r="A20" s="7" t="s">
        <v>64</v>
      </c>
      <c r="B20" s="107">
        <v>15</v>
      </c>
      <c r="C20" s="14">
        <v>29558878</v>
      </c>
      <c r="D20" s="11">
        <v>38820774</v>
      </c>
    </row>
    <row r="21" spans="1:5" x14ac:dyDescent="0.25">
      <c r="A21" s="7" t="s">
        <v>65</v>
      </c>
      <c r="B21" s="107"/>
      <c r="C21" s="14">
        <v>34743688</v>
      </c>
      <c r="D21" s="11">
        <v>67692636</v>
      </c>
    </row>
    <row r="22" spans="1:5" x14ac:dyDescent="0.25">
      <c r="A22" s="7" t="s">
        <v>66</v>
      </c>
      <c r="B22" s="107"/>
      <c r="C22" s="14">
        <v>5780345</v>
      </c>
      <c r="D22" s="11">
        <v>4474426</v>
      </c>
    </row>
    <row r="23" spans="1:5" x14ac:dyDescent="0.25">
      <c r="A23" s="7" t="s">
        <v>7</v>
      </c>
      <c r="B23" s="107">
        <v>16</v>
      </c>
      <c r="C23" s="14">
        <v>39897493</v>
      </c>
      <c r="D23" s="11">
        <v>46926902</v>
      </c>
    </row>
    <row r="24" spans="1:5" x14ac:dyDescent="0.25">
      <c r="A24" s="7" t="s">
        <v>67</v>
      </c>
      <c r="B24" s="107">
        <v>18</v>
      </c>
      <c r="C24" s="10">
        <v>27561270</v>
      </c>
      <c r="D24" s="11">
        <v>18852376</v>
      </c>
    </row>
    <row r="25" spans="1:5" x14ac:dyDescent="0.25">
      <c r="A25" s="7" t="s">
        <v>68</v>
      </c>
      <c r="B25" s="107">
        <v>4</v>
      </c>
      <c r="C25" s="10">
        <v>2193078</v>
      </c>
      <c r="D25" s="11">
        <v>6604011</v>
      </c>
    </row>
    <row r="26" spans="1:5" ht="13.8" thickBot="1" x14ac:dyDescent="0.3">
      <c r="A26" s="52" t="s">
        <v>8</v>
      </c>
      <c r="B26" s="105">
        <v>17</v>
      </c>
      <c r="C26" s="53">
        <v>25092378</v>
      </c>
      <c r="D26" s="60">
        <v>33140192</v>
      </c>
    </row>
    <row r="27" spans="1:5" ht="13.8" thickBot="1" x14ac:dyDescent="0.3">
      <c r="A27" s="54"/>
      <c r="B27" s="115"/>
      <c r="C27" s="61">
        <f>SUM(C19:C26)</f>
        <v>272888096</v>
      </c>
      <c r="D27" s="61">
        <f>SUM(D19:D26)</f>
        <v>314193742</v>
      </c>
    </row>
    <row r="28" spans="1:5" ht="13.8" thickBot="1" x14ac:dyDescent="0.3">
      <c r="A28" s="52" t="s">
        <v>69</v>
      </c>
      <c r="B28" s="108"/>
      <c r="C28" s="53">
        <v>0</v>
      </c>
      <c r="D28" s="53">
        <v>0</v>
      </c>
    </row>
    <row r="29" spans="1:5" ht="13.8" thickBot="1" x14ac:dyDescent="0.3">
      <c r="A29" s="40" t="s">
        <v>39</v>
      </c>
      <c r="B29" s="108"/>
      <c r="C29" s="41">
        <f>SUM(C16,C27)</f>
        <v>751477822</v>
      </c>
      <c r="D29" s="41">
        <f>SUM(D16,D27)</f>
        <v>784751021</v>
      </c>
    </row>
    <row r="30" spans="1:5" x14ac:dyDescent="0.25">
      <c r="B30" s="116"/>
      <c r="C30" s="11"/>
      <c r="D30" s="11"/>
      <c r="E30" s="4"/>
    </row>
    <row r="31" spans="1:5" x14ac:dyDescent="0.25">
      <c r="A31" s="8" t="s">
        <v>40</v>
      </c>
      <c r="B31" s="107"/>
      <c r="C31" s="24"/>
      <c r="D31" s="25"/>
      <c r="E31" s="123"/>
    </row>
    <row r="32" spans="1:5" x14ac:dyDescent="0.25">
      <c r="A32" s="8" t="s">
        <v>9</v>
      </c>
      <c r="B32" s="107"/>
      <c r="C32" s="17"/>
      <c r="D32" s="25"/>
    </row>
    <row r="33" spans="1:4" x14ac:dyDescent="0.25">
      <c r="A33" s="21" t="s">
        <v>10</v>
      </c>
      <c r="B33" s="107">
        <v>19</v>
      </c>
      <c r="C33" s="10">
        <v>27115739</v>
      </c>
      <c r="D33" s="11">
        <v>27115739</v>
      </c>
    </row>
    <row r="34" spans="1:4" x14ac:dyDescent="0.25">
      <c r="A34" s="21" t="s">
        <v>70</v>
      </c>
      <c r="B34" s="107"/>
      <c r="C34" s="10">
        <v>5657240</v>
      </c>
      <c r="D34" s="11">
        <v>5657240</v>
      </c>
    </row>
    <row r="35" spans="1:4" x14ac:dyDescent="0.25">
      <c r="A35" s="21" t="s">
        <v>132</v>
      </c>
      <c r="B35" s="107">
        <v>19</v>
      </c>
      <c r="C35" s="10">
        <v>-5418045</v>
      </c>
      <c r="D35" s="11">
        <v>-5418045</v>
      </c>
    </row>
    <row r="36" spans="1:4" x14ac:dyDescent="0.25">
      <c r="A36" s="21" t="s">
        <v>71</v>
      </c>
      <c r="B36" s="107">
        <v>19</v>
      </c>
      <c r="C36" s="10">
        <v>-24450</v>
      </c>
      <c r="D36" s="11">
        <v>-24450</v>
      </c>
    </row>
    <row r="37" spans="1:4" ht="13.8" thickBot="1" x14ac:dyDescent="0.3">
      <c r="A37" s="52" t="s">
        <v>72</v>
      </c>
      <c r="B37" s="108"/>
      <c r="C37" s="53">
        <v>430260995</v>
      </c>
      <c r="D37" s="60">
        <v>351007684</v>
      </c>
    </row>
    <row r="38" spans="1:4" ht="13.8" thickBot="1" x14ac:dyDescent="0.3">
      <c r="A38" s="40" t="s">
        <v>73</v>
      </c>
      <c r="B38" s="108"/>
      <c r="C38" s="41">
        <f>SUM(C33:C37)</f>
        <v>457591479</v>
      </c>
      <c r="D38" s="41">
        <f>SUM(D33:D37)</f>
        <v>378338168</v>
      </c>
    </row>
    <row r="39" spans="1:4" ht="13.8" thickBot="1" x14ac:dyDescent="0.3">
      <c r="A39" s="52" t="s">
        <v>56</v>
      </c>
      <c r="B39" s="108"/>
      <c r="C39" s="53">
        <v>287806</v>
      </c>
      <c r="D39" s="60">
        <v>49231</v>
      </c>
    </row>
    <row r="40" spans="1:4" ht="13.8" thickBot="1" x14ac:dyDescent="0.3">
      <c r="A40" s="40" t="s">
        <v>41</v>
      </c>
      <c r="B40" s="108"/>
      <c r="C40" s="41">
        <f>SUM(C38:C39)</f>
        <v>457879285</v>
      </c>
      <c r="D40" s="41">
        <f>SUM(D38:D39)</f>
        <v>378387399</v>
      </c>
    </row>
    <row r="41" spans="1:4" x14ac:dyDescent="0.25">
      <c r="A41" s="7"/>
      <c r="B41" s="107"/>
      <c r="C41" s="18"/>
      <c r="D41" s="24"/>
    </row>
    <row r="42" spans="1:4" x14ac:dyDescent="0.25">
      <c r="A42" s="8" t="s">
        <v>75</v>
      </c>
      <c r="B42" s="107"/>
      <c r="C42" s="18"/>
      <c r="D42" s="24"/>
    </row>
    <row r="43" spans="1:4" x14ac:dyDescent="0.25">
      <c r="A43" s="7" t="s">
        <v>133</v>
      </c>
      <c r="B43" s="107">
        <v>21</v>
      </c>
      <c r="C43" s="17">
        <v>30492574</v>
      </c>
      <c r="D43" s="24">
        <v>28980732</v>
      </c>
    </row>
    <row r="44" spans="1:4" x14ac:dyDescent="0.25">
      <c r="A44" s="7" t="s">
        <v>138</v>
      </c>
      <c r="B44" s="107"/>
      <c r="C44" s="17">
        <v>410267</v>
      </c>
      <c r="D44" s="24">
        <v>182967</v>
      </c>
    </row>
    <row r="45" spans="1:4" x14ac:dyDescent="0.25">
      <c r="A45" s="7" t="s">
        <v>76</v>
      </c>
      <c r="B45" s="107"/>
      <c r="C45" s="17">
        <v>1114602</v>
      </c>
      <c r="D45" s="24">
        <v>1140578</v>
      </c>
    </row>
    <row r="46" spans="1:4" x14ac:dyDescent="0.25">
      <c r="A46" s="99" t="s">
        <v>77</v>
      </c>
      <c r="B46" s="107"/>
      <c r="C46" s="17">
        <v>1804</v>
      </c>
      <c r="D46" s="24">
        <v>1804</v>
      </c>
    </row>
    <row r="47" spans="1:4" ht="26.4" x14ac:dyDescent="0.25">
      <c r="A47" s="94" t="s">
        <v>79</v>
      </c>
      <c r="B47" s="107"/>
      <c r="C47" s="17">
        <v>455613</v>
      </c>
      <c r="D47" s="24">
        <v>455964</v>
      </c>
    </row>
    <row r="48" spans="1:4" x14ac:dyDescent="0.25">
      <c r="A48" s="7" t="s">
        <v>78</v>
      </c>
      <c r="B48" s="107">
        <v>25</v>
      </c>
      <c r="C48" s="17">
        <v>25473864</v>
      </c>
      <c r="D48" s="24">
        <v>25473864</v>
      </c>
    </row>
    <row r="49" spans="1:4" ht="13.8" thickBot="1" x14ac:dyDescent="0.3">
      <c r="A49" s="62" t="s">
        <v>80</v>
      </c>
      <c r="B49" s="108"/>
      <c r="C49" s="53">
        <v>4472582</v>
      </c>
      <c r="D49" s="60">
        <v>4472582</v>
      </c>
    </row>
    <row r="50" spans="1:4" ht="13.8" thickBot="1" x14ac:dyDescent="0.3">
      <c r="A50" s="63"/>
      <c r="B50" s="117"/>
      <c r="C50" s="64">
        <f>SUM(C43:C49)</f>
        <v>62421306</v>
      </c>
      <c r="D50" s="64">
        <f>SUM(D43:D49)</f>
        <v>60708491</v>
      </c>
    </row>
    <row r="51" spans="1:4" x14ac:dyDescent="0.25">
      <c r="A51" s="7"/>
      <c r="B51" s="107"/>
      <c r="C51" s="18"/>
      <c r="D51" s="24"/>
    </row>
    <row r="52" spans="1:4" x14ac:dyDescent="0.25">
      <c r="A52" s="22" t="s">
        <v>11</v>
      </c>
      <c r="B52" s="107"/>
      <c r="C52" s="18"/>
      <c r="D52" s="24"/>
    </row>
    <row r="53" spans="1:4" x14ac:dyDescent="0.25">
      <c r="A53" s="23" t="s">
        <v>134</v>
      </c>
      <c r="B53" s="107">
        <v>20</v>
      </c>
      <c r="C53" s="10">
        <v>133155716</v>
      </c>
      <c r="D53" s="11">
        <v>190035770</v>
      </c>
    </row>
    <row r="54" spans="1:4" x14ac:dyDescent="0.25">
      <c r="A54" s="7" t="s">
        <v>133</v>
      </c>
      <c r="B54" s="107"/>
      <c r="C54" s="10">
        <v>615775</v>
      </c>
      <c r="D54" s="11">
        <v>39042</v>
      </c>
    </row>
    <row r="55" spans="1:4" x14ac:dyDescent="0.25">
      <c r="A55" s="23" t="s">
        <v>12</v>
      </c>
      <c r="B55" s="107">
        <v>22</v>
      </c>
      <c r="C55" s="10">
        <v>51123542</v>
      </c>
      <c r="D55" s="11">
        <v>46896907</v>
      </c>
    </row>
    <row r="56" spans="1:4" x14ac:dyDescent="0.25">
      <c r="A56" s="23" t="s">
        <v>138</v>
      </c>
      <c r="B56" s="107">
        <v>11</v>
      </c>
      <c r="C56" s="10">
        <v>110100</v>
      </c>
      <c r="D56" s="11">
        <v>333410</v>
      </c>
    </row>
    <row r="57" spans="1:4" x14ac:dyDescent="0.25">
      <c r="A57" s="23" t="s">
        <v>84</v>
      </c>
      <c r="B57" s="107">
        <v>4</v>
      </c>
      <c r="C57" s="10">
        <v>6193612</v>
      </c>
      <c r="D57" s="11">
        <v>5027954</v>
      </c>
    </row>
    <row r="58" spans="1:4" x14ac:dyDescent="0.25">
      <c r="A58" s="23" t="s">
        <v>81</v>
      </c>
      <c r="B58" s="107"/>
      <c r="C58" s="10">
        <v>305899</v>
      </c>
      <c r="D58" s="11">
        <v>1027109</v>
      </c>
    </row>
    <row r="59" spans="1:4" x14ac:dyDescent="0.25">
      <c r="A59" s="23" t="s">
        <v>82</v>
      </c>
      <c r="B59" s="107">
        <v>19</v>
      </c>
      <c r="C59" s="10">
        <v>19382369</v>
      </c>
      <c r="D59" s="11">
        <v>31082021</v>
      </c>
    </row>
    <row r="60" spans="1:4" x14ac:dyDescent="0.25">
      <c r="A60" s="23" t="s">
        <v>76</v>
      </c>
      <c r="B60" s="107"/>
      <c r="C60" s="10">
        <v>4873421</v>
      </c>
      <c r="D60" s="11">
        <v>4864137</v>
      </c>
    </row>
    <row r="61" spans="1:4" ht="26.4" x14ac:dyDescent="0.25">
      <c r="A61" s="96" t="s">
        <v>79</v>
      </c>
      <c r="B61" s="107"/>
      <c r="C61" s="10">
        <v>109975</v>
      </c>
      <c r="D61" s="11">
        <v>113088</v>
      </c>
    </row>
    <row r="62" spans="1:4" x14ac:dyDescent="0.25">
      <c r="A62" s="7" t="s">
        <v>78</v>
      </c>
      <c r="B62" s="107"/>
      <c r="C62" s="10">
        <v>2816296</v>
      </c>
      <c r="D62" s="11">
        <v>2816296</v>
      </c>
    </row>
    <row r="63" spans="1:4" ht="13.8" thickBot="1" x14ac:dyDescent="0.3">
      <c r="A63" s="23" t="s">
        <v>83</v>
      </c>
      <c r="B63" s="107">
        <v>23</v>
      </c>
      <c r="C63" s="10">
        <v>12490526</v>
      </c>
      <c r="D63" s="11">
        <v>63419397</v>
      </c>
    </row>
    <row r="64" spans="1:4" ht="13.8" thickBot="1" x14ac:dyDescent="0.3">
      <c r="A64" s="63"/>
      <c r="B64" s="117"/>
      <c r="C64" s="64">
        <f>SUM(C53:C63)</f>
        <v>231177231</v>
      </c>
      <c r="D64" s="64">
        <f>SUM(D53:D63)</f>
        <v>345655131</v>
      </c>
    </row>
    <row r="65" spans="1:4" ht="13.8" thickBot="1" x14ac:dyDescent="0.3">
      <c r="A65" s="63" t="s">
        <v>42</v>
      </c>
      <c r="B65" s="117"/>
      <c r="C65" s="64">
        <f>SUM(C50,C64)</f>
        <v>293598537</v>
      </c>
      <c r="D65" s="64">
        <f>SUM(D50,D64)</f>
        <v>406363622</v>
      </c>
    </row>
    <row r="66" spans="1:4" ht="13.8" thickBot="1" x14ac:dyDescent="0.3">
      <c r="A66" s="63" t="s">
        <v>43</v>
      </c>
      <c r="B66" s="117"/>
      <c r="C66" s="61">
        <f>SUM(C65,C40)</f>
        <v>751477822</v>
      </c>
      <c r="D66" s="61">
        <f>SUM(D65,D40)</f>
        <v>784751021</v>
      </c>
    </row>
    <row r="67" spans="1:4" x14ac:dyDescent="0.25">
      <c r="C67" s="42">
        <v>0</v>
      </c>
      <c r="D67" s="42">
        <v>0</v>
      </c>
    </row>
    <row r="70" spans="1:4" x14ac:dyDescent="0.25">
      <c r="A70" s="35" t="s">
        <v>45</v>
      </c>
      <c r="B70" s="122"/>
      <c r="C70" s="35"/>
      <c r="D70" s="35" t="s">
        <v>126</v>
      </c>
    </row>
    <row r="71" spans="1:4" x14ac:dyDescent="0.25">
      <c r="B71" s="122"/>
    </row>
    <row r="72" spans="1:4" x14ac:dyDescent="0.25">
      <c r="A72" s="35" t="s">
        <v>46</v>
      </c>
      <c r="B72" s="122"/>
      <c r="C72" s="35"/>
      <c r="D72" s="35" t="s">
        <v>47</v>
      </c>
    </row>
  </sheetData>
  <mergeCells count="1">
    <mergeCell ref="A2:D3"/>
  </mergeCells>
  <pageMargins left="0.7" right="0.7" top="0.75" bottom="0.75" header="0.3" footer="0.3"/>
  <pageSetup paperSize="9" orientation="portrait" r:id="rId1"/>
  <headerFooter>
    <oddHeader>&amp;R&amp;"Calibri"&amp;10&amp;K000000 СТРОГО КОНФИДЕНЦИАЛЬНО&amp;1#_x000D_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4B3E-776F-41C0-8DFF-A97CCC831F10}">
  <dimension ref="A1:O27"/>
  <sheetViews>
    <sheetView showGridLines="0" zoomScale="80" zoomScaleNormal="80" workbookViewId="0">
      <selection activeCell="A21" sqref="A21:L21"/>
    </sheetView>
  </sheetViews>
  <sheetFormatPr defaultColWidth="8.88671875" defaultRowHeight="13.2" x14ac:dyDescent="0.25"/>
  <cols>
    <col min="1" max="1" width="21.33203125" style="6" bestFit="1" customWidth="1"/>
    <col min="2" max="4" width="8.88671875" style="6"/>
    <col min="5" max="7" width="13" style="6" customWidth="1"/>
    <col min="8" max="8" width="17.21875" style="6" bestFit="1" customWidth="1"/>
    <col min="9" max="12" width="13" style="6" customWidth="1"/>
    <col min="13" max="13" width="16.109375" style="6" customWidth="1"/>
    <col min="14" max="14" width="3" style="6" bestFit="1" customWidth="1"/>
    <col min="15" max="15" width="15.5546875" style="6" customWidth="1"/>
    <col min="16" max="16384" width="8.88671875" style="6"/>
  </cols>
  <sheetData>
    <row r="1" spans="1:15" x14ac:dyDescent="0.25">
      <c r="A1" s="1" t="s">
        <v>13</v>
      </c>
      <c r="B1" s="1"/>
      <c r="C1" s="1"/>
      <c r="D1" s="1"/>
      <c r="E1" s="2" t="s">
        <v>14</v>
      </c>
      <c r="F1" s="1" t="s">
        <v>0</v>
      </c>
      <c r="G1" s="1"/>
      <c r="H1" s="1" t="s">
        <v>14</v>
      </c>
      <c r="I1" s="1" t="s">
        <v>0</v>
      </c>
      <c r="J1" s="1" t="s">
        <v>14</v>
      </c>
      <c r="K1" s="1" t="s">
        <v>14</v>
      </c>
      <c r="L1" s="1" t="s">
        <v>0</v>
      </c>
      <c r="M1" s="1" t="s">
        <v>14</v>
      </c>
      <c r="N1" s="1" t="s">
        <v>0</v>
      </c>
      <c r="O1" s="1" t="s">
        <v>14</v>
      </c>
    </row>
    <row r="2" spans="1:15" x14ac:dyDescent="0.25">
      <c r="A2" s="35" t="s">
        <v>44</v>
      </c>
    </row>
    <row r="3" spans="1:15" ht="13.2" customHeight="1" x14ac:dyDescent="0.25">
      <c r="A3" s="133" t="s">
        <v>139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5" ht="16.8" customHeigh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6" spans="1:15" ht="13.8" thickBot="1" x14ac:dyDescent="0.3">
      <c r="A6" s="65"/>
      <c r="B6" s="65"/>
      <c r="C6" s="46"/>
      <c r="D6" s="46"/>
      <c r="E6" s="134" t="s">
        <v>15</v>
      </c>
      <c r="F6" s="134"/>
      <c r="G6" s="134"/>
      <c r="H6" s="134"/>
      <c r="I6" s="134"/>
      <c r="J6" s="134"/>
    </row>
    <row r="7" spans="1:15" ht="53.4" thickBot="1" x14ac:dyDescent="0.3">
      <c r="A7" s="52" t="s">
        <v>37</v>
      </c>
      <c r="B7" s="68"/>
      <c r="C7" s="69"/>
      <c r="D7" s="69"/>
      <c r="E7" s="70" t="s">
        <v>10</v>
      </c>
      <c r="F7" s="71" t="s">
        <v>85</v>
      </c>
      <c r="G7" s="71" t="s">
        <v>144</v>
      </c>
      <c r="H7" s="71" t="s">
        <v>143</v>
      </c>
      <c r="I7" s="71" t="s">
        <v>86</v>
      </c>
      <c r="J7" s="71" t="s">
        <v>16</v>
      </c>
      <c r="K7" s="71" t="s">
        <v>87</v>
      </c>
      <c r="L7" s="71" t="s">
        <v>74</v>
      </c>
    </row>
    <row r="8" spans="1:15" x14ac:dyDescent="0.25">
      <c r="A8" s="26"/>
      <c r="B8" s="65"/>
      <c r="C8" s="46"/>
      <c r="D8" s="46"/>
      <c r="E8" s="66"/>
      <c r="F8" s="66"/>
      <c r="G8" s="66"/>
      <c r="H8" s="67"/>
      <c r="I8" s="67"/>
      <c r="J8" s="67"/>
      <c r="K8" s="67"/>
      <c r="L8" s="67"/>
    </row>
    <row r="9" spans="1:15" s="35" customFormat="1" ht="13.8" thickBot="1" x14ac:dyDescent="0.3">
      <c r="A9" s="72" t="s">
        <v>140</v>
      </c>
      <c r="B9" s="40"/>
      <c r="C9" s="45"/>
      <c r="D9" s="45"/>
      <c r="E9" s="5">
        <v>27114488</v>
      </c>
      <c r="F9" s="5">
        <v>5656940</v>
      </c>
      <c r="G9" s="5">
        <v>-24150</v>
      </c>
      <c r="H9" s="5">
        <v>0</v>
      </c>
      <c r="I9" s="5">
        <v>313264520</v>
      </c>
      <c r="J9" s="5">
        <f>SUM(E9:I9)</f>
        <v>346011798</v>
      </c>
      <c r="K9" s="5">
        <v>96386</v>
      </c>
      <c r="L9" s="5">
        <f>SUM(J9:K9)</f>
        <v>346108184</v>
      </c>
    </row>
    <row r="10" spans="1:15" x14ac:dyDescent="0.25">
      <c r="A10" s="8"/>
      <c r="B10" s="8"/>
      <c r="C10" s="4"/>
      <c r="D10" s="4"/>
      <c r="E10" s="3"/>
      <c r="F10" s="3"/>
      <c r="G10" s="3"/>
      <c r="H10" s="3"/>
      <c r="I10" s="3"/>
      <c r="J10" s="3"/>
      <c r="K10" s="3"/>
      <c r="L10" s="3"/>
    </row>
    <row r="11" spans="1:15" ht="13.8" thickBot="1" x14ac:dyDescent="0.3">
      <c r="A11" s="51" t="s">
        <v>88</v>
      </c>
      <c r="B11" s="51"/>
      <c r="C11" s="44"/>
      <c r="D11" s="44"/>
      <c r="E11" s="44">
        <v>0</v>
      </c>
      <c r="F11" s="44">
        <v>0</v>
      </c>
      <c r="G11" s="44"/>
      <c r="H11" s="44">
        <v>0</v>
      </c>
      <c r="I11" s="44">
        <f>IS!D37</f>
        <v>21036008</v>
      </c>
      <c r="J11" s="73">
        <f>SUM(E11:I11)</f>
        <v>21036008</v>
      </c>
      <c r="K11" s="73">
        <f>IS!D38</f>
        <v>-60613</v>
      </c>
      <c r="L11" s="73">
        <f>SUM(J11:K11)</f>
        <v>20975395</v>
      </c>
    </row>
    <row r="12" spans="1:15" ht="13.8" thickBot="1" x14ac:dyDescent="0.3">
      <c r="A12" s="54" t="s">
        <v>142</v>
      </c>
      <c r="B12" s="54"/>
      <c r="C12" s="74"/>
      <c r="D12" s="74"/>
      <c r="E12" s="75">
        <v>0</v>
      </c>
      <c r="F12" s="75">
        <v>0</v>
      </c>
      <c r="G12" s="75"/>
      <c r="H12" s="75">
        <v>0</v>
      </c>
      <c r="I12" s="44">
        <f>I11</f>
        <v>21036008</v>
      </c>
      <c r="J12" s="73">
        <f>SUM(E12:I12)</f>
        <v>21036008</v>
      </c>
      <c r="K12" s="73">
        <f>K11</f>
        <v>-60613</v>
      </c>
      <c r="L12" s="73">
        <f>SUM(J12:K12)</f>
        <v>20975395</v>
      </c>
    </row>
    <row r="13" spans="1:15" ht="13.8" thickBot="1" x14ac:dyDescent="0.3">
      <c r="A13" s="52"/>
      <c r="B13" s="40"/>
      <c r="C13" s="44"/>
      <c r="D13" s="44"/>
      <c r="E13" s="5"/>
      <c r="F13" s="5"/>
      <c r="G13" s="5"/>
      <c r="H13" s="5"/>
      <c r="I13" s="5"/>
      <c r="J13" s="5"/>
      <c r="K13" s="73"/>
      <c r="L13" s="73"/>
    </row>
    <row r="14" spans="1:15" ht="13.8" thickBot="1" x14ac:dyDescent="0.3">
      <c r="A14" s="40" t="s">
        <v>141</v>
      </c>
      <c r="B14" s="40"/>
      <c r="C14" s="44"/>
      <c r="D14" s="44"/>
      <c r="E14" s="5">
        <f>SUM(E9,E12:E13)</f>
        <v>27114488</v>
      </c>
      <c r="F14" s="5">
        <f t="shared" ref="F14:L14" si="0">SUM(F9,F12:F13)</f>
        <v>5656940</v>
      </c>
      <c r="G14" s="5">
        <f t="shared" si="0"/>
        <v>-24150</v>
      </c>
      <c r="H14" s="5">
        <f t="shared" si="0"/>
        <v>0</v>
      </c>
      <c r="I14" s="5">
        <f t="shared" si="0"/>
        <v>334300528</v>
      </c>
      <c r="J14" s="5">
        <f t="shared" si="0"/>
        <v>367047806</v>
      </c>
      <c r="K14" s="5">
        <f t="shared" si="0"/>
        <v>35773</v>
      </c>
      <c r="L14" s="5">
        <f t="shared" si="0"/>
        <v>367083579</v>
      </c>
      <c r="M14" s="42">
        <f>SUM(J14:K14)-L14</f>
        <v>0</v>
      </c>
      <c r="N14" s="124"/>
      <c r="O14" s="42">
        <f>SUM(E14:I14)-J14</f>
        <v>0</v>
      </c>
    </row>
    <row r="15" spans="1:15" ht="13.8" thickBot="1" x14ac:dyDescent="0.3">
      <c r="A15" s="40"/>
      <c r="B15" s="40"/>
      <c r="C15" s="44"/>
      <c r="D15" s="44"/>
      <c r="E15" s="5"/>
      <c r="F15" s="5"/>
      <c r="G15" s="5"/>
      <c r="H15" s="5"/>
      <c r="I15" s="5"/>
      <c r="J15" s="5"/>
      <c r="K15" s="5"/>
      <c r="L15" s="5"/>
    </row>
    <row r="16" spans="1:15" ht="13.8" thickBot="1" x14ac:dyDescent="0.3">
      <c r="A16" s="72" t="s">
        <v>145</v>
      </c>
      <c r="B16" s="40"/>
      <c r="C16" s="44"/>
      <c r="D16" s="44"/>
      <c r="E16" s="5">
        <v>27115739</v>
      </c>
      <c r="F16" s="5">
        <v>5657240</v>
      </c>
      <c r="G16" s="5">
        <v>-24450</v>
      </c>
      <c r="H16" s="5">
        <v>-5418045</v>
      </c>
      <c r="I16" s="5">
        <v>351007684</v>
      </c>
      <c r="J16" s="5">
        <f>SUM(E16:I16)</f>
        <v>378338168</v>
      </c>
      <c r="K16" s="5">
        <v>49231</v>
      </c>
      <c r="L16" s="5">
        <f>SUM(J16:K16)</f>
        <v>378387399</v>
      </c>
      <c r="M16" s="4">
        <f>BS!D40-L16</f>
        <v>0</v>
      </c>
    </row>
    <row r="17" spans="1:15" x14ac:dyDescent="0.25">
      <c r="A17" s="46"/>
      <c r="B17" s="46"/>
      <c r="C17" s="87"/>
      <c r="D17" s="87"/>
      <c r="E17" s="48"/>
      <c r="F17" s="48"/>
      <c r="G17" s="48"/>
      <c r="H17" s="48"/>
      <c r="I17" s="48"/>
      <c r="J17" s="48"/>
      <c r="K17" s="48"/>
      <c r="L17" s="48"/>
    </row>
    <row r="18" spans="1:15" ht="13.8" thickBot="1" x14ac:dyDescent="0.3">
      <c r="A18" s="50" t="s">
        <v>88</v>
      </c>
      <c r="B18" s="50"/>
      <c r="C18" s="87"/>
      <c r="D18" s="87"/>
      <c r="E18" s="87">
        <v>0</v>
      </c>
      <c r="F18" s="87">
        <v>0</v>
      </c>
      <c r="G18" s="87"/>
      <c r="H18" s="87">
        <v>0</v>
      </c>
      <c r="I18" s="44">
        <f>IS!C37</f>
        <v>79654634</v>
      </c>
      <c r="J18" s="44">
        <f>I18</f>
        <v>79654634</v>
      </c>
      <c r="K18" s="73">
        <f>IS!C38</f>
        <v>-162748</v>
      </c>
      <c r="L18" s="73">
        <f>SUM(J18:K18)</f>
        <v>79491886</v>
      </c>
      <c r="M18" s="42"/>
    </row>
    <row r="19" spans="1:15" ht="13.8" thickBot="1" x14ac:dyDescent="0.3">
      <c r="A19" s="54" t="s">
        <v>113</v>
      </c>
      <c r="B19" s="54"/>
      <c r="C19" s="74"/>
      <c r="D19" s="74"/>
      <c r="E19" s="75">
        <v>0</v>
      </c>
      <c r="F19" s="75">
        <v>0</v>
      </c>
      <c r="G19" s="75"/>
      <c r="H19" s="75">
        <v>0</v>
      </c>
      <c r="I19" s="44">
        <f>I18</f>
        <v>79654634</v>
      </c>
      <c r="J19" s="44">
        <f>J18</f>
        <v>79654634</v>
      </c>
      <c r="K19" s="44">
        <f>K18</f>
        <v>-162748</v>
      </c>
      <c r="L19" s="44">
        <f>SUM(J19:K19)</f>
        <v>79491886</v>
      </c>
    </row>
    <row r="20" spans="1:15" x14ac:dyDescent="0.25">
      <c r="A20" s="46"/>
      <c r="B20" s="46"/>
      <c r="C20" s="87"/>
      <c r="D20" s="87"/>
      <c r="E20" s="88"/>
      <c r="F20" s="88"/>
      <c r="G20" s="88"/>
      <c r="H20" s="88"/>
      <c r="I20" s="87"/>
      <c r="J20" s="87"/>
      <c r="K20" s="87"/>
      <c r="L20" s="87"/>
    </row>
    <row r="21" spans="1:15" ht="13.8" thickBot="1" x14ac:dyDescent="0.3">
      <c r="A21" s="85" t="s">
        <v>146</v>
      </c>
      <c r="B21" s="46"/>
      <c r="C21" s="87"/>
      <c r="D21" s="87"/>
      <c r="E21" s="88"/>
      <c r="F21" s="88"/>
      <c r="G21" s="88"/>
      <c r="H21" s="88"/>
      <c r="I21" s="87">
        <v>-401323</v>
      </c>
      <c r="J21" s="87">
        <f>I21</f>
        <v>-401323</v>
      </c>
      <c r="K21" s="87"/>
      <c r="L21" s="87">
        <f>SUM(J21:K21)</f>
        <v>-401323</v>
      </c>
    </row>
    <row r="22" spans="1:15" ht="13.8" thickBot="1" x14ac:dyDescent="0.3">
      <c r="A22" s="125" t="s">
        <v>147</v>
      </c>
      <c r="B22" s="54"/>
      <c r="C22" s="74"/>
      <c r="D22" s="74"/>
      <c r="E22" s="126">
        <f>SUM(E16,E19:E21)</f>
        <v>27115739</v>
      </c>
      <c r="F22" s="126">
        <f t="shared" ref="F22:L22" si="1">SUM(F16,F19:F21)</f>
        <v>5657240</v>
      </c>
      <c r="G22" s="126">
        <f t="shared" si="1"/>
        <v>-24450</v>
      </c>
      <c r="H22" s="126">
        <f t="shared" si="1"/>
        <v>-5418045</v>
      </c>
      <c r="I22" s="126">
        <f t="shared" si="1"/>
        <v>430260995</v>
      </c>
      <c r="J22" s="126">
        <f t="shared" si="1"/>
        <v>457591479</v>
      </c>
      <c r="K22" s="126">
        <f t="shared" si="1"/>
        <v>-113517</v>
      </c>
      <c r="L22" s="126">
        <f t="shared" si="1"/>
        <v>457477962</v>
      </c>
      <c r="M22" s="42">
        <f>SUM(J22:K22)-L22</f>
        <v>0</v>
      </c>
      <c r="O22" s="42">
        <f>SUM(E22:I22)-J22</f>
        <v>0</v>
      </c>
    </row>
    <row r="25" spans="1:15" x14ac:dyDescent="0.25">
      <c r="A25" s="35" t="s">
        <v>45</v>
      </c>
      <c r="B25" s="34"/>
      <c r="E25" s="35"/>
      <c r="I25" s="35"/>
      <c r="K25" s="35" t="s">
        <v>126</v>
      </c>
    </row>
    <row r="26" spans="1:15" x14ac:dyDescent="0.25">
      <c r="B26" s="34"/>
    </row>
    <row r="27" spans="1:15" x14ac:dyDescent="0.25">
      <c r="A27" s="35" t="s">
        <v>46</v>
      </c>
      <c r="B27" s="34"/>
      <c r="E27" s="35"/>
      <c r="I27" s="35"/>
      <c r="K27" s="35" t="s">
        <v>47</v>
      </c>
    </row>
  </sheetData>
  <mergeCells count="2">
    <mergeCell ref="E6:J6"/>
    <mergeCell ref="A3:L4"/>
  </mergeCells>
  <pageMargins left="0.7" right="0.7" top="0.75" bottom="0.75" header="0.3" footer="0.3"/>
  <pageSetup paperSize="9" orientation="portrait" r:id="rId1"/>
  <headerFooter>
    <oddHeader>&amp;R&amp;"Calibri"&amp;10&amp;K000000 СТРОГО КОНФИДЕНЦИАЛЬНО&amp;1#_x000D_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7781-CFC5-418A-85B9-B97DA9E9E149}">
  <dimension ref="A1:P83"/>
  <sheetViews>
    <sheetView showGridLines="0" tabSelected="1" topLeftCell="A49" zoomScale="80" zoomScaleNormal="80" workbookViewId="0">
      <selection activeCell="B70" sqref="B70"/>
    </sheetView>
  </sheetViews>
  <sheetFormatPr defaultColWidth="8.88671875" defaultRowHeight="13.2" x14ac:dyDescent="0.25"/>
  <cols>
    <col min="1" max="1" width="56.88671875" style="6" customWidth="1"/>
    <col min="2" max="2" width="11.109375" style="127" bestFit="1" customWidth="1"/>
    <col min="3" max="4" width="19.88671875" style="6" bestFit="1" customWidth="1"/>
    <col min="5" max="5" width="18.5546875" style="6" bestFit="1" customWidth="1"/>
    <col min="6" max="6" width="2.33203125" style="6" bestFit="1" customWidth="1"/>
    <col min="7" max="7" width="18.5546875" style="6" bestFit="1" customWidth="1"/>
    <col min="8" max="8" width="2.33203125" style="6" bestFit="1" customWidth="1"/>
    <col min="9" max="9" width="18.5546875" style="6" bestFit="1" customWidth="1"/>
    <col min="10" max="10" width="8.5546875" style="6" bestFit="1" customWidth="1"/>
    <col min="11" max="14" width="8.88671875" style="6"/>
    <col min="15" max="15" width="9.109375" style="6" bestFit="1" customWidth="1"/>
    <col min="16" max="16384" width="8.88671875" style="6"/>
  </cols>
  <sheetData>
    <row r="1" spans="1:16" x14ac:dyDescent="0.25">
      <c r="A1" s="35" t="s">
        <v>44</v>
      </c>
    </row>
    <row r="2" spans="1:16" ht="13.2" customHeight="1" x14ac:dyDescent="0.25">
      <c r="A2" s="133" t="s">
        <v>148</v>
      </c>
      <c r="B2" s="133"/>
      <c r="C2" s="133"/>
      <c r="D2" s="133"/>
    </row>
    <row r="3" spans="1:16" ht="18" customHeight="1" x14ac:dyDescent="0.25">
      <c r="A3" s="133"/>
      <c r="B3" s="133"/>
      <c r="C3" s="133"/>
      <c r="D3" s="133"/>
    </row>
    <row r="5" spans="1:16" ht="27.6" customHeight="1" thickBot="1" x14ac:dyDescent="0.3">
      <c r="A5" s="51"/>
      <c r="B5" s="51"/>
      <c r="C5" s="132" t="s">
        <v>124</v>
      </c>
      <c r="D5" s="132"/>
    </row>
    <row r="6" spans="1:16" ht="13.8" thickBot="1" x14ac:dyDescent="0.3">
      <c r="A6" s="52" t="s">
        <v>37</v>
      </c>
      <c r="B6" s="33" t="s">
        <v>1</v>
      </c>
      <c r="C6" s="49" t="s">
        <v>127</v>
      </c>
      <c r="D6" s="49" t="s">
        <v>125</v>
      </c>
    </row>
    <row r="7" spans="1:16" x14ac:dyDescent="0.25">
      <c r="B7" s="34"/>
      <c r="C7" s="16"/>
      <c r="D7" s="16"/>
    </row>
    <row r="8" spans="1:16" x14ac:dyDescent="0.25">
      <c r="A8" s="35" t="s">
        <v>17</v>
      </c>
      <c r="B8" s="34"/>
      <c r="C8" s="32"/>
      <c r="D8" s="32"/>
      <c r="I8" s="128"/>
      <c r="J8" s="128"/>
      <c r="L8" s="128"/>
      <c r="M8" s="128"/>
      <c r="O8" s="38"/>
      <c r="P8" s="38"/>
    </row>
    <row r="9" spans="1:16" x14ac:dyDescent="0.25">
      <c r="A9" s="6" t="s">
        <v>53</v>
      </c>
      <c r="B9" s="34"/>
      <c r="C9" s="4">
        <f>IS!C28</f>
        <v>78623591</v>
      </c>
      <c r="D9" s="4">
        <f>IS!D28</f>
        <v>21814872</v>
      </c>
      <c r="E9" s="42"/>
      <c r="G9" s="42"/>
      <c r="I9" s="128"/>
      <c r="J9" s="128"/>
      <c r="L9" s="128"/>
      <c r="M9" s="128"/>
      <c r="O9" s="38"/>
      <c r="P9" s="38"/>
    </row>
    <row r="10" spans="1:16" x14ac:dyDescent="0.25">
      <c r="B10" s="118"/>
      <c r="C10" s="15"/>
      <c r="D10" s="15"/>
    </row>
    <row r="11" spans="1:16" x14ac:dyDescent="0.25">
      <c r="A11" s="35" t="s">
        <v>18</v>
      </c>
      <c r="B11" s="118"/>
      <c r="C11" s="15"/>
      <c r="D11" s="15"/>
    </row>
    <row r="12" spans="1:16" x14ac:dyDescent="0.25">
      <c r="A12" s="36" t="s">
        <v>89</v>
      </c>
      <c r="B12" s="116"/>
      <c r="C12" s="4">
        <v>11944774</v>
      </c>
      <c r="D12" s="4">
        <v>13418994</v>
      </c>
    </row>
    <row r="13" spans="1:16" x14ac:dyDescent="0.25">
      <c r="A13" s="36" t="s">
        <v>155</v>
      </c>
      <c r="B13" s="116"/>
      <c r="C13" s="4">
        <v>-70739</v>
      </c>
      <c r="D13" s="4">
        <v>-1310224</v>
      </c>
    </row>
    <row r="14" spans="1:16" x14ac:dyDescent="0.25">
      <c r="A14" s="36" t="s">
        <v>156</v>
      </c>
      <c r="B14" s="116">
        <v>9</v>
      </c>
      <c r="C14" s="4">
        <v>-343200</v>
      </c>
      <c r="D14" s="4">
        <v>16133</v>
      </c>
      <c r="G14" s="129"/>
      <c r="I14" s="130"/>
    </row>
    <row r="15" spans="1:16" x14ac:dyDescent="0.25">
      <c r="A15" s="97" t="s">
        <v>157</v>
      </c>
      <c r="B15" s="116">
        <v>9</v>
      </c>
      <c r="C15" s="4">
        <v>-485328</v>
      </c>
      <c r="D15" s="4">
        <v>2772268</v>
      </c>
    </row>
    <row r="16" spans="1:16" x14ac:dyDescent="0.25">
      <c r="A16" s="36" t="s">
        <v>158</v>
      </c>
      <c r="B16" s="116"/>
      <c r="C16" s="4">
        <v>1319167</v>
      </c>
      <c r="D16" s="4">
        <v>1057801</v>
      </c>
      <c r="E16" s="4"/>
    </row>
    <row r="17" spans="1:5" x14ac:dyDescent="0.25">
      <c r="A17" s="36" t="s">
        <v>159</v>
      </c>
      <c r="B17" s="116">
        <v>9</v>
      </c>
      <c r="C17" s="4">
        <v>-156415</v>
      </c>
      <c r="D17" s="4">
        <v>-295099</v>
      </c>
      <c r="E17" s="4"/>
    </row>
    <row r="18" spans="1:5" x14ac:dyDescent="0.25">
      <c r="A18" s="36" t="s">
        <v>160</v>
      </c>
      <c r="B18" s="116">
        <v>9</v>
      </c>
      <c r="C18" s="4">
        <v>-5499</v>
      </c>
      <c r="D18" s="4">
        <v>0</v>
      </c>
    </row>
    <row r="19" spans="1:5" x14ac:dyDescent="0.25">
      <c r="A19" s="36" t="s">
        <v>151</v>
      </c>
      <c r="B19" s="116"/>
      <c r="C19" s="4">
        <v>0</v>
      </c>
      <c r="D19" s="4">
        <v>-509965</v>
      </c>
    </row>
    <row r="20" spans="1:5" x14ac:dyDescent="0.25">
      <c r="A20" s="36" t="s">
        <v>90</v>
      </c>
      <c r="B20" s="116">
        <v>7</v>
      </c>
      <c r="C20" s="4">
        <v>149032</v>
      </c>
      <c r="D20" s="4">
        <v>394882</v>
      </c>
    </row>
    <row r="21" spans="1:5" x14ac:dyDescent="0.25">
      <c r="A21" s="36" t="s">
        <v>149</v>
      </c>
      <c r="B21" s="116"/>
      <c r="C21" s="4">
        <v>0</v>
      </c>
      <c r="D21" s="4">
        <v>169421</v>
      </c>
    </row>
    <row r="22" spans="1:5" x14ac:dyDescent="0.25">
      <c r="A22" s="36" t="s">
        <v>150</v>
      </c>
      <c r="B22" s="116"/>
      <c r="C22" s="4">
        <v>0</v>
      </c>
      <c r="D22" s="4">
        <v>-19284</v>
      </c>
    </row>
    <row r="23" spans="1:5" x14ac:dyDescent="0.25">
      <c r="A23" s="36" t="s">
        <v>112</v>
      </c>
      <c r="B23" s="37"/>
      <c r="C23" s="4">
        <v>-1645176</v>
      </c>
      <c r="D23" s="4">
        <v>-8357016</v>
      </c>
    </row>
    <row r="24" spans="1:5" x14ac:dyDescent="0.25">
      <c r="A24" s="36" t="s">
        <v>3</v>
      </c>
      <c r="B24" s="37">
        <v>8</v>
      </c>
      <c r="C24" s="4">
        <v>-1515088</v>
      </c>
      <c r="D24" s="4">
        <v>-456411</v>
      </c>
    </row>
    <row r="25" spans="1:5" ht="13.8" thickBot="1" x14ac:dyDescent="0.3">
      <c r="A25" s="36" t="s">
        <v>52</v>
      </c>
      <c r="B25" s="37">
        <v>8</v>
      </c>
      <c r="C25" s="4">
        <v>3929506</v>
      </c>
      <c r="D25" s="4">
        <v>5194088</v>
      </c>
    </row>
    <row r="26" spans="1:5" ht="13.8" thickBot="1" x14ac:dyDescent="0.3">
      <c r="A26" s="77" t="s">
        <v>91</v>
      </c>
      <c r="B26" s="78"/>
      <c r="C26" s="79">
        <f>SUM(C9:C25)</f>
        <v>91744625</v>
      </c>
      <c r="D26" s="79">
        <f>SUM(D9:D25)</f>
        <v>33890460</v>
      </c>
    </row>
    <row r="27" spans="1:5" x14ac:dyDescent="0.25">
      <c r="A27" s="35"/>
      <c r="B27" s="34"/>
      <c r="C27" s="29"/>
      <c r="D27" s="29"/>
    </row>
    <row r="28" spans="1:5" x14ac:dyDescent="0.25">
      <c r="A28" s="35" t="s">
        <v>19</v>
      </c>
      <c r="B28" s="34"/>
      <c r="C28" s="27"/>
      <c r="D28" s="27"/>
    </row>
    <row r="29" spans="1:5" x14ac:dyDescent="0.25">
      <c r="A29" s="89" t="s">
        <v>20</v>
      </c>
      <c r="B29" s="90"/>
      <c r="C29" s="87">
        <v>211461</v>
      </c>
      <c r="D29" s="87">
        <v>-1370180</v>
      </c>
    </row>
    <row r="30" spans="1:5" x14ac:dyDescent="0.25">
      <c r="A30" s="89" t="s">
        <v>92</v>
      </c>
      <c r="B30" s="90"/>
      <c r="C30" s="87">
        <v>-9905083</v>
      </c>
      <c r="D30" s="87">
        <v>1469114</v>
      </c>
    </row>
    <row r="31" spans="1:5" x14ac:dyDescent="0.25">
      <c r="A31" s="89" t="s">
        <v>93</v>
      </c>
      <c r="B31" s="90"/>
      <c r="C31" s="87">
        <v>9058793</v>
      </c>
      <c r="D31" s="87">
        <v>-3352203</v>
      </c>
    </row>
    <row r="32" spans="1:5" x14ac:dyDescent="0.25">
      <c r="A32" s="89" t="s">
        <v>94</v>
      </c>
      <c r="B32" s="90"/>
      <c r="C32" s="87">
        <v>-8234086</v>
      </c>
      <c r="D32" s="87">
        <v>-4730238</v>
      </c>
    </row>
    <row r="33" spans="1:4" x14ac:dyDescent="0.25">
      <c r="A33" s="89" t="s">
        <v>21</v>
      </c>
      <c r="B33" s="90"/>
      <c r="C33" s="87">
        <v>4226635</v>
      </c>
      <c r="D33" s="87">
        <v>-1903464</v>
      </c>
    </row>
    <row r="34" spans="1:4" x14ac:dyDescent="0.25">
      <c r="A34" s="89" t="s">
        <v>22</v>
      </c>
      <c r="B34" s="90"/>
      <c r="C34" s="87">
        <v>-11699652</v>
      </c>
      <c r="D34" s="87">
        <v>6483037</v>
      </c>
    </row>
    <row r="35" spans="1:4" x14ac:dyDescent="0.25">
      <c r="A35" s="89" t="s">
        <v>95</v>
      </c>
      <c r="B35" s="90"/>
      <c r="C35" s="87">
        <v>1165658</v>
      </c>
      <c r="D35" s="87">
        <v>-923349</v>
      </c>
    </row>
    <row r="36" spans="1:4" x14ac:dyDescent="0.25">
      <c r="A36" s="89" t="s">
        <v>114</v>
      </c>
      <c r="B36" s="90"/>
      <c r="C36" s="87">
        <v>4410933</v>
      </c>
      <c r="D36" s="87">
        <v>5144829</v>
      </c>
    </row>
    <row r="37" spans="1:4" ht="13.8" thickBot="1" x14ac:dyDescent="0.3">
      <c r="A37" s="76" t="s">
        <v>96</v>
      </c>
      <c r="B37" s="81"/>
      <c r="C37" s="44">
        <v>-5707197</v>
      </c>
      <c r="D37" s="44">
        <v>1995039</v>
      </c>
    </row>
    <row r="38" spans="1:4" ht="13.8" thickBot="1" x14ac:dyDescent="0.3">
      <c r="A38" s="80" t="s">
        <v>30</v>
      </c>
      <c r="B38" s="81"/>
      <c r="C38" s="45">
        <f>SUM(C26:C37)</f>
        <v>75272087</v>
      </c>
      <c r="D38" s="45">
        <f>SUM(D26:D37)</f>
        <v>36703045</v>
      </c>
    </row>
    <row r="39" spans="1:4" x14ac:dyDescent="0.25">
      <c r="B39" s="34"/>
      <c r="C39" s="29"/>
      <c r="D39" s="29"/>
    </row>
    <row r="40" spans="1:4" ht="13.8" thickBot="1" x14ac:dyDescent="0.3">
      <c r="A40" s="51" t="s">
        <v>23</v>
      </c>
      <c r="B40" s="81"/>
      <c r="C40" s="44">
        <v>-1809802</v>
      </c>
      <c r="D40" s="44">
        <v>-9332948</v>
      </c>
    </row>
    <row r="41" spans="1:4" ht="13.8" thickBot="1" x14ac:dyDescent="0.3">
      <c r="A41" s="77" t="s">
        <v>24</v>
      </c>
      <c r="B41" s="78"/>
      <c r="C41" s="79">
        <f>SUM(C38:C40)</f>
        <v>73462285</v>
      </c>
      <c r="D41" s="79">
        <f>SUM(D38:D40)</f>
        <v>27370097</v>
      </c>
    </row>
    <row r="42" spans="1:4" x14ac:dyDescent="0.25">
      <c r="B42" s="6"/>
      <c r="C42" s="28"/>
      <c r="D42" s="28"/>
    </row>
    <row r="43" spans="1:4" x14ac:dyDescent="0.25">
      <c r="A43" s="30" t="s">
        <v>25</v>
      </c>
      <c r="B43" s="38"/>
      <c r="C43" s="27"/>
      <c r="D43" s="27"/>
    </row>
    <row r="44" spans="1:4" x14ac:dyDescent="0.25">
      <c r="A44" s="91" t="s">
        <v>97</v>
      </c>
      <c r="B44" s="92"/>
      <c r="C44" s="87">
        <v>-18781826</v>
      </c>
      <c r="D44" s="87">
        <v>-7635993</v>
      </c>
    </row>
    <row r="45" spans="1:4" x14ac:dyDescent="0.25">
      <c r="A45" s="91" t="s">
        <v>152</v>
      </c>
      <c r="B45" s="92"/>
      <c r="C45" s="87">
        <v>84570</v>
      </c>
      <c r="D45" s="87">
        <v>28793</v>
      </c>
    </row>
    <row r="46" spans="1:4" s="50" customFormat="1" x14ac:dyDescent="0.25">
      <c r="A46" s="91" t="s">
        <v>98</v>
      </c>
      <c r="B46" s="92"/>
      <c r="C46" s="87">
        <v>-199866</v>
      </c>
      <c r="D46" s="87">
        <v>-249140</v>
      </c>
    </row>
    <row r="47" spans="1:4" s="50" customFormat="1" x14ac:dyDescent="0.25">
      <c r="A47" s="91" t="s">
        <v>99</v>
      </c>
      <c r="B47" s="92"/>
      <c r="C47" s="87">
        <v>-120050</v>
      </c>
      <c r="D47" s="87">
        <v>-256704</v>
      </c>
    </row>
    <row r="48" spans="1:4" s="50" customFormat="1" x14ac:dyDescent="0.25">
      <c r="A48" s="91" t="s">
        <v>65</v>
      </c>
      <c r="B48" s="92"/>
      <c r="C48" s="87">
        <v>-5043956</v>
      </c>
      <c r="D48" s="87">
        <v>0</v>
      </c>
    </row>
    <row r="49" spans="1:4" s="50" customFormat="1" x14ac:dyDescent="0.25">
      <c r="A49" s="91" t="s">
        <v>100</v>
      </c>
      <c r="B49" s="92"/>
      <c r="C49" s="87">
        <v>37976390</v>
      </c>
      <c r="D49" s="87">
        <v>5090</v>
      </c>
    </row>
    <row r="50" spans="1:4" s="50" customFormat="1" x14ac:dyDescent="0.25">
      <c r="A50" s="101" t="s">
        <v>118</v>
      </c>
      <c r="B50" s="92"/>
      <c r="C50" s="87">
        <v>-467549</v>
      </c>
      <c r="D50" s="87">
        <v>403839</v>
      </c>
    </row>
    <row r="51" spans="1:4" s="50" customFormat="1" ht="13.8" thickBot="1" x14ac:dyDescent="0.3">
      <c r="A51" s="91" t="s">
        <v>26</v>
      </c>
      <c r="B51" s="92"/>
      <c r="C51" s="87">
        <v>394146</v>
      </c>
      <c r="D51" s="87">
        <v>387949</v>
      </c>
    </row>
    <row r="52" spans="1:4" ht="13.8" thickBot="1" x14ac:dyDescent="0.3">
      <c r="A52" s="93" t="s">
        <v>101</v>
      </c>
      <c r="B52" s="82"/>
      <c r="C52" s="79">
        <f>SUM(C44:C51)</f>
        <v>13841859</v>
      </c>
      <c r="D52" s="79">
        <f>SUM(D44:D51)</f>
        <v>-7316166</v>
      </c>
    </row>
    <row r="53" spans="1:4" x14ac:dyDescent="0.25">
      <c r="B53" s="20"/>
      <c r="C53" s="29"/>
      <c r="D53" s="29"/>
    </row>
    <row r="54" spans="1:4" x14ac:dyDescent="0.25">
      <c r="A54" s="35" t="s">
        <v>102</v>
      </c>
      <c r="B54" s="20"/>
      <c r="C54" s="29"/>
      <c r="D54" s="29"/>
    </row>
    <row r="55" spans="1:4" x14ac:dyDescent="0.25">
      <c r="A55" s="6" t="s">
        <v>153</v>
      </c>
      <c r="B55" s="20"/>
      <c r="C55" s="15">
        <v>-39531463</v>
      </c>
      <c r="D55" s="29">
        <v>0</v>
      </c>
    </row>
    <row r="56" spans="1:4" x14ac:dyDescent="0.25">
      <c r="A56" s="6" t="s">
        <v>154</v>
      </c>
      <c r="B56" s="20"/>
      <c r="C56" s="15">
        <v>2694857</v>
      </c>
      <c r="D56" s="29">
        <v>0</v>
      </c>
    </row>
    <row r="57" spans="1:4" x14ac:dyDescent="0.25">
      <c r="A57" s="6" t="s">
        <v>103</v>
      </c>
      <c r="B57" s="20"/>
      <c r="C57" s="15">
        <v>9909665</v>
      </c>
      <c r="D57" s="15">
        <v>78008902</v>
      </c>
    </row>
    <row r="58" spans="1:4" x14ac:dyDescent="0.25">
      <c r="A58" s="6" t="s">
        <v>104</v>
      </c>
      <c r="B58" s="20"/>
      <c r="C58" s="15">
        <v>-60516009</v>
      </c>
      <c r="D58" s="15">
        <v>-136075206</v>
      </c>
    </row>
    <row r="59" spans="1:4" x14ac:dyDescent="0.25">
      <c r="A59" s="6" t="s">
        <v>105</v>
      </c>
      <c r="B59" s="20"/>
      <c r="C59" s="15">
        <v>-3524061</v>
      </c>
      <c r="D59" s="15">
        <v>-3411608</v>
      </c>
    </row>
    <row r="60" spans="1:4" x14ac:dyDescent="0.25">
      <c r="A60" s="6" t="s">
        <v>106</v>
      </c>
      <c r="B60" s="20"/>
      <c r="C60" s="15">
        <v>-16692</v>
      </c>
      <c r="D60" s="15">
        <v>0</v>
      </c>
    </row>
    <row r="61" spans="1:4" x14ac:dyDescent="0.25">
      <c r="A61" s="6" t="s">
        <v>107</v>
      </c>
      <c r="B61" s="20"/>
      <c r="C61" s="15">
        <v>0</v>
      </c>
      <c r="D61" s="15">
        <v>-66770</v>
      </c>
    </row>
    <row r="62" spans="1:4" ht="13.8" thickBot="1" x14ac:dyDescent="0.3">
      <c r="A62" s="6" t="s">
        <v>108</v>
      </c>
      <c r="B62" s="20"/>
      <c r="C62" s="15">
        <v>-134859</v>
      </c>
      <c r="D62" s="15">
        <v>-448833</v>
      </c>
    </row>
    <row r="63" spans="1:4" ht="13.8" thickBot="1" x14ac:dyDescent="0.3">
      <c r="A63" s="93" t="s">
        <v>109</v>
      </c>
      <c r="B63" s="82"/>
      <c r="C63" s="79">
        <f>SUM(C55:C62)</f>
        <v>-91118562</v>
      </c>
      <c r="D63" s="79">
        <f>SUM(D55:D62)</f>
        <v>-61993515</v>
      </c>
    </row>
    <row r="64" spans="1:4" x14ac:dyDescent="0.25">
      <c r="B64" s="20"/>
      <c r="C64" s="29"/>
      <c r="D64" s="29"/>
    </row>
    <row r="65" spans="1:4" x14ac:dyDescent="0.25">
      <c r="A65" s="35" t="s">
        <v>27</v>
      </c>
      <c r="B65" s="20"/>
      <c r="C65" s="27">
        <f>SUM(C63,C52,C41)</f>
        <v>-3814418</v>
      </c>
      <c r="D65" s="27">
        <f>SUM(D63,D52,D41)</f>
        <v>-41939584</v>
      </c>
    </row>
    <row r="66" spans="1:4" x14ac:dyDescent="0.25">
      <c r="A66" s="6" t="s">
        <v>110</v>
      </c>
      <c r="B66" s="20"/>
      <c r="C66" s="4">
        <v>-4120522</v>
      </c>
      <c r="D66" s="4">
        <v>1246373</v>
      </c>
    </row>
    <row r="67" spans="1:4" x14ac:dyDescent="0.25">
      <c r="A67" s="6" t="s">
        <v>111</v>
      </c>
      <c r="B67" s="20"/>
      <c r="C67" s="4">
        <v>-112874</v>
      </c>
      <c r="D67" s="4">
        <v>-9317</v>
      </c>
    </row>
    <row r="68" spans="1:4" ht="13.8" thickBot="1" x14ac:dyDescent="0.3">
      <c r="A68" s="51" t="s">
        <v>28</v>
      </c>
      <c r="B68" s="98"/>
      <c r="C68" s="44">
        <f>BS!D26</f>
        <v>33140192</v>
      </c>
      <c r="D68" s="44">
        <v>50068346</v>
      </c>
    </row>
    <row r="69" spans="1:4" ht="13.8" thickBot="1" x14ac:dyDescent="0.3">
      <c r="A69" s="80" t="s">
        <v>29</v>
      </c>
      <c r="B69" s="114">
        <v>17</v>
      </c>
      <c r="C69" s="45">
        <f>SUM(C65:C68)</f>
        <v>25092378</v>
      </c>
      <c r="D69" s="45">
        <f>SUM(D65:D68)</f>
        <v>9365818</v>
      </c>
    </row>
    <row r="70" spans="1:4" x14ac:dyDescent="0.25">
      <c r="C70" s="42">
        <f>C69-BS!C26</f>
        <v>0</v>
      </c>
    </row>
    <row r="73" spans="1:4" x14ac:dyDescent="0.25">
      <c r="A73" s="35" t="s">
        <v>45</v>
      </c>
      <c r="B73" s="6"/>
      <c r="C73" s="35"/>
      <c r="D73" s="35" t="s">
        <v>126</v>
      </c>
    </row>
    <row r="74" spans="1:4" x14ac:dyDescent="0.25">
      <c r="B74" s="6"/>
    </row>
    <row r="75" spans="1:4" x14ac:dyDescent="0.25">
      <c r="A75" s="35" t="s">
        <v>46</v>
      </c>
      <c r="B75" s="6"/>
      <c r="C75" s="35"/>
      <c r="D75" s="35" t="s">
        <v>47</v>
      </c>
    </row>
    <row r="83" ht="12.6" customHeight="1" x14ac:dyDescent="0.25"/>
  </sheetData>
  <mergeCells count="2">
    <mergeCell ref="C5:D5"/>
    <mergeCell ref="A2:D3"/>
  </mergeCells>
  <pageMargins left="0.7" right="0.7" top="0.75" bottom="0.75" header="0.3" footer="0.3"/>
  <pageSetup paperSize="9" orientation="portrait" r:id="rId1"/>
  <headerFooter>
    <oddHeader>&amp;R&amp;"Calibri"&amp;10&amp;K000000 СТРОГО КОНФИДЕНЦИАЛЬНО&amp;1#_x000D_</oddHeader>
  </headerFooter>
</worksheet>
</file>

<file path=docMetadata/LabelInfo.xml><?xml version="1.0" encoding="utf-8"?>
<clbl:labelList xmlns:clbl="http://schemas.microsoft.com/office/2020/mipLabelMetadata">
  <clbl:label id="{ec7bb807-0547-4baf-a490-a3e97846eee4}" enabled="1" method="Privileged" siteId="{4da63898-82f0-44bf-9826-787d5058cd80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IS</vt:lpstr>
      <vt:lpstr>BS</vt:lpstr>
      <vt:lpstr>Eq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Akhmetzhanova</dc:creator>
  <cp:lastModifiedBy>Айдар Кожатаев</cp:lastModifiedBy>
  <dcterms:created xsi:type="dcterms:W3CDTF">2015-06-05T18:17:20Z</dcterms:created>
  <dcterms:modified xsi:type="dcterms:W3CDTF">2025-05-30T16:10:23Z</dcterms:modified>
</cp:coreProperties>
</file>