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O:\Almaty\ACCOUNTING DEPARTMENT\Financial Reporting Subdivision\Отдел отчетности\5. Bank and KASE\2024Y\2Q\KASE AA\"/>
    </mc:Choice>
  </mc:AlternateContent>
  <xr:revisionPtr revIDLastSave="0" documentId="13_ncr:1_{9AEA2AEF-28DE-4A08-9D08-23AAB895B5C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IS" sheetId="1" r:id="rId1"/>
    <sheet name="BS" sheetId="2" r:id="rId2"/>
    <sheet name="Eq" sheetId="3" r:id="rId3"/>
    <sheet name="C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4" l="1"/>
  <c r="H16" i="4" l="1"/>
  <c r="H15" i="4"/>
  <c r="G74" i="4"/>
  <c r="M18" i="3"/>
  <c r="L16" i="3"/>
  <c r="K16" i="3"/>
  <c r="J16" i="3"/>
  <c r="I16" i="3"/>
  <c r="H16" i="3"/>
  <c r="G16" i="3"/>
  <c r="F16" i="3"/>
  <c r="L15" i="3"/>
  <c r="L13" i="3"/>
  <c r="L12" i="3"/>
  <c r="J13" i="3"/>
  <c r="J12" i="3"/>
  <c r="L10" i="3"/>
  <c r="L9" i="3"/>
  <c r="J10" i="3"/>
  <c r="J9" i="3"/>
  <c r="J11" i="3"/>
  <c r="L11" i="3" s="1"/>
  <c r="I11" i="3"/>
  <c r="G35" i="1" l="1"/>
  <c r="F35" i="1"/>
  <c r="F37" i="1" s="1"/>
  <c r="K20" i="3"/>
  <c r="G68" i="2"/>
  <c r="F68" i="4" l="1"/>
  <c r="F57" i="4"/>
  <c r="F32" i="4"/>
  <c r="F47" i="4" s="1"/>
  <c r="H25" i="3"/>
  <c r="G25" i="3"/>
  <c r="F25" i="3"/>
  <c r="H24" i="3"/>
  <c r="G24" i="3"/>
  <c r="F24" i="3"/>
  <c r="L23" i="3"/>
  <c r="J23" i="3"/>
  <c r="K21" i="3"/>
  <c r="K24" i="3" s="1"/>
  <c r="K25" i="3" s="1"/>
  <c r="F65" i="2"/>
  <c r="F53" i="2"/>
  <c r="F66" i="2" s="1"/>
  <c r="F39" i="2"/>
  <c r="F29" i="2"/>
  <c r="F18" i="2"/>
  <c r="G21" i="1"/>
  <c r="G13" i="1"/>
  <c r="F13" i="1"/>
  <c r="F21" i="1" s="1"/>
  <c r="F26" i="1" s="1"/>
  <c r="F29" i="1" s="1"/>
  <c r="F32" i="1" s="1"/>
  <c r="F31" i="2" l="1"/>
  <c r="F70" i="4"/>
  <c r="F74" i="4" s="1"/>
  <c r="F75" i="4" s="1"/>
  <c r="F41" i="2"/>
  <c r="M24" i="3" s="1"/>
  <c r="G37" i="1"/>
  <c r="F67" i="2" l="1"/>
  <c r="F68" i="2" s="1"/>
  <c r="I20" i="3" l="1"/>
  <c r="J20" i="3" s="1"/>
  <c r="F43" i="1"/>
  <c r="F44" i="1"/>
  <c r="F42" i="1"/>
  <c r="J21" i="3" l="1"/>
  <c r="J24" i="3" s="1"/>
  <c r="J25" i="3" s="1"/>
  <c r="L20" i="3"/>
  <c r="I21" i="3"/>
  <c r="I24" i="3" s="1"/>
  <c r="I25" i="3" s="1"/>
  <c r="L21" i="3" l="1"/>
  <c r="L24" i="3" s="1"/>
  <c r="L25" i="3" s="1"/>
  <c r="M20" i="3"/>
</calcChain>
</file>

<file path=xl/sharedStrings.xml><?xml version="1.0" encoding="utf-8"?>
<sst xmlns="http://schemas.openxmlformats.org/spreadsheetml/2006/main" count="237" uniqueCount="176">
  <si>
    <t>XXXXXXXXXXXXXXXXXXXXXXXXXXXXXXXXXXXXXXXXX</t>
  </si>
  <si>
    <t>X</t>
  </si>
  <si>
    <t>XXXXX</t>
  </si>
  <si>
    <t>XXXXXXXXXXXXX</t>
  </si>
  <si>
    <t>Прим.</t>
  </si>
  <si>
    <t>Общие и административные расходы</t>
  </si>
  <si>
    <t>Финансовые доходы</t>
  </si>
  <si>
    <t>Долгосрочные активы</t>
  </si>
  <si>
    <t>Основные средства</t>
  </si>
  <si>
    <t>Краткосрочные активы</t>
  </si>
  <si>
    <t>Активы по налогам, помимо подоходного налога</t>
  </si>
  <si>
    <t>Денежные средства и их эквиваленты</t>
  </si>
  <si>
    <t>Капитал</t>
  </si>
  <si>
    <t>Акционерный капитал</t>
  </si>
  <si>
    <t>Краткосрочные обязательства</t>
  </si>
  <si>
    <t>Торговая и прочая кредиторская задолженность</t>
  </si>
  <si>
    <t>XXXXXXXXXXXXXXX</t>
  </si>
  <si>
    <t>XXXXXXXX</t>
  </si>
  <si>
    <t>Приходится на акционеров материнской компании</t>
  </si>
  <si>
    <t>Итого</t>
  </si>
  <si>
    <t>На 1 января 2022 года</t>
  </si>
  <si>
    <t>Денежные потоки от операционной деятельности</t>
  </si>
  <si>
    <t>Корректировки на:</t>
  </si>
  <si>
    <t>Изменение в оборотном капитале</t>
  </si>
  <si>
    <t>Изменение в активах по налогам, помимо подоходного налога</t>
  </si>
  <si>
    <t>Изменение в торговой и прочей кредиторской задолженности</t>
  </si>
  <si>
    <t>Изменение в обязательствах по налогам, помимо подоходного налога</t>
  </si>
  <si>
    <t>Подоходный налог уплаченный</t>
  </si>
  <si>
    <t>Чистые денежные потоки от операционной деятельности</t>
  </si>
  <si>
    <t>Денежные потоки от инвестиционной деятельности</t>
  </si>
  <si>
    <t>Вознаграждения, полученные по депозитам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</si>
  <si>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</si>
  <si>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</si>
  <si>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</si>
  <si>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Чистые денежные потоки, использованные в операционной деятельности</t>
  </si>
  <si>
    <t>Прибыль на акцию</t>
  </si>
  <si>
    <t>Количество простых акций</t>
  </si>
  <si>
    <t>Объявленные дивиденды по привилегированным акциям в тыс.тг</t>
  </si>
  <si>
    <t>Базовая прибыль на акцию в тенге</t>
  </si>
  <si>
    <t>Разводненная прибыль на акцию в тенге</t>
  </si>
  <si>
    <t>АКТИВЫ</t>
  </si>
  <si>
    <t>ИТОГО АКТИВЫ</t>
  </si>
  <si>
    <t>КАПИТАЛ И ОБЯЗАТЕЛЬСТВА</t>
  </si>
  <si>
    <t>ИТОГО КАПИТАЛ</t>
  </si>
  <si>
    <t>ИТОГО ОБЯЗАТЕЛЬСТВА</t>
  </si>
  <si>
    <t>ИТОГО КАПИТАЛ И ОБЯЗАТЕЛЬСТВА</t>
  </si>
  <si>
    <t>Главный исполнительный директор по финансам</t>
  </si>
  <si>
    <t>Демегенова Д.А.</t>
  </si>
  <si>
    <t>Выручка по договорам с покупателями</t>
  </si>
  <si>
    <t>Валовая прибыль</t>
  </si>
  <si>
    <t>Расходы по реализации</t>
  </si>
  <si>
    <t>Операционная прибыль</t>
  </si>
  <si>
    <t>Финансовые расходы</t>
  </si>
  <si>
    <t>Прибыль до налогообложения</t>
  </si>
  <si>
    <t>Прочий совокупный доход</t>
  </si>
  <si>
    <t>Акционеров материнской компании</t>
  </si>
  <si>
    <t>Неконтролирующие доли участия</t>
  </si>
  <si>
    <t>Активы в форме права пользования</t>
  </si>
  <si>
    <t>Активы по разведке и оценке</t>
  </si>
  <si>
    <t>Нематериальные активы</t>
  </si>
  <si>
    <t>Авансы, выданные за долгосрочные активы</t>
  </si>
  <si>
    <t>Займы выданные, долгосрочные</t>
  </si>
  <si>
    <t>Активы по отложенному налогу</t>
  </si>
  <si>
    <t>Прочие долгосрочные активы</t>
  </si>
  <si>
    <t>Товарно-материальные запасы</t>
  </si>
  <si>
    <t>Торговая и прочая дебиторская задолженность</t>
  </si>
  <si>
    <t>Займы выданные</t>
  </si>
  <si>
    <t>Предоплата по корпоративному подоходному налогу</t>
  </si>
  <si>
    <t>Прочие краткосрочные активы</t>
  </si>
  <si>
    <t>Контрактные активы</t>
  </si>
  <si>
    <t>Активы, предназначенные для продажи</t>
  </si>
  <si>
    <t>Дополнительный оплаченный капитал</t>
  </si>
  <si>
    <t>Выкупленные привилегированные акции</t>
  </si>
  <si>
    <t>Нераспределенная прибыль</t>
  </si>
  <si>
    <t>Капитал, приходящийся на акционеров материнской компании</t>
  </si>
  <si>
    <t>Итого капитал</t>
  </si>
  <si>
    <t>Долгосрочные обязательства</t>
  </si>
  <si>
    <t>Займы, долгосрочные</t>
  </si>
  <si>
    <t>Обязательства по аренде, долгосрочные</t>
  </si>
  <si>
    <t>Финансовые обязательства по контрактам на недропользование</t>
  </si>
  <si>
    <t>Прочие долгосрочные обязательства</t>
  </si>
  <si>
    <t>Оценочные обязательства</t>
  </si>
  <si>
    <t>Обязательства по договорам с покупателями, долгосрочные</t>
  </si>
  <si>
    <t>Торговая кредиторская задолженность-долгосрочная</t>
  </si>
  <si>
    <t>Обязательства по отложенному налогу</t>
  </si>
  <si>
    <t>Займы, краткосрочные</t>
  </si>
  <si>
    <t>Обязательства по аренде, краткосрочные</t>
  </si>
  <si>
    <t>Обязательство по подоходному налогу</t>
  </si>
  <si>
    <t>Обязательства по налогам, помимо подоходного налога</t>
  </si>
  <si>
    <t>Прочие финансовые обязательства</t>
  </si>
  <si>
    <t xml:space="preserve">Обязательства по договорам с покупателями, краткосрочные </t>
  </si>
  <si>
    <t>Дополни-
тельный оплачен-
ный капитал</t>
  </si>
  <si>
    <t>Выкуп
ленные 
акции</t>
  </si>
  <si>
    <t>Нераспре-
деленная 
прибыль</t>
  </si>
  <si>
    <t>Неконт-
рольные 
доли 
участия</t>
  </si>
  <si>
    <t>Прибыль за период</t>
  </si>
  <si>
    <t>Износ и амортизацию</t>
  </si>
  <si>
    <t>Изменение в резервах по нетрудоспособности</t>
  </si>
  <si>
    <t>Убыток от выбытия основных средств</t>
  </si>
  <si>
    <t>Денежные потоки от операционной деятельности до изменений в оборотном капитале</t>
  </si>
  <si>
    <t>Изменение в товарно-материальных запасах</t>
  </si>
  <si>
    <t>Изменение в торговой и прочей дебиторской задолженности</t>
  </si>
  <si>
    <t>Изменение в прочих краткосрочных и долгосрочных активах</t>
  </si>
  <si>
    <t>Изменения в обязательствах по договорам с покупателями</t>
  </si>
  <si>
    <t>Изменение в прочих краткосрочных и долгосрочных обязательствах</t>
  </si>
  <si>
    <t>Приобретение основных средств</t>
  </si>
  <si>
    <t>Приобретение активов по разведке и оценке</t>
  </si>
  <si>
    <t>Приобретение нематериальных активов</t>
  </si>
  <si>
    <t>Погашение займов выданных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</si>
  <si>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</si>
  <si>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</si>
  <si>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Получение банковских займов</t>
  </si>
  <si>
    <t>Погашение займов</t>
  </si>
  <si>
    <t>Выплата процентов по банковским займам</t>
  </si>
  <si>
    <t>Погашение обязательств по контрактам</t>
  </si>
  <si>
    <t>Выплата процентов по договорам аренды</t>
  </si>
  <si>
    <t>Платежи по договорам аренды</t>
  </si>
  <si>
    <t>Чистые денежные потоки от финансовой деятельности</t>
  </si>
  <si>
    <t>Эффект от курсовой разницы на денежные средства и их эквиваленты</t>
  </si>
  <si>
    <t>Изменение в резерве под ожидаемые кредитные убытки</t>
  </si>
  <si>
    <t>Итого совокупная прибыль за период</t>
  </si>
  <si>
    <t>Прибыль за период после налогообложения</t>
  </si>
  <si>
    <t>Итого совокупный доход за период, приходящийся на:</t>
  </si>
  <si>
    <t xml:space="preserve">2023 года </t>
  </si>
  <si>
    <t>2023 года</t>
  </si>
  <si>
    <t>Переводы в денежные средства, ограниченные в использовании</t>
  </si>
  <si>
    <t>Себестоимость реализованной продукции без учета обесценения</t>
  </si>
  <si>
    <t>Итого совокупный доход за период</t>
  </si>
  <si>
    <t>Убыток от выбытия нематериальных активов</t>
  </si>
  <si>
    <t>Списание КПН у источника</t>
  </si>
  <si>
    <t>Поступления от выбытия основных средств</t>
  </si>
  <si>
    <t>На 30 июня 2023 года</t>
  </si>
  <si>
    <t>Каракесов Р.М.</t>
  </si>
  <si>
    <t>За шесть месяцев, закончившихся 30 июня</t>
  </si>
  <si>
    <t>Дивиденды</t>
  </si>
  <si>
    <t>Доход от списания обязательств</t>
  </si>
  <si>
    <t>В тысячах тенге</t>
  </si>
  <si>
    <t>Консолидированный отчет о финансовом положении</t>
  </si>
  <si>
    <t>Консолидированный отчет об изменениях в капитале</t>
  </si>
  <si>
    <t>Консолидированный отчет о движении денежных средств</t>
  </si>
  <si>
    <t>Базовая и разводнённая, в отношении прибыли за период, 
  приходящейся на держателей на простых акций материнской 
  организации, в тенге</t>
  </si>
  <si>
    <t xml:space="preserve"> </t>
  </si>
  <si>
    <t>Обязательства по вознаграждениям работникам 
  с установленными выплатами</t>
  </si>
  <si>
    <t>Консолидированный отчет о прибылях и убытках и прочем совокупном доходе</t>
  </si>
  <si>
    <t>АО «АК Алтыналмас»</t>
  </si>
  <si>
    <t>Директор Департамента учета и отчетности</t>
  </si>
  <si>
    <t>Прочие операционные доходы, нетто</t>
  </si>
  <si>
    <t>Прочие операционные расходы, нетто</t>
  </si>
  <si>
    <t>Начисление/(восстановление) убытка от обесценения нефинансовых активов</t>
  </si>
  <si>
    <t xml:space="preserve">2024 года </t>
  </si>
  <si>
    <t>30 июня
2024 года</t>
  </si>
  <si>
    <t>31 декабря
2023 года</t>
  </si>
  <si>
    <t>Исправление ошибки</t>
  </si>
  <si>
    <t>На 1 января 2023 года (пересчитано)</t>
  </si>
  <si>
    <t>На 1 января 2024 года</t>
  </si>
  <si>
    <t>На 30 июня 2024 года</t>
  </si>
  <si>
    <t>2024 года</t>
  </si>
  <si>
    <t>Начисление/(восстановление) резерва по ожидаемым кредитным убыткам</t>
  </si>
  <si>
    <t>Начисление резерва по авансам выданным</t>
  </si>
  <si>
    <t>Начисление/(восстановление) резерва по неликвидным товарно-
    материальным запасам</t>
  </si>
  <si>
    <t>Восстановление обесценения основных средств</t>
  </si>
  <si>
    <t>Обесценение разведочных активов</t>
  </si>
  <si>
    <t>Начисление/(восстановление) резерва по неиспользованным отпускам</t>
  </si>
  <si>
    <t>Начисление резерва по бонусам</t>
  </si>
  <si>
    <t>Расходы по выполнению социальных обязательств</t>
  </si>
  <si>
    <t>Списание НДС</t>
  </si>
  <si>
    <t>Нереализованная отрицательная курсовая разница</t>
  </si>
  <si>
    <t>Изменение в оценках</t>
  </si>
  <si>
    <t>Изменение в контрактных активах</t>
  </si>
  <si>
    <t>Поступления по займам от связанных сторон</t>
  </si>
  <si>
    <t>Погашение займов связанным сторонам</t>
  </si>
  <si>
    <t>Отрицательная/(положительная) курсовая разница, нетто</t>
  </si>
  <si>
    <t>Начисление убытка от обесценения нефинансовых  активов, нетто</t>
  </si>
  <si>
    <t>(Начисление)/восстановление убытка от обесценения финансовых активов, нетто</t>
  </si>
  <si>
    <t>Экономия/(расходы) по подоходному налогу</t>
  </si>
  <si>
    <t>11,12,14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</si>
</sst>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19]mmm\ yy;@"/>
    <numFmt numFmtId="167" formatCode="_(* #,##0.00_);_(* \(#,##0.00\);_(* &quot;-&quot;_);_(@_)"/>
    <numFmt numFmtId="168" formatCode="_-* #,##0\ _₽_-;\-* #,##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0" tint="-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0" tint="-4.9989318521683403E-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6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3" fillId="0" borderId="0" xfId="3" applyFont="1"/>
    <xf numFmtId="167" fontId="3" fillId="0" borderId="0" xfId="3" applyNumberFormat="1" applyFont="1"/>
    <xf numFmtId="167" fontId="4" fillId="0" borderId="0" xfId="0" applyNumberFormat="1" applyFont="1"/>
    <xf numFmtId="164" fontId="5" fillId="0" borderId="0" xfId="0" applyNumberFormat="1" applyFont="1" applyAlignment="1">
      <alignment vertical="center"/>
    </xf>
    <xf numFmtId="164" fontId="4" fillId="0" borderId="0" xfId="0" applyNumberFormat="1" applyFont="1"/>
    <xf numFmtId="164" fontId="5" fillId="0" borderId="1" xfId="0" applyNumberFormat="1" applyFont="1" applyBorder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7" fontId="8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4" fillId="0" borderId="0" xfId="1" applyNumberFormat="1" applyFont="1" applyFill="1"/>
    <xf numFmtId="164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4" fontId="7" fillId="0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/>
    </xf>
    <xf numFmtId="0" fontId="7" fillId="0" borderId="0" xfId="4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center"/>
    </xf>
    <xf numFmtId="0" fontId="4" fillId="0" borderId="0" xfId="3" applyFont="1"/>
    <xf numFmtId="0" fontId="6" fillId="0" borderId="0" xfId="0" applyFont="1" applyAlignment="1">
      <alignment vertical="center"/>
    </xf>
    <xf numFmtId="49" fontId="3" fillId="0" borderId="0" xfId="3" applyNumberFormat="1" applyFont="1" applyAlignment="1">
      <alignment horizontal="center"/>
    </xf>
    <xf numFmtId="164" fontId="5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wrapText="1"/>
    </xf>
    <xf numFmtId="167" fontId="4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center"/>
    </xf>
    <xf numFmtId="0" fontId="10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4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/>
    <xf numFmtId="167" fontId="3" fillId="0" borderId="0" xfId="3" applyNumberFormat="1" applyFont="1" applyFill="1"/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164" fontId="12" fillId="0" borderId="0" xfId="0" applyNumberFormat="1" applyFont="1"/>
    <xf numFmtId="167" fontId="8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4" fontId="5" fillId="0" borderId="1" xfId="0" applyNumberFormat="1" applyFont="1" applyBorder="1"/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7" fontId="5" fillId="0" borderId="1" xfId="4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7" fillId="0" borderId="1" xfId="0" applyFont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167" fontId="8" fillId="0" borderId="0" xfId="0" applyNumberFormat="1" applyFont="1" applyAlignment="1">
      <alignment horizontal="left" vertical="center"/>
    </xf>
    <xf numFmtId="3" fontId="5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7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4" fontId="5" fillId="0" borderId="2" xfId="0" applyNumberFormat="1" applyFont="1" applyFill="1" applyBorder="1"/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/>
    <xf numFmtId="0" fontId="8" fillId="0" borderId="1" xfId="0" applyFont="1" applyBorder="1" applyAlignment="1">
      <alignment horizontal="center" wrapText="1"/>
    </xf>
    <xf numFmtId="167" fontId="8" fillId="0" borderId="1" xfId="4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1" xfId="4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/>
    <xf numFmtId="164" fontId="4" fillId="0" borderId="2" xfId="0" applyNumberFormat="1" applyFont="1" applyBorder="1" applyAlignment="1">
      <alignment vertical="center"/>
    </xf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5" fillId="0" borderId="2" xfId="0" applyNumberFormat="1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/>
    <xf numFmtId="0" fontId="7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167" fontId="4" fillId="0" borderId="0" xfId="0" applyNumberFormat="1" applyFont="1" applyBorder="1"/>
    <xf numFmtId="0" fontId="5" fillId="0" borderId="0" xfId="0" applyFont="1" applyBorder="1"/>
    <xf numFmtId="3" fontId="4" fillId="0" borderId="0" xfId="0" applyNumberFormat="1" applyFont="1" applyBorder="1"/>
    <xf numFmtId="167" fontId="5" fillId="0" borderId="2" xfId="0" applyNumberFormat="1" applyFont="1" applyBorder="1" applyAlignment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3" fontId="4" fillId="0" borderId="1" xfId="0" applyNumberFormat="1" applyFont="1" applyBorder="1" applyAlignment="1">
      <alignment horizontal="center"/>
    </xf>
    <xf numFmtId="0" fontId="7" fillId="0" borderId="0" xfId="0" applyFont="1" applyFill="1" applyAlignment="1">
      <alignment vertical="center"/>
    </xf>
    <xf numFmtId="168" fontId="4" fillId="0" borderId="0" xfId="1" applyNumberFormat="1" applyFont="1" applyFill="1"/>
    <xf numFmtId="0" fontId="3" fillId="0" borderId="0" xfId="3" applyFont="1" applyFill="1"/>
    <xf numFmtId="0" fontId="4" fillId="0" borderId="0" xfId="0" applyFont="1" applyFill="1" applyBorder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/>
    <xf numFmtId="167" fontId="8" fillId="0" borderId="1" xfId="0" applyNumberFormat="1" applyFont="1" applyFill="1" applyBorder="1" applyAlignment="1">
      <alignment horizontal="center"/>
    </xf>
    <xf numFmtId="0" fontId="11" fillId="0" borderId="0" xfId="3" applyFont="1" applyFill="1"/>
    <xf numFmtId="3" fontId="5" fillId="0" borderId="1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1" xfId="0" applyFont="1" applyBorder="1" applyAlignment="1">
      <alignment vertical="center" wrapText="1"/>
    </xf>
    <xf numFmtId="164" fontId="4" fillId="0" borderId="0" xfId="0" applyNumberFormat="1" applyFont="1" applyFill="1" applyAlignment="1"/>
    <xf numFmtId="164" fontId="5" fillId="0" borderId="1" xfId="0" applyNumberFormat="1" applyFont="1" applyFill="1" applyBorder="1" applyAlignment="1"/>
    <xf numFmtId="164" fontId="5" fillId="0" borderId="0" xfId="0" applyNumberFormat="1" applyFont="1" applyFill="1" applyBorder="1" applyAlignment="1"/>
    <xf numFmtId="164" fontId="4" fillId="0" borderId="1" xfId="0" applyNumberFormat="1" applyFont="1" applyFill="1" applyBorder="1" applyAlignment="1"/>
    <xf numFmtId="164" fontId="4" fillId="0" borderId="3" xfId="0" applyNumberFormat="1" applyFont="1" applyFill="1" applyBorder="1" applyAlignment="1"/>
    <xf numFmtId="164" fontId="4" fillId="0" borderId="0" xfId="0" applyNumberFormat="1" applyFont="1" applyFill="1" applyBorder="1" applyAlignment="1"/>
    <xf numFmtId="164" fontId="13" fillId="0" borderId="0" xfId="0" applyNumberFormat="1" applyFont="1" applyFill="1" applyBorder="1" applyAlignment="1"/>
    <xf numFmtId="164" fontId="12" fillId="0" borderId="0" xfId="0" applyNumberFormat="1" applyFont="1" applyAlignment="1"/>
    <xf numFmtId="164" fontId="8" fillId="0" borderId="1" xfId="4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165" fontId="14" fillId="0" borderId="0" xfId="2" applyNumberFormat="1" applyFont="1" applyAlignment="1">
      <alignment horizontal="left"/>
    </xf>
    <xf numFmtId="0" fontId="15" fillId="0" borderId="0" xfId="0" applyFont="1"/>
    <xf numFmtId="0" fontId="4" fillId="0" borderId="0" xfId="0" applyFont="1" applyFill="1"/>
    <xf numFmtId="166" fontId="13" fillId="0" borderId="0" xfId="2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4" fontId="14" fillId="0" borderId="0" xfId="2" applyNumberFormat="1" applyFont="1" applyAlignment="1">
      <alignment horizontal="left"/>
    </xf>
    <xf numFmtId="0" fontId="5" fillId="0" borderId="0" xfId="0" applyFont="1" applyFill="1"/>
    <xf numFmtId="0" fontId="12" fillId="0" borderId="0" xfId="0" applyFont="1"/>
    <xf numFmtId="0" fontId="5" fillId="0" borderId="0" xfId="0" applyFont="1" applyAlignment="1">
      <alignment horizontal="center" wrapText="1"/>
    </xf>
    <xf numFmtId="3" fontId="7" fillId="2" borderId="0" xfId="0" applyNumberFormat="1" applyFont="1" applyFill="1" applyAlignment="1">
      <alignment vertical="center" wrapText="1"/>
    </xf>
    <xf numFmtId="49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 indent="6"/>
    </xf>
    <xf numFmtId="3" fontId="4" fillId="0" borderId="0" xfId="0" applyNumberFormat="1" applyFont="1" applyAlignment="1">
      <alignment horizontal="right" vertical="center" wrapText="1"/>
    </xf>
    <xf numFmtId="0" fontId="7" fillId="0" borderId="1" xfId="0" applyFont="1" applyBorder="1" applyAlignment="1">
      <alignment vertical="top" wrapText="1"/>
    </xf>
    <xf numFmtId="164" fontId="9" fillId="0" borderId="0" xfId="0" applyNumberFormat="1" applyFont="1" applyFill="1" applyAlignment="1"/>
    <xf numFmtId="0" fontId="7" fillId="0" borderId="0" xfId="4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16" fillId="0" borderId="0" xfId="0" applyFont="1" applyAlignment="1">
      <alignment horizontal="center" wrapText="1"/>
    </xf>
    <xf numFmtId="0" fontId="5" fillId="0" borderId="0" xfId="4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5">
    <cellStyle name="Normal 13" xfId="2" xr:uid="{1C0544B8-1E07-4C2E-80EF-48B565075600}"/>
    <cellStyle name="Normal 2" xfId="3" xr:uid="{6B90910D-8ED4-4BE2-940C-7FED9C79EB07}"/>
    <cellStyle name="Normal 2 2 8" xfId="4" xr:uid="{9EBF2F12-B709-4D67-9A1B-B962750B0A0E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55"/>
  <sheetViews>
    <sheetView showGridLines="0" topLeftCell="A13" zoomScale="80" zoomScaleNormal="80" workbookViewId="0">
      <selection activeCell="F13" sqref="F13"/>
    </sheetView>
  </sheetViews>
  <sheetFormatPr defaultColWidth="8.88671875" defaultRowHeight="13.2" x14ac:dyDescent="0.25"/>
  <cols>
    <col min="1" max="1" width="9.44140625" style="7" customWidth="1"/>
    <col min="2" max="2" width="56.88671875" style="7" customWidth="1"/>
    <col min="3" max="3" width="2.33203125" style="7" bestFit="1" customWidth="1"/>
    <col min="4" max="4" width="7.6640625" style="145" bestFit="1" customWidth="1"/>
    <col min="5" max="5" width="2.33203125" style="7" bestFit="1" customWidth="1"/>
    <col min="6" max="7" width="19.88671875" style="145" bestFit="1" customWidth="1"/>
    <col min="8" max="8" width="2.33203125" style="7" bestFit="1" customWidth="1"/>
    <col min="9" max="9" width="18.5546875" style="7" bestFit="1" customWidth="1"/>
    <col min="10" max="10" width="2.33203125" style="7" bestFit="1" customWidth="1"/>
    <col min="11" max="11" width="18.5546875" style="7" bestFit="1" customWidth="1"/>
    <col min="12" max="12" width="2.33203125" style="7" bestFit="1" customWidth="1"/>
    <col min="13" max="16384" width="8.88671875" style="7"/>
  </cols>
  <sheetData>
    <row r="1" spans="1:12" ht="13.8" x14ac:dyDescent="0.3">
      <c r="A1" s="143"/>
      <c r="B1" s="1" t="s">
        <v>0</v>
      </c>
      <c r="C1" s="1" t="s">
        <v>1</v>
      </c>
      <c r="D1" s="116" t="s">
        <v>2</v>
      </c>
      <c r="E1" s="1" t="s">
        <v>1</v>
      </c>
      <c r="F1" s="48" t="s">
        <v>3</v>
      </c>
      <c r="G1" s="48" t="s">
        <v>3</v>
      </c>
      <c r="H1" s="1" t="s">
        <v>1</v>
      </c>
      <c r="I1" s="1" t="s">
        <v>3</v>
      </c>
      <c r="J1" s="1" t="s">
        <v>1</v>
      </c>
      <c r="K1" s="1" t="s">
        <v>3</v>
      </c>
      <c r="L1" s="1" t="s">
        <v>1</v>
      </c>
    </row>
    <row r="2" spans="1:12" ht="15.6" x14ac:dyDescent="0.3">
      <c r="A2" s="143"/>
      <c r="B2" s="144" t="s">
        <v>144</v>
      </c>
      <c r="C2" s="1"/>
      <c r="D2" s="116"/>
      <c r="E2" s="1"/>
      <c r="F2" s="48"/>
      <c r="G2" s="48"/>
      <c r="H2" s="1"/>
      <c r="I2" s="1"/>
      <c r="J2" s="1"/>
      <c r="K2" s="1"/>
      <c r="L2" s="1"/>
    </row>
    <row r="3" spans="1:12" ht="13.2" customHeight="1" x14ac:dyDescent="0.3">
      <c r="A3" s="143"/>
      <c r="B3" s="162" t="s">
        <v>143</v>
      </c>
      <c r="C3" s="162"/>
      <c r="D3" s="162"/>
      <c r="E3" s="162"/>
      <c r="F3" s="162"/>
      <c r="G3" s="162"/>
    </row>
    <row r="4" spans="1:12" ht="13.8" x14ac:dyDescent="0.3">
      <c r="A4" s="143"/>
      <c r="B4" s="162"/>
      <c r="C4" s="162"/>
      <c r="D4" s="162"/>
      <c r="E4" s="162"/>
      <c r="F4" s="162"/>
      <c r="G4" s="162"/>
    </row>
    <row r="5" spans="1:12" ht="13.8" x14ac:dyDescent="0.3">
      <c r="A5" s="143"/>
    </row>
    <row r="6" spans="1:12" ht="13.2" customHeight="1" x14ac:dyDescent="0.25">
      <c r="A6" s="146"/>
      <c r="B6" s="61"/>
      <c r="C6" s="61"/>
      <c r="D6" s="117"/>
      <c r="E6" s="61"/>
      <c r="F6" s="163" t="s">
        <v>133</v>
      </c>
      <c r="G6" s="163"/>
      <c r="H6" s="61"/>
    </row>
    <row r="7" spans="1:12" ht="13.8" thickBot="1" x14ac:dyDescent="0.3">
      <c r="B7" s="59" t="s">
        <v>136</v>
      </c>
      <c r="C7" s="59"/>
      <c r="D7" s="118" t="s">
        <v>4</v>
      </c>
      <c r="E7" s="41"/>
      <c r="F7" s="60" t="s">
        <v>149</v>
      </c>
      <c r="G7" s="60" t="s">
        <v>123</v>
      </c>
    </row>
    <row r="8" spans="1:12" x14ac:dyDescent="0.25">
      <c r="B8" s="8"/>
      <c r="C8" s="8"/>
      <c r="D8" s="119"/>
      <c r="E8" s="9"/>
      <c r="F8" s="12"/>
      <c r="G8" s="12"/>
    </row>
    <row r="9" spans="1:12" x14ac:dyDescent="0.25">
      <c r="B9" s="11"/>
      <c r="C9" s="11"/>
      <c r="D9" s="120"/>
      <c r="E9" s="10"/>
      <c r="F9" s="14"/>
      <c r="G9" s="14"/>
    </row>
    <row r="10" spans="1:12" x14ac:dyDescent="0.25">
      <c r="B10" s="8" t="s">
        <v>48</v>
      </c>
      <c r="C10" s="11"/>
      <c r="D10" s="120">
        <v>4</v>
      </c>
      <c r="E10" s="10"/>
      <c r="F10" s="133">
        <v>256068340</v>
      </c>
      <c r="G10" s="133">
        <v>222052112</v>
      </c>
    </row>
    <row r="11" spans="1:12" x14ac:dyDescent="0.25">
      <c r="B11" s="8" t="s">
        <v>126</v>
      </c>
      <c r="C11" s="11"/>
      <c r="D11" s="120">
        <v>5</v>
      </c>
      <c r="E11" s="10"/>
      <c r="F11" s="133">
        <v>-163548477</v>
      </c>
      <c r="G11" s="133">
        <v>-155276865</v>
      </c>
    </row>
    <row r="12" spans="1:12" ht="26.4" x14ac:dyDescent="0.25">
      <c r="B12" s="110" t="s">
        <v>148</v>
      </c>
      <c r="C12" s="11"/>
      <c r="D12" s="120">
        <v>9</v>
      </c>
      <c r="E12" s="10"/>
      <c r="F12" s="133">
        <v>-3706174</v>
      </c>
      <c r="G12" s="133">
        <v>2016114</v>
      </c>
    </row>
    <row r="13" spans="1:12" ht="13.8" thickBot="1" x14ac:dyDescent="0.3">
      <c r="B13" s="49" t="s">
        <v>49</v>
      </c>
      <c r="C13" s="50"/>
      <c r="D13" s="121"/>
      <c r="E13" s="50"/>
      <c r="F13" s="134">
        <f>SUM(F10:F12)</f>
        <v>88813689</v>
      </c>
      <c r="G13" s="134">
        <f>SUM(G10:G12)</f>
        <v>68791361</v>
      </c>
    </row>
    <row r="14" spans="1:12" x14ac:dyDescent="0.25">
      <c r="B14" s="56"/>
      <c r="C14" s="57"/>
      <c r="D14" s="122"/>
      <c r="E14" s="57"/>
      <c r="F14" s="135"/>
      <c r="G14" s="135"/>
    </row>
    <row r="15" spans="1:12" x14ac:dyDescent="0.25">
      <c r="B15" s="8" t="s">
        <v>5</v>
      </c>
      <c r="C15" s="8"/>
      <c r="D15" s="120">
        <v>6</v>
      </c>
      <c r="E15" s="10"/>
      <c r="F15" s="133">
        <v>-16851911</v>
      </c>
      <c r="G15" s="133">
        <v>-15640774</v>
      </c>
    </row>
    <row r="16" spans="1:12" x14ac:dyDescent="0.25">
      <c r="B16" s="8" t="s">
        <v>50</v>
      </c>
      <c r="C16" s="8"/>
      <c r="D16" s="120"/>
      <c r="E16" s="10"/>
      <c r="F16" s="133">
        <v>-355038</v>
      </c>
      <c r="G16" s="133">
        <v>-381369</v>
      </c>
    </row>
    <row r="17" spans="2:7" x14ac:dyDescent="0.25">
      <c r="B17" s="114" t="s">
        <v>146</v>
      </c>
      <c r="C17" s="8"/>
      <c r="D17" s="120">
        <v>7</v>
      </c>
      <c r="E17" s="10"/>
      <c r="F17" s="133">
        <v>827692</v>
      </c>
      <c r="G17" s="133">
        <v>1105643</v>
      </c>
    </row>
    <row r="18" spans="2:7" x14ac:dyDescent="0.25">
      <c r="B18" s="114" t="s">
        <v>147</v>
      </c>
      <c r="C18" s="8"/>
      <c r="D18" s="120">
        <v>7</v>
      </c>
      <c r="E18" s="10"/>
      <c r="F18" s="133">
        <v>-6738508</v>
      </c>
      <c r="G18" s="133">
        <v>-3726958</v>
      </c>
    </row>
    <row r="19" spans="2:7" ht="24" customHeight="1" x14ac:dyDescent="0.25">
      <c r="B19" s="110" t="s">
        <v>173</v>
      </c>
      <c r="C19" s="8"/>
      <c r="D19" s="120"/>
      <c r="E19" s="10"/>
      <c r="F19" s="133">
        <v>-141792</v>
      </c>
      <c r="G19" s="133">
        <v>426674</v>
      </c>
    </row>
    <row r="20" spans="2:7" ht="27.6" customHeight="1" thickBot="1" x14ac:dyDescent="0.3">
      <c r="B20" s="158" t="s">
        <v>172</v>
      </c>
      <c r="C20" s="63"/>
      <c r="D20" s="121">
        <v>9</v>
      </c>
      <c r="E20" s="50"/>
      <c r="F20" s="136">
        <v>-653006</v>
      </c>
      <c r="G20" s="136">
        <v>-764559</v>
      </c>
    </row>
    <row r="21" spans="2:7" ht="13.8" thickBot="1" x14ac:dyDescent="0.3">
      <c r="B21" s="49" t="s">
        <v>51</v>
      </c>
      <c r="C21" s="49"/>
      <c r="D21" s="121"/>
      <c r="E21" s="50"/>
      <c r="F21" s="134">
        <f>SUM(F13:F20)</f>
        <v>64901126</v>
      </c>
      <c r="G21" s="134">
        <f>SUM(G13:G20)</f>
        <v>49810018</v>
      </c>
    </row>
    <row r="22" spans="2:7" x14ac:dyDescent="0.25">
      <c r="B22" s="8"/>
      <c r="C22" s="8"/>
      <c r="D22" s="120"/>
      <c r="E22" s="10"/>
      <c r="F22" s="133"/>
      <c r="G22" s="133"/>
    </row>
    <row r="23" spans="2:7" x14ac:dyDescent="0.25">
      <c r="B23" s="8" t="s">
        <v>6</v>
      </c>
      <c r="C23" s="8"/>
      <c r="D23" s="120">
        <v>8</v>
      </c>
      <c r="E23" s="10"/>
      <c r="F23" s="133">
        <v>859031</v>
      </c>
      <c r="G23" s="133">
        <v>2724642</v>
      </c>
    </row>
    <row r="24" spans="2:7" x14ac:dyDescent="0.25">
      <c r="B24" s="8" t="s">
        <v>52</v>
      </c>
      <c r="C24" s="8"/>
      <c r="D24" s="120">
        <v>8</v>
      </c>
      <c r="E24" s="10"/>
      <c r="F24" s="133">
        <v>-7178599</v>
      </c>
      <c r="G24" s="133">
        <v>-15221918</v>
      </c>
    </row>
    <row r="25" spans="2:7" ht="13.8" thickBot="1" x14ac:dyDescent="0.3">
      <c r="B25" s="63" t="s">
        <v>171</v>
      </c>
      <c r="C25" s="63"/>
      <c r="D25" s="121"/>
      <c r="E25" s="50"/>
      <c r="F25" s="136">
        <v>-2020531</v>
      </c>
      <c r="G25" s="136">
        <v>919228</v>
      </c>
    </row>
    <row r="26" spans="2:7" ht="13.8" thickBot="1" x14ac:dyDescent="0.3">
      <c r="B26" s="49" t="s">
        <v>53</v>
      </c>
      <c r="C26" s="50"/>
      <c r="D26" s="121"/>
      <c r="E26" s="50"/>
      <c r="F26" s="134">
        <f>SUM(F21:F25)</f>
        <v>56561027</v>
      </c>
      <c r="G26" s="134">
        <v>38231970</v>
      </c>
    </row>
    <row r="27" spans="2:7" x14ac:dyDescent="0.25">
      <c r="B27" s="97"/>
      <c r="C27" s="98"/>
      <c r="D27" s="123"/>
      <c r="E27" s="98"/>
      <c r="F27" s="137"/>
      <c r="G27" s="137"/>
    </row>
    <row r="28" spans="2:7" s="61" customFormat="1" ht="13.8" thickBot="1" x14ac:dyDescent="0.3">
      <c r="B28" s="63" t="s">
        <v>174</v>
      </c>
      <c r="C28" s="63"/>
      <c r="D28" s="121">
        <v>10</v>
      </c>
      <c r="E28" s="50"/>
      <c r="F28" s="136">
        <v>1976904</v>
      </c>
      <c r="G28" s="136">
        <v>-4694880</v>
      </c>
    </row>
    <row r="29" spans="2:7" s="61" customFormat="1" ht="13.8" thickBot="1" x14ac:dyDescent="0.3">
      <c r="B29" s="49" t="s">
        <v>121</v>
      </c>
      <c r="C29" s="50"/>
      <c r="D29" s="121"/>
      <c r="E29" s="50"/>
      <c r="F29" s="134">
        <f>SUM(F26:F28)</f>
        <v>58537931</v>
      </c>
      <c r="G29" s="134">
        <v>33537090</v>
      </c>
    </row>
    <row r="30" spans="2:7" x14ac:dyDescent="0.25">
      <c r="B30" s="99"/>
      <c r="C30" s="57"/>
      <c r="D30" s="122"/>
      <c r="E30" s="57"/>
      <c r="F30" s="138"/>
      <c r="G30" s="138"/>
    </row>
    <row r="31" spans="2:7" s="61" customFormat="1" ht="13.8" thickBot="1" x14ac:dyDescent="0.3">
      <c r="B31" s="63" t="s">
        <v>54</v>
      </c>
      <c r="C31" s="63"/>
      <c r="D31" s="121"/>
      <c r="E31" s="50"/>
      <c r="F31" s="134">
        <v>0</v>
      </c>
      <c r="G31" s="134">
        <v>0</v>
      </c>
    </row>
    <row r="32" spans="2:7" ht="13.8" thickBot="1" x14ac:dyDescent="0.3">
      <c r="B32" s="49" t="s">
        <v>127</v>
      </c>
      <c r="C32" s="50"/>
      <c r="D32" s="121"/>
      <c r="E32" s="50"/>
      <c r="F32" s="134">
        <f>SUM(F29:F31)</f>
        <v>58537931</v>
      </c>
      <c r="G32" s="134">
        <v>33537090</v>
      </c>
    </row>
    <row r="33" spans="2:7" x14ac:dyDescent="0.25">
      <c r="B33" s="56"/>
      <c r="C33" s="57"/>
      <c r="D33" s="122"/>
      <c r="E33" s="57"/>
      <c r="F33" s="135"/>
      <c r="G33" s="135"/>
    </row>
    <row r="34" spans="2:7" x14ac:dyDescent="0.25">
      <c r="B34" s="56" t="s">
        <v>122</v>
      </c>
      <c r="C34" s="57"/>
      <c r="D34" s="122"/>
      <c r="E34" s="57"/>
      <c r="F34" s="135"/>
      <c r="G34" s="135"/>
    </row>
    <row r="35" spans="2:7" x14ac:dyDescent="0.25">
      <c r="B35" s="99" t="s">
        <v>55</v>
      </c>
      <c r="C35" s="57"/>
      <c r="D35" s="122"/>
      <c r="E35" s="57"/>
      <c r="F35" s="138">
        <f>F32-F36</f>
        <v>58651625</v>
      </c>
      <c r="G35" s="138">
        <f>G32-G36</f>
        <v>33579000</v>
      </c>
    </row>
    <row r="36" spans="2:7" ht="13.8" thickBot="1" x14ac:dyDescent="0.3">
      <c r="B36" s="63" t="s">
        <v>56</v>
      </c>
      <c r="C36" s="63"/>
      <c r="D36" s="121"/>
      <c r="E36" s="50"/>
      <c r="F36" s="136">
        <v>-113694</v>
      </c>
      <c r="G36" s="136">
        <v>-41910</v>
      </c>
    </row>
    <row r="37" spans="2:7" ht="13.8" thickBot="1" x14ac:dyDescent="0.3">
      <c r="B37" s="49" t="s">
        <v>127</v>
      </c>
      <c r="C37" s="50"/>
      <c r="D37" s="121"/>
      <c r="E37" s="50"/>
      <c r="F37" s="134">
        <f>SUM(F35:F36)</f>
        <v>58537931</v>
      </c>
      <c r="G37" s="134">
        <f>SUM(G35:G36)</f>
        <v>33537090</v>
      </c>
    </row>
    <row r="38" spans="2:7" x14ac:dyDescent="0.25">
      <c r="B38" s="56"/>
      <c r="C38" s="57"/>
      <c r="D38" s="122"/>
      <c r="E38" s="57"/>
      <c r="F38" s="139"/>
      <c r="G38" s="139"/>
    </row>
    <row r="39" spans="2:7" x14ac:dyDescent="0.25">
      <c r="B39" s="66" t="s">
        <v>35</v>
      </c>
      <c r="C39" s="38"/>
      <c r="D39" s="124"/>
      <c r="E39" s="3"/>
      <c r="F39" s="140"/>
      <c r="G39" s="140"/>
    </row>
    <row r="40" spans="2:7" x14ac:dyDescent="0.25">
      <c r="B40" s="99" t="s">
        <v>36</v>
      </c>
      <c r="C40" s="99"/>
      <c r="D40" s="124"/>
      <c r="E40" s="3"/>
      <c r="F40" s="133">
        <v>10833333</v>
      </c>
      <c r="G40" s="133">
        <v>10833333</v>
      </c>
    </row>
    <row r="41" spans="2:7" x14ac:dyDescent="0.25">
      <c r="B41" s="99" t="s">
        <v>37</v>
      </c>
      <c r="C41" s="99"/>
      <c r="D41" s="124"/>
      <c r="E41" s="3"/>
      <c r="F41" s="159">
        <v>0</v>
      </c>
      <c r="G41" s="159">
        <v>0</v>
      </c>
    </row>
    <row r="42" spans="2:7" x14ac:dyDescent="0.25">
      <c r="B42" s="99" t="s">
        <v>38</v>
      </c>
      <c r="C42" s="99"/>
      <c r="D42" s="124"/>
      <c r="E42" s="3"/>
      <c r="F42" s="17">
        <f>ROUND(F35/F40*1000,)</f>
        <v>5414</v>
      </c>
      <c r="G42" s="138">
        <v>3100</v>
      </c>
    </row>
    <row r="43" spans="2:7" x14ac:dyDescent="0.25">
      <c r="B43" s="99" t="s">
        <v>39</v>
      </c>
      <c r="C43" s="99"/>
      <c r="D43" s="124"/>
      <c r="E43" s="3"/>
      <c r="F43" s="138">
        <f>ROUND(F35/F40*1000,)</f>
        <v>5414</v>
      </c>
      <c r="G43" s="138">
        <v>3100</v>
      </c>
    </row>
    <row r="44" spans="2:7" ht="40.200000000000003" thickBot="1" x14ac:dyDescent="0.3">
      <c r="B44" s="132" t="s">
        <v>140</v>
      </c>
      <c r="C44" s="125" t="s">
        <v>141</v>
      </c>
      <c r="D44" s="125"/>
      <c r="E44" s="53"/>
      <c r="F44" s="136">
        <f>ROUND(F35/F40*1000,)</f>
        <v>5414</v>
      </c>
      <c r="G44" s="136">
        <v>3100</v>
      </c>
    </row>
    <row r="45" spans="2:7" x14ac:dyDescent="0.25">
      <c r="C45" s="145"/>
    </row>
    <row r="46" spans="2:7" ht="28.95" customHeight="1" x14ac:dyDescent="0.25"/>
    <row r="47" spans="2:7" x14ac:dyDescent="0.25">
      <c r="B47" s="44" t="s">
        <v>46</v>
      </c>
      <c r="C47" s="43"/>
      <c r="F47" s="44"/>
      <c r="G47" s="147" t="s">
        <v>132</v>
      </c>
    </row>
    <row r="48" spans="2:7" x14ac:dyDescent="0.25">
      <c r="C48" s="43"/>
      <c r="F48" s="7"/>
      <c r="G48" s="148"/>
    </row>
    <row r="49" spans="2:7" x14ac:dyDescent="0.25">
      <c r="B49" s="44" t="s">
        <v>145</v>
      </c>
      <c r="C49" s="43"/>
      <c r="F49" s="44"/>
      <c r="G49" s="147" t="s">
        <v>47</v>
      </c>
    </row>
    <row r="50" spans="2:7" ht="13.95" customHeight="1" x14ac:dyDescent="0.25"/>
    <row r="55" spans="2:7" ht="13.95" customHeight="1" x14ac:dyDescent="0.25"/>
  </sheetData>
  <mergeCells count="2">
    <mergeCell ref="B3:G4"/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8977-43AF-4CED-B442-89D786E7A28B}">
  <sheetPr>
    <tabColor rgb="FF92D050"/>
  </sheetPr>
  <dimension ref="A1:M73"/>
  <sheetViews>
    <sheetView showGridLines="0" zoomScale="80" zoomScaleNormal="80" workbookViewId="0">
      <selection activeCell="B13" sqref="B13"/>
    </sheetView>
  </sheetViews>
  <sheetFormatPr defaultColWidth="8.88671875" defaultRowHeight="13.2" x14ac:dyDescent="0.25"/>
  <cols>
    <col min="1" max="1" width="9.44140625" style="7" customWidth="1"/>
    <col min="2" max="2" width="51.33203125" style="7" customWidth="1"/>
    <col min="3" max="3" width="2.33203125" style="7" bestFit="1" customWidth="1"/>
    <col min="4" max="4" width="7.6640625" style="150" bestFit="1" customWidth="1"/>
    <col min="5" max="5" width="2.33203125" style="7" bestFit="1" customWidth="1"/>
    <col min="6" max="6" width="17.33203125" style="7" customWidth="1"/>
    <col min="7" max="7" width="16.44140625" style="7" customWidth="1"/>
    <col min="8" max="8" width="18.5546875" style="7" bestFit="1" customWidth="1"/>
    <col min="9" max="9" width="2.33203125" style="7" bestFit="1" customWidth="1"/>
    <col min="10" max="10" width="18.5546875" style="7" bestFit="1" customWidth="1"/>
    <col min="11" max="11" width="2.33203125" style="7" bestFit="1" customWidth="1"/>
    <col min="12" max="12" width="18.5546875" style="7" bestFit="1" customWidth="1"/>
    <col min="13" max="13" width="2.33203125" style="7" bestFit="1" customWidth="1"/>
    <col min="14" max="16384" width="8.88671875" style="7"/>
  </cols>
  <sheetData>
    <row r="1" spans="1:13" ht="13.8" x14ac:dyDescent="0.3">
      <c r="A1" s="143"/>
      <c r="B1" s="1"/>
      <c r="C1" s="1"/>
      <c r="D1" s="126"/>
      <c r="E1" s="1"/>
      <c r="F1" s="2"/>
      <c r="G1" s="1"/>
      <c r="H1" s="1"/>
      <c r="I1" s="1"/>
      <c r="J1" s="1"/>
      <c r="K1" s="1"/>
      <c r="L1" s="1"/>
      <c r="M1" s="1"/>
    </row>
    <row r="2" spans="1:13" ht="15.6" x14ac:dyDescent="0.3">
      <c r="A2" s="143"/>
      <c r="B2" s="144" t="s">
        <v>144</v>
      </c>
      <c r="C2" s="1"/>
      <c r="D2" s="116"/>
      <c r="E2" s="1"/>
      <c r="F2" s="48"/>
      <c r="G2" s="1"/>
      <c r="H2" s="1"/>
      <c r="I2" s="1"/>
      <c r="J2" s="1"/>
      <c r="K2" s="1"/>
      <c r="L2" s="1"/>
      <c r="M2" s="1"/>
    </row>
    <row r="3" spans="1:13" ht="13.2" customHeight="1" x14ac:dyDescent="0.3">
      <c r="A3" s="143"/>
      <c r="B3" s="162" t="s">
        <v>137</v>
      </c>
      <c r="C3" s="162"/>
      <c r="D3" s="162"/>
      <c r="E3" s="162"/>
      <c r="F3" s="162"/>
      <c r="G3" s="162"/>
      <c r="H3" s="1"/>
      <c r="I3" s="1"/>
      <c r="J3" s="1"/>
      <c r="K3" s="1"/>
      <c r="L3" s="1"/>
      <c r="M3" s="1"/>
    </row>
    <row r="4" spans="1:13" ht="13.2" customHeight="1" x14ac:dyDescent="0.3">
      <c r="A4" s="143"/>
      <c r="B4" s="162"/>
      <c r="C4" s="162"/>
      <c r="D4" s="162"/>
      <c r="E4" s="162"/>
      <c r="F4" s="162"/>
      <c r="G4" s="162"/>
      <c r="H4" s="1"/>
      <c r="I4" s="1"/>
      <c r="J4" s="1"/>
      <c r="K4" s="1"/>
      <c r="L4" s="1"/>
      <c r="M4" s="1"/>
    </row>
    <row r="5" spans="1:13" ht="13.2" customHeight="1" x14ac:dyDescent="0.3">
      <c r="A5" s="143"/>
      <c r="B5" s="152"/>
      <c r="C5" s="152"/>
      <c r="D5" s="152"/>
      <c r="E5" s="152"/>
      <c r="F5" s="152"/>
      <c r="G5" s="152"/>
      <c r="H5" s="1"/>
      <c r="I5" s="1"/>
      <c r="J5" s="1"/>
      <c r="K5" s="1"/>
      <c r="L5" s="1"/>
      <c r="M5" s="1"/>
    </row>
    <row r="6" spans="1:13" ht="27" thickBot="1" x14ac:dyDescent="0.35">
      <c r="A6" s="143"/>
      <c r="B6" s="142" t="s">
        <v>136</v>
      </c>
      <c r="C6" s="59"/>
      <c r="D6" s="127" t="s">
        <v>4</v>
      </c>
      <c r="E6" s="41"/>
      <c r="F6" s="141" t="s">
        <v>150</v>
      </c>
      <c r="G6" s="141" t="s">
        <v>151</v>
      </c>
    </row>
    <row r="7" spans="1:13" ht="13.8" x14ac:dyDescent="0.3">
      <c r="A7" s="143"/>
      <c r="B7" s="8"/>
      <c r="C7" s="8"/>
      <c r="D7" s="120"/>
      <c r="E7" s="22"/>
      <c r="F7" s="15"/>
      <c r="G7" s="16"/>
    </row>
    <row r="8" spans="1:13" ht="13.8" x14ac:dyDescent="0.3">
      <c r="A8" s="143"/>
      <c r="B8" s="11" t="s">
        <v>40</v>
      </c>
      <c r="C8" s="11"/>
      <c r="D8" s="120"/>
      <c r="E8" s="22"/>
      <c r="F8" s="15"/>
      <c r="G8" s="16"/>
    </row>
    <row r="9" spans="1:13" ht="13.8" x14ac:dyDescent="0.3">
      <c r="A9" s="143"/>
      <c r="B9" s="11" t="s">
        <v>7</v>
      </c>
      <c r="C9" s="11"/>
      <c r="D9" s="120"/>
      <c r="E9" s="22"/>
      <c r="F9" s="15"/>
      <c r="G9" s="16"/>
    </row>
    <row r="10" spans="1:13" ht="13.8" x14ac:dyDescent="0.3">
      <c r="A10" s="143"/>
      <c r="B10" s="8" t="s">
        <v>8</v>
      </c>
      <c r="C10" s="11"/>
      <c r="D10" s="120">
        <v>11</v>
      </c>
      <c r="E10" s="22"/>
      <c r="F10" s="15">
        <v>294317073</v>
      </c>
      <c r="G10" s="16">
        <v>298141222</v>
      </c>
    </row>
    <row r="11" spans="1:13" ht="13.8" x14ac:dyDescent="0.3">
      <c r="A11" s="143"/>
      <c r="B11" s="8" t="s">
        <v>57</v>
      </c>
      <c r="C11" s="11"/>
      <c r="D11" s="120">
        <v>12</v>
      </c>
      <c r="E11" s="22"/>
      <c r="F11" s="15">
        <v>2641211</v>
      </c>
      <c r="G11" s="16">
        <v>6545360</v>
      </c>
    </row>
    <row r="12" spans="1:13" ht="13.8" x14ac:dyDescent="0.3">
      <c r="A12" s="143"/>
      <c r="B12" s="8" t="s">
        <v>58</v>
      </c>
      <c r="C12" s="11"/>
      <c r="D12" s="120">
        <v>13</v>
      </c>
      <c r="E12" s="22"/>
      <c r="F12" s="15">
        <v>21125301</v>
      </c>
      <c r="G12" s="16">
        <v>20997572</v>
      </c>
    </row>
    <row r="13" spans="1:13" ht="13.8" x14ac:dyDescent="0.3">
      <c r="A13" s="143"/>
      <c r="B13" s="8" t="s">
        <v>59</v>
      </c>
      <c r="C13" s="11"/>
      <c r="D13" s="120">
        <v>14</v>
      </c>
      <c r="E13" s="22"/>
      <c r="F13" s="15">
        <v>78181908</v>
      </c>
      <c r="G13" s="16">
        <v>83838425</v>
      </c>
    </row>
    <row r="14" spans="1:13" ht="13.8" x14ac:dyDescent="0.3">
      <c r="A14" s="143"/>
      <c r="B14" s="8" t="s">
        <v>60</v>
      </c>
      <c r="C14" s="11"/>
      <c r="D14" s="120">
        <v>15</v>
      </c>
      <c r="E14" s="22"/>
      <c r="F14" s="15">
        <v>5647579</v>
      </c>
      <c r="G14" s="16">
        <v>5439304</v>
      </c>
    </row>
    <row r="15" spans="1:13" ht="13.8" x14ac:dyDescent="0.3">
      <c r="A15" s="143"/>
      <c r="B15" s="8" t="s">
        <v>61</v>
      </c>
      <c r="C15" s="11"/>
      <c r="D15" s="120"/>
      <c r="E15" s="22"/>
      <c r="F15" s="15">
        <v>0</v>
      </c>
      <c r="G15" s="16">
        <v>61741</v>
      </c>
    </row>
    <row r="16" spans="1:13" ht="13.8" x14ac:dyDescent="0.3">
      <c r="A16" s="143"/>
      <c r="B16" s="8" t="s">
        <v>62</v>
      </c>
      <c r="C16" s="11"/>
      <c r="D16" s="120"/>
      <c r="E16" s="22"/>
      <c r="F16" s="15">
        <v>29203485</v>
      </c>
      <c r="G16" s="16">
        <v>24104977</v>
      </c>
    </row>
    <row r="17" spans="1:8" ht="14.4" thickBot="1" x14ac:dyDescent="0.35">
      <c r="A17" s="143"/>
      <c r="B17" s="63" t="s">
        <v>63</v>
      </c>
      <c r="C17" s="49"/>
      <c r="D17" s="121">
        <v>16</v>
      </c>
      <c r="E17" s="68"/>
      <c r="F17" s="64">
        <v>31621166</v>
      </c>
      <c r="G17" s="69">
        <v>29955945</v>
      </c>
    </row>
    <row r="18" spans="1:8" ht="14.4" thickBot="1" x14ac:dyDescent="0.35">
      <c r="A18" s="149"/>
      <c r="B18" s="49"/>
      <c r="C18" s="49"/>
      <c r="D18" s="121"/>
      <c r="E18" s="68"/>
      <c r="F18" s="51">
        <f>SUM(F10:F17)</f>
        <v>462737723</v>
      </c>
      <c r="G18" s="51">
        <v>469084546</v>
      </c>
    </row>
    <row r="19" spans="1:8" x14ac:dyDescent="0.25">
      <c r="A19" s="146"/>
      <c r="B19" s="23"/>
      <c r="C19" s="23"/>
      <c r="D19" s="120"/>
      <c r="E19" s="22"/>
      <c r="F19" s="17"/>
      <c r="G19" s="14"/>
    </row>
    <row r="20" spans="1:8" x14ac:dyDescent="0.25">
      <c r="B20" s="11" t="s">
        <v>9</v>
      </c>
      <c r="C20" s="23"/>
      <c r="D20" s="120"/>
      <c r="E20" s="22"/>
      <c r="F20" s="17"/>
      <c r="G20" s="14"/>
    </row>
    <row r="21" spans="1:8" x14ac:dyDescent="0.25">
      <c r="B21" s="8" t="s">
        <v>64</v>
      </c>
      <c r="C21" s="23"/>
      <c r="D21" s="120">
        <v>17</v>
      </c>
      <c r="E21" s="22"/>
      <c r="F21" s="17">
        <v>87246872</v>
      </c>
      <c r="G21" s="14">
        <v>98236827</v>
      </c>
    </row>
    <row r="22" spans="1:8" x14ac:dyDescent="0.25">
      <c r="B22" s="8" t="s">
        <v>65</v>
      </c>
      <c r="C22" s="23"/>
      <c r="D22" s="120">
        <v>18</v>
      </c>
      <c r="E22" s="22"/>
      <c r="F22" s="17">
        <v>37614991</v>
      </c>
      <c r="G22" s="14">
        <v>22902971</v>
      </c>
    </row>
    <row r="23" spans="1:8" x14ac:dyDescent="0.25">
      <c r="B23" s="8" t="s">
        <v>66</v>
      </c>
      <c r="C23" s="23"/>
      <c r="D23" s="120"/>
      <c r="E23" s="22"/>
      <c r="F23" s="17">
        <v>0</v>
      </c>
      <c r="G23" s="14">
        <v>0</v>
      </c>
    </row>
    <row r="24" spans="1:8" x14ac:dyDescent="0.25">
      <c r="B24" s="8" t="s">
        <v>67</v>
      </c>
      <c r="C24" s="23"/>
      <c r="D24" s="120"/>
      <c r="E24" s="22"/>
      <c r="F24" s="17">
        <v>6823143</v>
      </c>
      <c r="G24" s="14">
        <v>6402946</v>
      </c>
    </row>
    <row r="25" spans="1:8" x14ac:dyDescent="0.25">
      <c r="B25" s="8" t="s">
        <v>10</v>
      </c>
      <c r="C25" s="23"/>
      <c r="D25" s="120">
        <v>19</v>
      </c>
      <c r="E25" s="22"/>
      <c r="F25" s="17">
        <v>44039229</v>
      </c>
      <c r="G25" s="14">
        <v>53693826</v>
      </c>
    </row>
    <row r="26" spans="1:8" x14ac:dyDescent="0.25">
      <c r="B26" s="8" t="s">
        <v>68</v>
      </c>
      <c r="C26" s="8"/>
      <c r="D26" s="120">
        <v>21</v>
      </c>
      <c r="E26" s="10"/>
      <c r="F26" s="13">
        <v>21083134</v>
      </c>
      <c r="G26" s="14">
        <v>13182358</v>
      </c>
    </row>
    <row r="27" spans="1:8" x14ac:dyDescent="0.25">
      <c r="B27" s="8" t="s">
        <v>69</v>
      </c>
      <c r="C27" s="8"/>
      <c r="D27" s="120">
        <v>4</v>
      </c>
      <c r="E27" s="10"/>
      <c r="F27" s="13">
        <v>13950032</v>
      </c>
      <c r="G27" s="14">
        <v>18277886</v>
      </c>
    </row>
    <row r="28" spans="1:8" ht="13.8" thickBot="1" x14ac:dyDescent="0.3">
      <c r="B28" s="63" t="s">
        <v>11</v>
      </c>
      <c r="C28" s="63"/>
      <c r="D28" s="118">
        <v>20</v>
      </c>
      <c r="E28" s="50"/>
      <c r="F28" s="64">
        <v>42037302</v>
      </c>
      <c r="G28" s="70">
        <v>50068346</v>
      </c>
    </row>
    <row r="29" spans="1:8" ht="13.8" thickBot="1" x14ac:dyDescent="0.3">
      <c r="B29" s="65"/>
      <c r="C29" s="65"/>
      <c r="D29" s="128"/>
      <c r="E29" s="71"/>
      <c r="F29" s="72">
        <f>SUM(F21:F28)</f>
        <v>252794703</v>
      </c>
      <c r="G29" s="72">
        <v>262642896</v>
      </c>
    </row>
    <row r="30" spans="1:8" ht="13.8" thickBot="1" x14ac:dyDescent="0.3">
      <c r="B30" s="63" t="s">
        <v>70</v>
      </c>
      <c r="C30" s="49"/>
      <c r="D30" s="121"/>
      <c r="E30" s="68"/>
      <c r="F30" s="64">
        <v>0</v>
      </c>
      <c r="G30" s="64">
        <v>0</v>
      </c>
    </row>
    <row r="31" spans="1:8" ht="13.8" thickBot="1" x14ac:dyDescent="0.3">
      <c r="B31" s="49" t="s">
        <v>41</v>
      </c>
      <c r="C31" s="49"/>
      <c r="D31" s="121"/>
      <c r="E31" s="68"/>
      <c r="F31" s="51">
        <f>F18+F29+F30</f>
        <v>715532426</v>
      </c>
      <c r="G31" s="51">
        <v>731849706</v>
      </c>
    </row>
    <row r="32" spans="1:8" x14ac:dyDescent="0.25">
      <c r="D32" s="129"/>
      <c r="E32" s="24"/>
      <c r="F32" s="14"/>
      <c r="G32" s="14"/>
      <c r="H32" s="5"/>
    </row>
    <row r="33" spans="2:8" x14ac:dyDescent="0.25">
      <c r="B33" s="11" t="s">
        <v>42</v>
      </c>
      <c r="C33" s="11"/>
      <c r="D33" s="120"/>
      <c r="E33" s="22"/>
      <c r="F33" s="28"/>
      <c r="G33" s="29"/>
      <c r="H33" s="153"/>
    </row>
    <row r="34" spans="2:8" x14ac:dyDescent="0.25">
      <c r="B34" s="11" t="s">
        <v>12</v>
      </c>
      <c r="C34" s="11"/>
      <c r="D34" s="120"/>
      <c r="E34" s="22"/>
      <c r="F34" s="20"/>
      <c r="G34" s="29"/>
    </row>
    <row r="35" spans="2:8" x14ac:dyDescent="0.25">
      <c r="B35" s="25" t="s">
        <v>13</v>
      </c>
      <c r="C35" s="8"/>
      <c r="D35" s="120">
        <v>22</v>
      </c>
      <c r="E35" s="10"/>
      <c r="F35" s="13">
        <v>27114488</v>
      </c>
      <c r="G35" s="14">
        <v>27114488</v>
      </c>
    </row>
    <row r="36" spans="2:8" x14ac:dyDescent="0.25">
      <c r="B36" s="25" t="s">
        <v>71</v>
      </c>
      <c r="C36" s="8"/>
      <c r="D36" s="120"/>
      <c r="E36" s="10"/>
      <c r="F36" s="13">
        <v>5656940</v>
      </c>
      <c r="G36" s="14">
        <v>5656940</v>
      </c>
    </row>
    <row r="37" spans="2:8" x14ac:dyDescent="0.25">
      <c r="B37" s="25" t="s">
        <v>72</v>
      </c>
      <c r="C37" s="8"/>
      <c r="D37" s="120"/>
      <c r="E37" s="10"/>
      <c r="F37" s="13">
        <v>-24150</v>
      </c>
      <c r="G37" s="14">
        <v>-24150</v>
      </c>
    </row>
    <row r="38" spans="2:8" ht="13.8" thickBot="1" x14ac:dyDescent="0.3">
      <c r="B38" s="63" t="s">
        <v>73</v>
      </c>
      <c r="C38" s="63"/>
      <c r="D38" s="121"/>
      <c r="E38" s="50"/>
      <c r="F38" s="64">
        <v>366439570</v>
      </c>
      <c r="G38" s="70">
        <v>313264520</v>
      </c>
    </row>
    <row r="39" spans="2:8" ht="13.8" thickBot="1" x14ac:dyDescent="0.3">
      <c r="B39" s="49" t="s">
        <v>74</v>
      </c>
      <c r="C39" s="49"/>
      <c r="D39" s="121"/>
      <c r="E39" s="50"/>
      <c r="F39" s="51">
        <f>SUM(F35:F38)</f>
        <v>399186848</v>
      </c>
      <c r="G39" s="51">
        <v>346011798</v>
      </c>
    </row>
    <row r="40" spans="2:8" ht="13.8" thickBot="1" x14ac:dyDescent="0.3">
      <c r="B40" s="63" t="s">
        <v>56</v>
      </c>
      <c r="C40" s="63"/>
      <c r="D40" s="121"/>
      <c r="E40" s="50"/>
      <c r="F40" s="64">
        <v>-74115</v>
      </c>
      <c r="G40" s="70">
        <v>96386</v>
      </c>
    </row>
    <row r="41" spans="2:8" ht="13.8" thickBot="1" x14ac:dyDescent="0.3">
      <c r="B41" s="49" t="s">
        <v>43</v>
      </c>
      <c r="C41" s="49"/>
      <c r="D41" s="121"/>
      <c r="E41" s="50"/>
      <c r="F41" s="51">
        <f>SUM(F39:F40)</f>
        <v>399112733</v>
      </c>
      <c r="G41" s="51">
        <v>346108184</v>
      </c>
    </row>
    <row r="42" spans="2:8" x14ac:dyDescent="0.25">
      <c r="B42" s="8"/>
      <c r="C42" s="8"/>
      <c r="D42" s="120"/>
      <c r="E42" s="10"/>
      <c r="F42" s="21"/>
      <c r="G42" s="28"/>
    </row>
    <row r="43" spans="2:8" x14ac:dyDescent="0.25">
      <c r="B43" s="11" t="s">
        <v>76</v>
      </c>
      <c r="C43" s="8"/>
      <c r="D43" s="120"/>
      <c r="E43" s="10"/>
      <c r="F43" s="21"/>
      <c r="G43" s="28"/>
    </row>
    <row r="44" spans="2:8" x14ac:dyDescent="0.25">
      <c r="B44" s="8" t="s">
        <v>77</v>
      </c>
      <c r="C44" s="8"/>
      <c r="D44" s="120">
        <v>23</v>
      </c>
      <c r="E44" s="10"/>
      <c r="F44" s="13">
        <v>0</v>
      </c>
      <c r="G44" s="14">
        <v>747722</v>
      </c>
    </row>
    <row r="45" spans="2:8" x14ac:dyDescent="0.25">
      <c r="B45" s="8" t="s">
        <v>78</v>
      </c>
      <c r="C45" s="8"/>
      <c r="D45" s="120">
        <v>12</v>
      </c>
      <c r="E45" s="10"/>
      <c r="F45" s="13">
        <v>203356</v>
      </c>
      <c r="G45" s="14">
        <v>169041</v>
      </c>
    </row>
    <row r="46" spans="2:8" x14ac:dyDescent="0.25">
      <c r="B46" s="8" t="s">
        <v>79</v>
      </c>
      <c r="C46" s="8"/>
      <c r="D46" s="120">
        <v>24</v>
      </c>
      <c r="E46" s="10"/>
      <c r="F46" s="13">
        <v>386039</v>
      </c>
      <c r="G46" s="14">
        <v>373095</v>
      </c>
    </row>
    <row r="47" spans="2:8" x14ac:dyDescent="0.25">
      <c r="B47" s="8" t="s">
        <v>83</v>
      </c>
      <c r="C47" s="8"/>
      <c r="D47" s="120">
        <v>26</v>
      </c>
      <c r="E47" s="10"/>
      <c r="F47" s="13">
        <v>0</v>
      </c>
      <c r="G47" s="14">
        <v>31652</v>
      </c>
    </row>
    <row r="48" spans="2:8" x14ac:dyDescent="0.25">
      <c r="B48" s="114" t="s">
        <v>80</v>
      </c>
      <c r="C48" s="8"/>
      <c r="D48" s="120"/>
      <c r="E48" s="10"/>
      <c r="F48" s="13">
        <v>2092</v>
      </c>
      <c r="G48" s="14">
        <v>2092</v>
      </c>
    </row>
    <row r="49" spans="2:7" ht="26.4" x14ac:dyDescent="0.25">
      <c r="B49" s="110" t="s">
        <v>142</v>
      </c>
      <c r="C49" s="8"/>
      <c r="D49" s="120"/>
      <c r="E49" s="10"/>
      <c r="F49" s="13">
        <v>289235</v>
      </c>
      <c r="G49" s="14">
        <v>289565</v>
      </c>
    </row>
    <row r="50" spans="2:7" x14ac:dyDescent="0.25">
      <c r="B50" s="8" t="s">
        <v>81</v>
      </c>
      <c r="C50" s="8"/>
      <c r="D50" s="120">
        <v>25</v>
      </c>
      <c r="E50" s="10"/>
      <c r="F50" s="13">
        <v>21240471</v>
      </c>
      <c r="G50" s="14">
        <v>19710975</v>
      </c>
    </row>
    <row r="51" spans="2:7" x14ac:dyDescent="0.25">
      <c r="B51" s="8" t="s">
        <v>82</v>
      </c>
      <c r="C51" s="8"/>
      <c r="D51" s="120"/>
      <c r="E51" s="10"/>
      <c r="F51" s="13"/>
      <c r="G51" s="14"/>
    </row>
    <row r="52" spans="2:7" ht="13.8" thickBot="1" x14ac:dyDescent="0.3">
      <c r="B52" s="73" t="s">
        <v>84</v>
      </c>
      <c r="C52" s="73"/>
      <c r="D52" s="121"/>
      <c r="E52" s="50"/>
      <c r="F52" s="13">
        <v>15342191</v>
      </c>
      <c r="G52" s="14">
        <v>15500278</v>
      </c>
    </row>
    <row r="53" spans="2:7" ht="13.8" thickBot="1" x14ac:dyDescent="0.3">
      <c r="B53" s="74"/>
      <c r="C53" s="74"/>
      <c r="D53" s="130"/>
      <c r="E53" s="75"/>
      <c r="F53" s="76">
        <f>SUM(F44:F52)</f>
        <v>37463384</v>
      </c>
      <c r="G53" s="76">
        <v>36824420</v>
      </c>
    </row>
    <row r="54" spans="2:7" x14ac:dyDescent="0.25">
      <c r="B54" s="8"/>
      <c r="C54" s="8"/>
      <c r="D54" s="120"/>
      <c r="E54" s="10"/>
      <c r="F54" s="21"/>
      <c r="G54" s="28"/>
    </row>
    <row r="55" spans="2:7" x14ac:dyDescent="0.25">
      <c r="B55" s="26" t="s">
        <v>14</v>
      </c>
      <c r="C55" s="26"/>
      <c r="D55" s="120"/>
      <c r="E55" s="10"/>
      <c r="F55" s="21"/>
      <c r="G55" s="28"/>
    </row>
    <row r="56" spans="2:7" x14ac:dyDescent="0.25">
      <c r="B56" s="27" t="s">
        <v>85</v>
      </c>
      <c r="C56" s="27"/>
      <c r="D56" s="120">
        <v>23</v>
      </c>
      <c r="E56" s="10"/>
      <c r="F56" s="13">
        <v>171761800</v>
      </c>
      <c r="G56" s="14">
        <v>253831336</v>
      </c>
    </row>
    <row r="57" spans="2:7" x14ac:dyDescent="0.25">
      <c r="B57" s="27" t="s">
        <v>15</v>
      </c>
      <c r="C57" s="27"/>
      <c r="D57" s="120">
        <v>26</v>
      </c>
      <c r="E57" s="10"/>
      <c r="F57" s="13">
        <v>59360315</v>
      </c>
      <c r="G57" s="14">
        <v>45732194</v>
      </c>
    </row>
    <row r="58" spans="2:7" x14ac:dyDescent="0.25">
      <c r="B58" s="27" t="s">
        <v>86</v>
      </c>
      <c r="C58" s="27"/>
      <c r="D58" s="120">
        <v>12</v>
      </c>
      <c r="E58" s="10"/>
      <c r="F58" s="13">
        <v>766399</v>
      </c>
      <c r="G58" s="14">
        <v>1603692</v>
      </c>
    </row>
    <row r="59" spans="2:7" x14ac:dyDescent="0.25">
      <c r="B59" s="27" t="s">
        <v>90</v>
      </c>
      <c r="C59" s="27"/>
      <c r="D59" s="120">
        <v>4</v>
      </c>
      <c r="E59" s="10"/>
      <c r="F59" s="13">
        <v>8722789</v>
      </c>
      <c r="G59" s="14">
        <v>12474768</v>
      </c>
    </row>
    <row r="60" spans="2:7" x14ac:dyDescent="0.25">
      <c r="B60" s="27" t="s">
        <v>87</v>
      </c>
      <c r="C60" s="27"/>
      <c r="D60" s="120"/>
      <c r="E60" s="10"/>
      <c r="F60" s="13">
        <v>1304307</v>
      </c>
      <c r="G60" s="14">
        <v>300418</v>
      </c>
    </row>
    <row r="61" spans="2:7" x14ac:dyDescent="0.25">
      <c r="B61" s="27" t="s">
        <v>88</v>
      </c>
      <c r="C61" s="27"/>
      <c r="D61" s="120">
        <v>19</v>
      </c>
      <c r="E61" s="10"/>
      <c r="F61" s="13">
        <v>13554867</v>
      </c>
      <c r="G61" s="14">
        <v>16663620</v>
      </c>
    </row>
    <row r="62" spans="2:7" x14ac:dyDescent="0.25">
      <c r="B62" s="27" t="s">
        <v>79</v>
      </c>
      <c r="C62" s="27"/>
      <c r="D62" s="120">
        <v>24</v>
      </c>
      <c r="E62" s="10"/>
      <c r="F62" s="13">
        <v>5261958</v>
      </c>
      <c r="G62" s="14">
        <v>4870954</v>
      </c>
    </row>
    <row r="63" spans="2:7" ht="26.4" x14ac:dyDescent="0.25">
      <c r="B63" s="111" t="s">
        <v>142</v>
      </c>
      <c r="C63" s="27"/>
      <c r="D63" s="120"/>
      <c r="E63" s="10"/>
      <c r="F63" s="13">
        <v>94396</v>
      </c>
      <c r="G63" s="14">
        <v>97317</v>
      </c>
    </row>
    <row r="64" spans="2:7" ht="13.8" thickBot="1" x14ac:dyDescent="0.3">
      <c r="B64" s="27" t="s">
        <v>89</v>
      </c>
      <c r="C64" s="27"/>
      <c r="D64" s="120">
        <v>27</v>
      </c>
      <c r="E64" s="10"/>
      <c r="F64" s="13">
        <v>18129478</v>
      </c>
      <c r="G64" s="14">
        <v>13342803</v>
      </c>
    </row>
    <row r="65" spans="2:7" ht="13.8" thickBot="1" x14ac:dyDescent="0.3">
      <c r="B65" s="74"/>
      <c r="C65" s="74"/>
      <c r="D65" s="130"/>
      <c r="E65" s="75"/>
      <c r="F65" s="76">
        <f>SUM(F56:F64)</f>
        <v>278956309</v>
      </c>
      <c r="G65" s="76">
        <v>348917102</v>
      </c>
    </row>
    <row r="66" spans="2:7" ht="13.8" thickBot="1" x14ac:dyDescent="0.3">
      <c r="B66" s="74" t="s">
        <v>44</v>
      </c>
      <c r="C66" s="77"/>
      <c r="D66" s="130"/>
      <c r="E66" s="75"/>
      <c r="F66" s="76">
        <f>F53+F65</f>
        <v>316419693</v>
      </c>
      <c r="G66" s="76">
        <v>385741522</v>
      </c>
    </row>
    <row r="67" spans="2:7" ht="13.8" thickBot="1" x14ac:dyDescent="0.3">
      <c r="B67" s="74" t="s">
        <v>45</v>
      </c>
      <c r="C67" s="74"/>
      <c r="D67" s="130"/>
      <c r="E67" s="75"/>
      <c r="F67" s="76">
        <f>F41+F66</f>
        <v>715532426</v>
      </c>
      <c r="G67" s="76">
        <v>731849706</v>
      </c>
    </row>
    <row r="68" spans="2:7" x14ac:dyDescent="0.25">
      <c r="F68" s="52">
        <f>F31-F67</f>
        <v>0</v>
      </c>
      <c r="G68" s="52">
        <f>G31-G67</f>
        <v>0</v>
      </c>
    </row>
    <row r="71" spans="2:7" x14ac:dyDescent="0.25">
      <c r="B71" s="44" t="s">
        <v>46</v>
      </c>
      <c r="C71" s="43"/>
      <c r="D71" s="145"/>
      <c r="F71" s="44"/>
      <c r="G71" s="44" t="s">
        <v>132</v>
      </c>
    </row>
    <row r="72" spans="2:7" x14ac:dyDescent="0.25">
      <c r="C72" s="43"/>
      <c r="D72" s="145"/>
    </row>
    <row r="73" spans="2:7" x14ac:dyDescent="0.25">
      <c r="B73" s="44" t="s">
        <v>145</v>
      </c>
      <c r="C73" s="43"/>
      <c r="D73" s="145"/>
      <c r="F73" s="44"/>
      <c r="G73" s="44" t="s">
        <v>47</v>
      </c>
    </row>
  </sheetData>
  <mergeCells count="1">
    <mergeCell ref="B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4B3E-776F-41C0-8DFF-A97CCC831F10}">
  <sheetPr>
    <tabColor rgb="FF92D050"/>
  </sheetPr>
  <dimension ref="A1:O29"/>
  <sheetViews>
    <sheetView showGridLines="0" topLeftCell="B1" zoomScale="80" zoomScaleNormal="80" workbookViewId="0">
      <selection activeCell="B1" sqref="B1"/>
    </sheetView>
  </sheetViews>
  <sheetFormatPr defaultColWidth="8.88671875" defaultRowHeight="13.2" x14ac:dyDescent="0.25"/>
  <cols>
    <col min="1" max="1" width="8.88671875" style="7"/>
    <col min="2" max="2" width="21.33203125" style="7" bestFit="1" customWidth="1"/>
    <col min="3" max="5" width="8.88671875" style="7"/>
    <col min="6" max="12" width="13" style="7" customWidth="1"/>
    <col min="13" max="13" width="16.109375" style="7" customWidth="1"/>
    <col min="14" max="14" width="3" style="7" bestFit="1" customWidth="1"/>
    <col min="15" max="15" width="15.5546875" style="7" customWidth="1"/>
    <col min="16" max="16384" width="8.88671875" style="7"/>
  </cols>
  <sheetData>
    <row r="1" spans="1:15" x14ac:dyDescent="0.25">
      <c r="A1" s="31"/>
      <c r="B1" s="1" t="s">
        <v>16</v>
      </c>
      <c r="C1" s="1"/>
      <c r="D1" s="1"/>
      <c r="E1" s="1"/>
      <c r="F1" s="2" t="s">
        <v>17</v>
      </c>
      <c r="G1" s="1" t="s">
        <v>1</v>
      </c>
      <c r="H1" s="1" t="s">
        <v>17</v>
      </c>
      <c r="I1" s="1" t="s">
        <v>1</v>
      </c>
      <c r="J1" s="1" t="s">
        <v>17</v>
      </c>
      <c r="K1" s="1" t="s">
        <v>17</v>
      </c>
      <c r="L1" s="1" t="s">
        <v>1</v>
      </c>
      <c r="M1" s="1" t="s">
        <v>17</v>
      </c>
      <c r="N1" s="1" t="s">
        <v>1</v>
      </c>
      <c r="O1" s="1" t="s">
        <v>17</v>
      </c>
    </row>
    <row r="2" spans="1:15" ht="15.6" x14ac:dyDescent="0.3">
      <c r="B2" s="144" t="s">
        <v>144</v>
      </c>
    </row>
    <row r="3" spans="1:15" ht="13.2" customHeight="1" x14ac:dyDescent="0.25">
      <c r="B3" s="162" t="s">
        <v>138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5" ht="16.95" customHeight="1" x14ac:dyDescent="0.25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6" spans="1:15" ht="13.8" thickBot="1" x14ac:dyDescent="0.3">
      <c r="B6" s="78"/>
      <c r="C6" s="78"/>
      <c r="D6" s="56"/>
      <c r="E6" s="56"/>
      <c r="F6" s="164" t="s">
        <v>18</v>
      </c>
      <c r="G6" s="164"/>
      <c r="H6" s="164"/>
      <c r="I6" s="164"/>
      <c r="J6" s="164"/>
    </row>
    <row r="7" spans="1:15" ht="53.4" thickBot="1" x14ac:dyDescent="0.3">
      <c r="B7" s="142" t="s">
        <v>136</v>
      </c>
      <c r="C7" s="81"/>
      <c r="D7" s="82"/>
      <c r="E7" s="82"/>
      <c r="F7" s="83" t="s">
        <v>13</v>
      </c>
      <c r="G7" s="84" t="s">
        <v>91</v>
      </c>
      <c r="H7" s="84" t="s">
        <v>92</v>
      </c>
      <c r="I7" s="84" t="s">
        <v>93</v>
      </c>
      <c r="J7" s="84" t="s">
        <v>19</v>
      </c>
      <c r="K7" s="84" t="s">
        <v>94</v>
      </c>
      <c r="L7" s="84" t="s">
        <v>75</v>
      </c>
    </row>
    <row r="8" spans="1:15" x14ac:dyDescent="0.25">
      <c r="B8" s="32"/>
      <c r="C8" s="78"/>
      <c r="D8" s="56"/>
      <c r="E8" s="56"/>
      <c r="F8" s="79"/>
      <c r="G8" s="79"/>
      <c r="H8" s="80"/>
      <c r="I8" s="80"/>
      <c r="J8" s="80"/>
      <c r="K8" s="80"/>
      <c r="L8" s="80"/>
    </row>
    <row r="9" spans="1:15" s="44" customFormat="1" ht="13.8" thickBot="1" x14ac:dyDescent="0.3">
      <c r="B9" s="85" t="s">
        <v>20</v>
      </c>
      <c r="C9" s="49"/>
      <c r="D9" s="55"/>
      <c r="E9" s="55"/>
      <c r="F9" s="6">
        <v>27114488</v>
      </c>
      <c r="G9" s="6">
        <v>5656940</v>
      </c>
      <c r="H9" s="6">
        <v>-24150</v>
      </c>
      <c r="I9" s="6">
        <v>241453655</v>
      </c>
      <c r="J9" s="6">
        <f t="shared" ref="J9:J10" si="0">SUM(F9:I9)</f>
        <v>274200933</v>
      </c>
      <c r="K9" s="6">
        <v>44007</v>
      </c>
      <c r="L9" s="6">
        <f t="shared" ref="L9:L10" si="1">SUM(J9,K9)</f>
        <v>274244940</v>
      </c>
    </row>
    <row r="10" spans="1:15" s="44" customFormat="1" x14ac:dyDescent="0.25">
      <c r="B10" s="160" t="s">
        <v>152</v>
      </c>
      <c r="C10" s="56"/>
      <c r="D10" s="105"/>
      <c r="E10" s="105"/>
      <c r="F10" s="58"/>
      <c r="G10" s="58"/>
      <c r="H10" s="58"/>
      <c r="I10" s="101">
        <v>-7777526</v>
      </c>
      <c r="J10" s="101">
        <f t="shared" si="0"/>
        <v>-7777526</v>
      </c>
      <c r="K10" s="101">
        <v>0</v>
      </c>
      <c r="L10" s="101">
        <f t="shared" si="1"/>
        <v>-7777526</v>
      </c>
    </row>
    <row r="11" spans="1:15" x14ac:dyDescent="0.25">
      <c r="B11" s="11" t="s">
        <v>153</v>
      </c>
      <c r="C11" s="11"/>
      <c r="D11" s="5"/>
      <c r="E11" s="5"/>
      <c r="F11" s="4">
        <v>27114488</v>
      </c>
      <c r="G11" s="4">
        <v>5656940</v>
      </c>
      <c r="H11" s="4">
        <v>-24150</v>
      </c>
      <c r="I11" s="4">
        <f>SUM(I9,I10)</f>
        <v>233676129</v>
      </c>
      <c r="J11" s="4">
        <f>SUM(F11:I11)</f>
        <v>266423407</v>
      </c>
      <c r="K11" s="4">
        <v>44007</v>
      </c>
      <c r="L11" s="4">
        <f>SUM(J11,K11)</f>
        <v>266467414</v>
      </c>
    </row>
    <row r="12" spans="1:15" ht="13.8" thickBot="1" x14ac:dyDescent="0.3">
      <c r="B12" s="62" t="s">
        <v>95</v>
      </c>
      <c r="C12" s="62"/>
      <c r="D12" s="54"/>
      <c r="E12" s="54"/>
      <c r="F12" s="54">
        <v>0</v>
      </c>
      <c r="G12" s="54">
        <v>0</v>
      </c>
      <c r="H12" s="54">
        <v>0</v>
      </c>
      <c r="I12" s="54">
        <v>33579000</v>
      </c>
      <c r="J12" s="86">
        <f t="shared" ref="J12:J13" si="2">SUM(F12:I12)</f>
        <v>33579000</v>
      </c>
      <c r="K12" s="86">
        <v>-41910</v>
      </c>
      <c r="L12" s="86">
        <f t="shared" ref="L12:L15" si="3">SUM(J12,K12)</f>
        <v>33537090</v>
      </c>
    </row>
    <row r="13" spans="1:15" ht="13.8" thickBot="1" x14ac:dyDescent="0.3">
      <c r="B13" s="65" t="s">
        <v>120</v>
      </c>
      <c r="C13" s="65"/>
      <c r="D13" s="87"/>
      <c r="E13" s="87"/>
      <c r="F13" s="88">
        <v>0</v>
      </c>
      <c r="G13" s="88">
        <v>0</v>
      </c>
      <c r="H13" s="88">
        <v>0</v>
      </c>
      <c r="I13" s="87">
        <v>33579000</v>
      </c>
      <c r="J13" s="88">
        <f t="shared" si="2"/>
        <v>33579000</v>
      </c>
      <c r="K13" s="88">
        <v>-41910</v>
      </c>
      <c r="L13" s="88">
        <f t="shared" si="3"/>
        <v>33537090</v>
      </c>
    </row>
    <row r="14" spans="1:15" x14ac:dyDescent="0.25">
      <c r="B14" s="56"/>
      <c r="C14" s="56"/>
      <c r="D14" s="100"/>
      <c r="E14" s="100"/>
      <c r="F14" s="101"/>
      <c r="G14" s="101"/>
      <c r="H14" s="101"/>
      <c r="I14" s="100"/>
      <c r="J14" s="101"/>
      <c r="K14" s="101"/>
      <c r="L14" s="101"/>
    </row>
    <row r="15" spans="1:15" ht="13.8" thickBot="1" x14ac:dyDescent="0.3">
      <c r="B15" s="63" t="s">
        <v>134</v>
      </c>
      <c r="C15" s="49"/>
      <c r="D15" s="54"/>
      <c r="E15" s="54"/>
      <c r="F15" s="6"/>
      <c r="G15" s="6"/>
      <c r="H15" s="6"/>
      <c r="I15" s="6"/>
      <c r="J15" s="6">
        <v>0</v>
      </c>
      <c r="K15" s="86">
        <v>-20075</v>
      </c>
      <c r="L15" s="86">
        <f t="shared" si="3"/>
        <v>-20075</v>
      </c>
    </row>
    <row r="16" spans="1:15" ht="13.8" thickBot="1" x14ac:dyDescent="0.3">
      <c r="B16" s="49" t="s">
        <v>131</v>
      </c>
      <c r="C16" s="49"/>
      <c r="D16" s="54"/>
      <c r="E16" s="54"/>
      <c r="F16" s="6">
        <f>SUM(F11,F13,F15)</f>
        <v>27114488</v>
      </c>
      <c r="G16" s="6">
        <f t="shared" ref="G16:L16" si="4">SUM(G11,G13,G15)</f>
        <v>5656940</v>
      </c>
      <c r="H16" s="6">
        <f t="shared" si="4"/>
        <v>-24150</v>
      </c>
      <c r="I16" s="6">
        <f t="shared" si="4"/>
        <v>267255129</v>
      </c>
      <c r="J16" s="6">
        <f t="shared" si="4"/>
        <v>300002407</v>
      </c>
      <c r="K16" s="6">
        <f t="shared" si="4"/>
        <v>-17978</v>
      </c>
      <c r="L16" s="6">
        <f t="shared" si="4"/>
        <v>299984429</v>
      </c>
      <c r="M16" s="52"/>
      <c r="N16" s="151"/>
      <c r="O16" s="52"/>
    </row>
    <row r="17" spans="2:15" ht="13.8" thickBot="1" x14ac:dyDescent="0.3">
      <c r="B17" s="49"/>
      <c r="C17" s="49"/>
      <c r="D17" s="54"/>
      <c r="E17" s="54"/>
      <c r="F17" s="6"/>
      <c r="G17" s="6"/>
      <c r="H17" s="6"/>
      <c r="I17" s="6"/>
      <c r="J17" s="6"/>
      <c r="K17" s="6"/>
      <c r="L17" s="6"/>
    </row>
    <row r="18" spans="2:15" ht="13.8" thickBot="1" x14ac:dyDescent="0.3">
      <c r="B18" s="85" t="s">
        <v>154</v>
      </c>
      <c r="C18" s="49"/>
      <c r="D18" s="54"/>
      <c r="E18" s="54"/>
      <c r="F18" s="6">
        <v>27114488</v>
      </c>
      <c r="G18" s="6">
        <v>5656940</v>
      </c>
      <c r="H18" s="6">
        <v>-24150</v>
      </c>
      <c r="I18" s="6">
        <v>313264520</v>
      </c>
      <c r="J18" s="6">
        <v>346011798</v>
      </c>
      <c r="K18" s="6">
        <v>96386</v>
      </c>
      <c r="L18" s="6">
        <v>346108184</v>
      </c>
      <c r="M18" s="5">
        <f>BS!G41-L18</f>
        <v>0</v>
      </c>
    </row>
    <row r="19" spans="2:15" x14ac:dyDescent="0.25">
      <c r="B19" s="56"/>
      <c r="C19" s="56"/>
      <c r="D19" s="100"/>
      <c r="E19" s="100"/>
      <c r="F19" s="58"/>
      <c r="G19" s="58"/>
      <c r="H19" s="58"/>
      <c r="I19" s="58"/>
      <c r="J19" s="58"/>
      <c r="K19" s="58"/>
      <c r="L19" s="58"/>
    </row>
    <row r="20" spans="2:15" ht="13.8" thickBot="1" x14ac:dyDescent="0.3">
      <c r="B20" s="61" t="s">
        <v>95</v>
      </c>
      <c r="C20" s="61"/>
      <c r="D20" s="100"/>
      <c r="E20" s="100"/>
      <c r="F20" s="100">
        <v>0</v>
      </c>
      <c r="G20" s="100">
        <v>0</v>
      </c>
      <c r="H20" s="100">
        <v>0</v>
      </c>
      <c r="I20" s="54">
        <f>IS!F35</f>
        <v>58651625</v>
      </c>
      <c r="J20" s="54">
        <f>SUM(F20:I20)</f>
        <v>58651625</v>
      </c>
      <c r="K20" s="86">
        <f>IS!F36</f>
        <v>-113694</v>
      </c>
      <c r="L20" s="86">
        <f>SUM(J20:K20)</f>
        <v>58537931</v>
      </c>
      <c r="M20" s="52">
        <f>IS!F32-L20</f>
        <v>0</v>
      </c>
    </row>
    <row r="21" spans="2:15" ht="13.8" thickBot="1" x14ac:dyDescent="0.3">
      <c r="B21" s="65" t="s">
        <v>120</v>
      </c>
      <c r="C21" s="65"/>
      <c r="D21" s="87"/>
      <c r="E21" s="87"/>
      <c r="F21" s="161">
        <v>0</v>
      </c>
      <c r="G21" s="161">
        <v>0</v>
      </c>
      <c r="H21" s="161">
        <v>0</v>
      </c>
      <c r="I21" s="55">
        <f>SUM(I20)</f>
        <v>58651625</v>
      </c>
      <c r="J21" s="55">
        <f>SUM(J20)</f>
        <v>58651625</v>
      </c>
      <c r="K21" s="55">
        <f>SUM(K20)</f>
        <v>-113694</v>
      </c>
      <c r="L21" s="55">
        <f>SUM(L20)</f>
        <v>58537931</v>
      </c>
    </row>
    <row r="22" spans="2:15" x14ac:dyDescent="0.25">
      <c r="B22" s="56"/>
      <c r="C22" s="56"/>
      <c r="D22" s="100"/>
      <c r="E22" s="100"/>
      <c r="F22" s="101"/>
      <c r="G22" s="101"/>
      <c r="H22" s="101"/>
      <c r="I22" s="100"/>
      <c r="J22" s="100"/>
      <c r="K22" s="100"/>
      <c r="L22" s="100"/>
    </row>
    <row r="23" spans="2:15" ht="13.8" thickBot="1" x14ac:dyDescent="0.3">
      <c r="B23" s="63" t="s">
        <v>134</v>
      </c>
      <c r="C23" s="49"/>
      <c r="D23" s="54"/>
      <c r="E23" s="54"/>
      <c r="F23" s="86"/>
      <c r="G23" s="86"/>
      <c r="H23" s="86"/>
      <c r="I23" s="54">
        <v>-5476575</v>
      </c>
      <c r="J23" s="54">
        <f>SUM(F23:I23)</f>
        <v>-5476575</v>
      </c>
      <c r="K23" s="54">
        <v>-56807</v>
      </c>
      <c r="L23" s="54">
        <f>SUM(J23:K23)</f>
        <v>-5533382</v>
      </c>
    </row>
    <row r="24" spans="2:15" ht="13.8" thickBot="1" x14ac:dyDescent="0.3">
      <c r="B24" s="85" t="s">
        <v>155</v>
      </c>
      <c r="C24" s="49"/>
      <c r="D24" s="49"/>
      <c r="E24" s="49"/>
      <c r="F24" s="6">
        <f>F18+F21+F23</f>
        <v>27114488</v>
      </c>
      <c r="G24" s="6">
        <f t="shared" ref="G24:L24" si="5">G18+G21+G23</f>
        <v>5656940</v>
      </c>
      <c r="H24" s="6">
        <f t="shared" si="5"/>
        <v>-24150</v>
      </c>
      <c r="I24" s="6">
        <f t="shared" si="5"/>
        <v>366439570</v>
      </c>
      <c r="J24" s="6">
        <f t="shared" si="5"/>
        <v>399186848</v>
      </c>
      <c r="K24" s="6">
        <f t="shared" si="5"/>
        <v>-74115</v>
      </c>
      <c r="L24" s="6">
        <f t="shared" si="5"/>
        <v>399112733</v>
      </c>
      <c r="M24" s="52">
        <f>BS!F41-L24</f>
        <v>0</v>
      </c>
      <c r="O24" s="52"/>
    </row>
    <row r="25" spans="2:15" x14ac:dyDescent="0.25">
      <c r="F25" s="52">
        <f>BS!F35-F24</f>
        <v>0</v>
      </c>
      <c r="G25" s="52">
        <f>BS!F36-G24</f>
        <v>0</v>
      </c>
      <c r="H25" s="52">
        <f>BS!F37-H24</f>
        <v>0</v>
      </c>
      <c r="I25" s="52">
        <f>BS!F38-I24</f>
        <v>0</v>
      </c>
      <c r="J25" s="52">
        <f>BS!F39-J24</f>
        <v>0</v>
      </c>
      <c r="K25" s="52">
        <f>BS!F40-K24</f>
        <v>0</v>
      </c>
      <c r="L25" s="52">
        <f>BS!F41-L24</f>
        <v>0</v>
      </c>
    </row>
    <row r="27" spans="2:15" x14ac:dyDescent="0.25">
      <c r="B27" s="44" t="s">
        <v>46</v>
      </c>
      <c r="C27" s="43"/>
      <c r="F27" s="44"/>
      <c r="I27" s="44"/>
      <c r="K27" s="165" t="s">
        <v>132</v>
      </c>
      <c r="L27" s="165"/>
    </row>
    <row r="28" spans="2:15" x14ac:dyDescent="0.25">
      <c r="C28" s="43"/>
    </row>
    <row r="29" spans="2:15" x14ac:dyDescent="0.25">
      <c r="B29" s="44" t="s">
        <v>145</v>
      </c>
      <c r="C29" s="43"/>
      <c r="F29" s="44"/>
      <c r="I29" s="44"/>
      <c r="K29" s="165" t="s">
        <v>47</v>
      </c>
      <c r="L29" s="165"/>
    </row>
  </sheetData>
  <mergeCells count="4">
    <mergeCell ref="F6:J6"/>
    <mergeCell ref="B3:L4"/>
    <mergeCell ref="K27:L27"/>
    <mergeCell ref="K29:L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7781-CFC5-418A-85B9-B97DA9E9E149}">
  <sheetPr>
    <tabColor rgb="FF92D050"/>
  </sheetPr>
  <dimension ref="A1:T88"/>
  <sheetViews>
    <sheetView showGridLines="0" tabSelected="1" zoomScale="80" zoomScaleNormal="80" workbookViewId="0">
      <selection activeCell="D7" sqref="D7"/>
    </sheetView>
  </sheetViews>
  <sheetFormatPr defaultColWidth="8.88671875" defaultRowHeight="13.2" x14ac:dyDescent="0.25"/>
  <cols>
    <col min="1" max="1" width="8.88671875" style="7"/>
    <col min="2" max="2" width="56.88671875" style="7" customWidth="1"/>
    <col min="3" max="3" width="2.33203125" style="7" bestFit="1" customWidth="1"/>
    <col min="4" max="4" width="11.109375" style="154" bestFit="1" customWidth="1"/>
    <col min="5" max="5" width="2.33203125" style="7" bestFit="1" customWidth="1"/>
    <col min="6" max="7" width="19.88671875" style="7" bestFit="1" customWidth="1"/>
    <col min="8" max="8" width="9.44140625" style="7" bestFit="1" customWidth="1"/>
    <col min="9" max="9" width="18.5546875" style="7" bestFit="1" customWidth="1"/>
    <col min="10" max="10" width="2.33203125" style="7" bestFit="1" customWidth="1"/>
    <col min="11" max="11" width="18.5546875" style="7" bestFit="1" customWidth="1"/>
    <col min="12" max="12" width="2.33203125" style="7" bestFit="1" customWidth="1"/>
    <col min="13" max="13" width="18.5546875" style="7" bestFit="1" customWidth="1"/>
    <col min="14" max="14" width="8.5546875" style="7" bestFit="1" customWidth="1"/>
    <col min="15" max="18" width="8.88671875" style="7"/>
    <col min="19" max="19" width="9.109375" style="7" bestFit="1" customWidth="1"/>
    <col min="20" max="16384" width="8.88671875" style="7"/>
  </cols>
  <sheetData>
    <row r="1" spans="1:20" x14ac:dyDescent="0.25">
      <c r="A1" s="31"/>
      <c r="B1" s="1" t="s">
        <v>0</v>
      </c>
      <c r="C1" s="1" t="s">
        <v>1</v>
      </c>
      <c r="D1" s="33" t="s">
        <v>2</v>
      </c>
      <c r="E1" s="1" t="s">
        <v>1</v>
      </c>
      <c r="F1" s="2" t="s">
        <v>3</v>
      </c>
      <c r="G1" s="2" t="s">
        <v>3</v>
      </c>
      <c r="H1" s="1" t="s">
        <v>1</v>
      </c>
      <c r="I1" s="1" t="s">
        <v>3</v>
      </c>
      <c r="J1" s="1" t="s">
        <v>1</v>
      </c>
      <c r="K1" s="1" t="s">
        <v>3</v>
      </c>
      <c r="L1" s="1" t="s">
        <v>1</v>
      </c>
      <c r="M1" s="1" t="s">
        <v>3</v>
      </c>
      <c r="N1" s="1" t="s">
        <v>1</v>
      </c>
    </row>
    <row r="2" spans="1:20" ht="15.6" x14ac:dyDescent="0.3">
      <c r="B2" s="144" t="s">
        <v>144</v>
      </c>
    </row>
    <row r="3" spans="1:20" ht="13.2" customHeight="1" x14ac:dyDescent="0.25">
      <c r="B3" s="162" t="s">
        <v>139</v>
      </c>
      <c r="C3" s="162"/>
      <c r="D3" s="162"/>
      <c r="E3" s="162"/>
      <c r="F3" s="162"/>
      <c r="G3" s="162"/>
    </row>
    <row r="4" spans="1:20" ht="18" customHeight="1" x14ac:dyDescent="0.25">
      <c r="B4" s="162"/>
      <c r="C4" s="162"/>
      <c r="D4" s="162"/>
      <c r="E4" s="162"/>
      <c r="F4" s="162"/>
      <c r="G4" s="162"/>
    </row>
    <row r="6" spans="1:20" s="61" customFormat="1" x14ac:dyDescent="0.25">
      <c r="F6" s="163" t="s">
        <v>133</v>
      </c>
      <c r="G6" s="163"/>
    </row>
    <row r="7" spans="1:20" ht="13.8" thickBot="1" x14ac:dyDescent="0.3">
      <c r="B7" s="59" t="s">
        <v>136</v>
      </c>
      <c r="C7" s="40"/>
      <c r="D7" s="41" t="s">
        <v>4</v>
      </c>
      <c r="E7" s="41"/>
      <c r="F7" s="42" t="s">
        <v>156</v>
      </c>
      <c r="G7" s="42" t="s">
        <v>124</v>
      </c>
    </row>
    <row r="8" spans="1:20" x14ac:dyDescent="0.25">
      <c r="D8" s="43"/>
      <c r="E8" s="43"/>
      <c r="F8" s="19"/>
      <c r="G8" s="19"/>
    </row>
    <row r="9" spans="1:20" x14ac:dyDescent="0.25">
      <c r="B9" s="44" t="s">
        <v>21</v>
      </c>
      <c r="C9" s="44"/>
      <c r="D9" s="43"/>
      <c r="E9" s="43"/>
      <c r="F9" s="39"/>
      <c r="G9" s="39"/>
      <c r="M9" s="155"/>
      <c r="N9" s="155"/>
      <c r="P9" s="155"/>
      <c r="Q9" s="155"/>
      <c r="S9" s="47"/>
      <c r="T9" s="47"/>
    </row>
    <row r="10" spans="1:20" x14ac:dyDescent="0.25">
      <c r="B10" s="7" t="s">
        <v>53</v>
      </c>
      <c r="D10" s="43"/>
      <c r="E10" s="18"/>
      <c r="F10" s="14">
        <v>56561027</v>
      </c>
      <c r="G10" s="5">
        <v>38231970</v>
      </c>
      <c r="I10" s="52"/>
      <c r="K10" s="52"/>
      <c r="M10" s="155"/>
      <c r="N10" s="155"/>
      <c r="P10" s="155"/>
      <c r="Q10" s="155"/>
      <c r="S10" s="47"/>
      <c r="T10" s="47"/>
    </row>
    <row r="11" spans="1:20" x14ac:dyDescent="0.25">
      <c r="D11" s="131"/>
      <c r="E11" s="18"/>
      <c r="F11" s="30"/>
      <c r="G11" s="18"/>
    </row>
    <row r="12" spans="1:20" x14ac:dyDescent="0.25">
      <c r="A12" s="44"/>
      <c r="B12" s="44" t="s">
        <v>22</v>
      </c>
      <c r="C12" s="44"/>
      <c r="D12" s="131"/>
      <c r="E12" s="18"/>
      <c r="F12" s="30"/>
      <c r="G12" s="18"/>
    </row>
    <row r="13" spans="1:20" x14ac:dyDescent="0.25">
      <c r="B13" s="45" t="s">
        <v>96</v>
      </c>
      <c r="C13" s="45"/>
      <c r="D13" s="129" t="s">
        <v>175</v>
      </c>
      <c r="E13" s="18"/>
      <c r="F13" s="14">
        <v>35966143</v>
      </c>
      <c r="G13" s="5">
        <v>31344356</v>
      </c>
    </row>
    <row r="14" spans="1:20" x14ac:dyDescent="0.25">
      <c r="B14" s="45" t="s">
        <v>167</v>
      </c>
      <c r="C14" s="45"/>
      <c r="D14" s="129"/>
      <c r="E14" s="18"/>
      <c r="F14" s="14">
        <v>805155</v>
      </c>
      <c r="G14" s="5">
        <v>36598</v>
      </c>
    </row>
    <row r="15" spans="1:20" x14ac:dyDescent="0.25">
      <c r="B15" s="45" t="s">
        <v>157</v>
      </c>
      <c r="C15" s="45"/>
      <c r="D15" s="129"/>
      <c r="E15" s="18"/>
      <c r="F15" s="14">
        <v>141792</v>
      </c>
      <c r="G15" s="5">
        <v>-426674</v>
      </c>
      <c r="H15" s="5">
        <f>IS!F19+F15</f>
        <v>0</v>
      </c>
      <c r="I15" s="5"/>
    </row>
    <row r="16" spans="1:20" x14ac:dyDescent="0.25">
      <c r="B16" s="45" t="s">
        <v>158</v>
      </c>
      <c r="C16" s="45"/>
      <c r="D16" s="129">
        <v>9</v>
      </c>
      <c r="E16" s="18"/>
      <c r="F16" s="14">
        <v>354979</v>
      </c>
      <c r="G16" s="5">
        <v>757228</v>
      </c>
      <c r="H16" s="5">
        <f>SUM(IS!F12,IS!F20)+SUM(F16,F17,F18,F19)</f>
        <v>0</v>
      </c>
      <c r="I16" s="5"/>
      <c r="K16" s="156"/>
      <c r="M16" s="157"/>
    </row>
    <row r="17" spans="2:9" ht="26.4" x14ac:dyDescent="0.25">
      <c r="B17" s="112" t="s">
        <v>159</v>
      </c>
      <c r="C17" s="45"/>
      <c r="D17" s="129">
        <v>9</v>
      </c>
      <c r="E17" s="18"/>
      <c r="F17" s="14">
        <v>3781224</v>
      </c>
      <c r="G17" s="5">
        <v>-2016114</v>
      </c>
    </row>
    <row r="18" spans="2:9" x14ac:dyDescent="0.25">
      <c r="B18" s="45" t="s">
        <v>160</v>
      </c>
      <c r="C18" s="45"/>
      <c r="D18" s="129">
        <v>9</v>
      </c>
      <c r="E18" s="18"/>
      <c r="F18" s="14">
        <v>-75050</v>
      </c>
      <c r="G18" s="5">
        <v>0</v>
      </c>
      <c r="H18" s="5"/>
      <c r="I18" s="5"/>
    </row>
    <row r="19" spans="2:9" x14ac:dyDescent="0.25">
      <c r="B19" s="45" t="s">
        <v>161</v>
      </c>
      <c r="C19" s="45"/>
      <c r="D19" s="129">
        <v>9</v>
      </c>
      <c r="E19" s="18"/>
      <c r="F19" s="14">
        <v>298027</v>
      </c>
      <c r="G19" s="5">
        <v>0</v>
      </c>
      <c r="H19" s="5"/>
      <c r="I19" s="5"/>
    </row>
    <row r="20" spans="2:9" x14ac:dyDescent="0.25">
      <c r="B20" s="45" t="s">
        <v>162</v>
      </c>
      <c r="C20" s="45"/>
      <c r="D20" s="129"/>
      <c r="E20" s="18"/>
      <c r="F20" s="14">
        <v>1614986</v>
      </c>
      <c r="G20" s="5">
        <v>1302253</v>
      </c>
      <c r="H20" s="5"/>
      <c r="I20" s="5"/>
    </row>
    <row r="21" spans="2:9" x14ac:dyDescent="0.25">
      <c r="B21" s="45" t="s">
        <v>163</v>
      </c>
      <c r="C21" s="45"/>
      <c r="D21" s="129"/>
      <c r="E21" s="18"/>
      <c r="F21" s="14">
        <v>50487</v>
      </c>
      <c r="G21" s="5">
        <v>114996</v>
      </c>
      <c r="H21" s="5"/>
      <c r="I21" s="5"/>
    </row>
    <row r="22" spans="2:9" x14ac:dyDescent="0.25">
      <c r="B22" s="45" t="s">
        <v>97</v>
      </c>
      <c r="C22" s="45"/>
      <c r="D22" s="129"/>
      <c r="E22" s="18"/>
      <c r="F22" s="14">
        <v>0</v>
      </c>
      <c r="G22" s="5">
        <v>-68726</v>
      </c>
      <c r="H22" s="5"/>
      <c r="I22" s="5"/>
    </row>
    <row r="23" spans="2:9" x14ac:dyDescent="0.25">
      <c r="B23" s="45" t="s">
        <v>98</v>
      </c>
      <c r="C23" s="45"/>
      <c r="D23" s="129">
        <v>7</v>
      </c>
      <c r="E23" s="18"/>
      <c r="F23" s="14">
        <v>310727</v>
      </c>
      <c r="G23" s="5">
        <v>438817</v>
      </c>
      <c r="H23" s="5"/>
      <c r="I23" s="5"/>
    </row>
    <row r="24" spans="2:9" x14ac:dyDescent="0.25">
      <c r="B24" s="45" t="s">
        <v>164</v>
      </c>
      <c r="C24" s="45"/>
      <c r="D24" s="129">
        <v>6</v>
      </c>
      <c r="E24" s="18"/>
      <c r="F24" s="14">
        <v>459439</v>
      </c>
      <c r="G24" s="5">
        <v>0</v>
      </c>
      <c r="H24" s="5"/>
      <c r="I24" s="5"/>
    </row>
    <row r="25" spans="2:9" x14ac:dyDescent="0.25">
      <c r="B25" s="45" t="s">
        <v>128</v>
      </c>
      <c r="C25" s="45"/>
      <c r="D25" s="129"/>
      <c r="E25" s="18"/>
      <c r="F25" s="14">
        <v>20535</v>
      </c>
      <c r="G25" s="5">
        <v>47457</v>
      </c>
      <c r="H25" s="5"/>
      <c r="I25" s="5"/>
    </row>
    <row r="26" spans="2:9" x14ac:dyDescent="0.25">
      <c r="B26" s="45" t="s">
        <v>135</v>
      </c>
      <c r="C26" s="45"/>
      <c r="D26" s="129">
        <v>7</v>
      </c>
      <c r="E26" s="18"/>
      <c r="F26" s="14">
        <v>-48979</v>
      </c>
      <c r="G26" s="5">
        <v>-365960</v>
      </c>
      <c r="H26" s="5"/>
      <c r="I26" s="5"/>
    </row>
    <row r="27" spans="2:9" x14ac:dyDescent="0.25">
      <c r="B27" s="45" t="s">
        <v>165</v>
      </c>
      <c r="C27" s="45"/>
      <c r="D27" s="129"/>
      <c r="E27" s="18"/>
      <c r="F27" s="14">
        <v>40268</v>
      </c>
      <c r="G27" s="5">
        <v>0</v>
      </c>
    </row>
    <row r="28" spans="2:9" x14ac:dyDescent="0.25">
      <c r="B28" s="45" t="s">
        <v>129</v>
      </c>
      <c r="C28" s="45"/>
      <c r="D28" s="129">
        <v>7</v>
      </c>
      <c r="E28" s="18"/>
      <c r="F28" s="14">
        <v>654529</v>
      </c>
      <c r="G28" s="5">
        <v>1200758</v>
      </c>
    </row>
    <row r="29" spans="2:9" x14ac:dyDescent="0.25">
      <c r="B29" s="45" t="s">
        <v>166</v>
      </c>
      <c r="C29" s="45"/>
      <c r="D29" s="46"/>
      <c r="E29" s="18"/>
      <c r="F29" s="14">
        <v>318025</v>
      </c>
      <c r="G29" s="5">
        <v>-1871346</v>
      </c>
    </row>
    <row r="30" spans="2:9" x14ac:dyDescent="0.25">
      <c r="B30" s="45" t="s">
        <v>6</v>
      </c>
      <c r="C30" s="45"/>
      <c r="D30" s="46">
        <v>8</v>
      </c>
      <c r="E30" s="18"/>
      <c r="F30" s="14">
        <v>-859031</v>
      </c>
      <c r="G30" s="5">
        <v>-2724642</v>
      </c>
    </row>
    <row r="31" spans="2:9" ht="13.8" thickBot="1" x14ac:dyDescent="0.3">
      <c r="B31" s="45" t="s">
        <v>52</v>
      </c>
      <c r="C31" s="45"/>
      <c r="D31" s="46">
        <v>8</v>
      </c>
      <c r="E31" s="18"/>
      <c r="F31" s="14">
        <v>7178600</v>
      </c>
      <c r="G31" s="5">
        <v>15221918</v>
      </c>
    </row>
    <row r="32" spans="2:9" ht="13.8" thickBot="1" x14ac:dyDescent="0.3">
      <c r="B32" s="89" t="s">
        <v>99</v>
      </c>
      <c r="C32" s="89"/>
      <c r="D32" s="90"/>
      <c r="E32" s="91"/>
      <c r="F32" s="92">
        <f>SUM(F10:F31)</f>
        <v>107572883</v>
      </c>
      <c r="G32" s="92">
        <v>81222889</v>
      </c>
    </row>
    <row r="33" spans="2:7" x14ac:dyDescent="0.25">
      <c r="B33" s="44"/>
      <c r="C33" s="44"/>
      <c r="D33" s="43"/>
      <c r="E33" s="18"/>
      <c r="F33" s="36"/>
      <c r="G33" s="36"/>
    </row>
    <row r="34" spans="2:7" x14ac:dyDescent="0.25">
      <c r="B34" s="44" t="s">
        <v>23</v>
      </c>
      <c r="C34" s="44"/>
      <c r="D34" s="43"/>
      <c r="E34" s="18"/>
      <c r="F34" s="34"/>
      <c r="G34" s="34"/>
    </row>
    <row r="35" spans="2:7" x14ac:dyDescent="0.25">
      <c r="B35" s="102" t="s">
        <v>24</v>
      </c>
      <c r="C35" s="102"/>
      <c r="D35" s="103"/>
      <c r="E35" s="104"/>
      <c r="F35" s="100">
        <v>10725038</v>
      </c>
      <c r="G35" s="100">
        <v>-6320206</v>
      </c>
    </row>
    <row r="36" spans="2:7" x14ac:dyDescent="0.25">
      <c r="B36" s="102" t="s">
        <v>100</v>
      </c>
      <c r="C36" s="102"/>
      <c r="D36" s="103"/>
      <c r="E36" s="104"/>
      <c r="F36" s="100">
        <v>6268389</v>
      </c>
      <c r="G36" s="100">
        <v>-4422221</v>
      </c>
    </row>
    <row r="37" spans="2:7" x14ac:dyDescent="0.25">
      <c r="B37" s="102" t="s">
        <v>101</v>
      </c>
      <c r="C37" s="102"/>
      <c r="D37" s="103"/>
      <c r="E37" s="104"/>
      <c r="F37" s="100">
        <v>-14832414</v>
      </c>
      <c r="G37" s="100">
        <v>-6560922</v>
      </c>
    </row>
    <row r="38" spans="2:7" x14ac:dyDescent="0.25">
      <c r="B38" s="102" t="s">
        <v>102</v>
      </c>
      <c r="C38" s="102"/>
      <c r="D38" s="103"/>
      <c r="E38" s="104"/>
      <c r="F38" s="100">
        <v>-8177762</v>
      </c>
      <c r="G38" s="100">
        <v>11366746</v>
      </c>
    </row>
    <row r="39" spans="2:7" x14ac:dyDescent="0.25">
      <c r="B39" s="102" t="s">
        <v>25</v>
      </c>
      <c r="C39" s="102"/>
      <c r="D39" s="103"/>
      <c r="E39" s="104"/>
      <c r="F39" s="100">
        <v>12592111</v>
      </c>
      <c r="G39" s="100">
        <v>19019083</v>
      </c>
    </row>
    <row r="40" spans="2:7" x14ac:dyDescent="0.25">
      <c r="B40" s="102" t="s">
        <v>26</v>
      </c>
      <c r="C40" s="102"/>
      <c r="D40" s="103"/>
      <c r="E40" s="104"/>
      <c r="F40" s="100">
        <v>-3108753</v>
      </c>
      <c r="G40" s="100">
        <v>8027785</v>
      </c>
    </row>
    <row r="41" spans="2:7" x14ac:dyDescent="0.25">
      <c r="B41" s="102" t="s">
        <v>103</v>
      </c>
      <c r="C41" s="102"/>
      <c r="D41" s="103"/>
      <c r="E41" s="104"/>
      <c r="F41" s="100">
        <v>-3751979</v>
      </c>
      <c r="G41" s="100">
        <v>-19645337</v>
      </c>
    </row>
    <row r="42" spans="2:7" x14ac:dyDescent="0.25">
      <c r="B42" s="102" t="s">
        <v>168</v>
      </c>
      <c r="C42" s="102"/>
      <c r="D42" s="103"/>
      <c r="E42" s="104"/>
      <c r="F42" s="100">
        <v>4327854</v>
      </c>
      <c r="G42" s="100">
        <v>126536</v>
      </c>
    </row>
    <row r="43" spans="2:7" x14ac:dyDescent="0.25">
      <c r="B43" s="102" t="s">
        <v>104</v>
      </c>
      <c r="C43" s="102"/>
      <c r="D43" s="103"/>
      <c r="E43" s="104"/>
      <c r="F43" s="100">
        <v>-2393356</v>
      </c>
      <c r="G43" s="100">
        <v>3792870</v>
      </c>
    </row>
    <row r="44" spans="2:7" ht="13.8" thickBot="1" x14ac:dyDescent="0.3">
      <c r="B44" s="93" t="s">
        <v>34</v>
      </c>
      <c r="C44" s="93"/>
      <c r="D44" s="94"/>
      <c r="E44" s="95"/>
      <c r="F44" s="55">
        <f>SUM(F32,F35:F43)</f>
        <v>109222011</v>
      </c>
      <c r="G44" s="55">
        <v>86607223</v>
      </c>
    </row>
    <row r="45" spans="2:7" x14ac:dyDescent="0.25">
      <c r="D45" s="43"/>
      <c r="E45" s="18"/>
      <c r="F45" s="36"/>
      <c r="G45" s="36"/>
    </row>
    <row r="46" spans="2:7" ht="13.8" thickBot="1" x14ac:dyDescent="0.3">
      <c r="B46" s="62" t="s">
        <v>27</v>
      </c>
      <c r="C46" s="62"/>
      <c r="D46" s="94"/>
      <c r="E46" s="95"/>
      <c r="F46" s="70">
        <v>-4803409</v>
      </c>
      <c r="G46" s="70">
        <v>-5113054</v>
      </c>
    </row>
    <row r="47" spans="2:7" ht="13.8" thickBot="1" x14ac:dyDescent="0.3">
      <c r="B47" s="89" t="s">
        <v>28</v>
      </c>
      <c r="C47" s="89"/>
      <c r="D47" s="90"/>
      <c r="E47" s="91"/>
      <c r="F47" s="92">
        <f>SUM(F44:F46)</f>
        <v>104418602</v>
      </c>
      <c r="G47" s="92">
        <v>81494169</v>
      </c>
    </row>
    <row r="48" spans="2:7" x14ac:dyDescent="0.25">
      <c r="D48" s="7"/>
      <c r="F48" s="35"/>
      <c r="G48" s="35"/>
    </row>
    <row r="49" spans="2:7" x14ac:dyDescent="0.25">
      <c r="B49" s="37" t="s">
        <v>29</v>
      </c>
      <c r="C49" s="44"/>
      <c r="D49" s="47"/>
      <c r="E49" s="47"/>
      <c r="F49" s="34"/>
      <c r="G49" s="34"/>
    </row>
    <row r="50" spans="2:7" x14ac:dyDescent="0.25">
      <c r="B50" s="106" t="s">
        <v>105</v>
      </c>
      <c r="C50" s="107"/>
      <c r="D50" s="108"/>
      <c r="E50" s="108"/>
      <c r="F50" s="100">
        <v>-21718730</v>
      </c>
      <c r="G50" s="100">
        <v>-23359014</v>
      </c>
    </row>
    <row r="51" spans="2:7" x14ac:dyDescent="0.25">
      <c r="B51" s="106" t="s">
        <v>130</v>
      </c>
      <c r="C51" s="107"/>
      <c r="D51" s="108"/>
      <c r="E51" s="108"/>
      <c r="F51" s="100"/>
      <c r="G51" s="100">
        <v>83127</v>
      </c>
    </row>
    <row r="52" spans="2:7" s="61" customFormat="1" x14ac:dyDescent="0.25">
      <c r="B52" s="106" t="s">
        <v>106</v>
      </c>
      <c r="C52" s="107"/>
      <c r="D52" s="108"/>
      <c r="E52" s="108"/>
      <c r="F52" s="100">
        <v>-423039</v>
      </c>
      <c r="G52" s="100">
        <v>-803174</v>
      </c>
    </row>
    <row r="53" spans="2:7" s="61" customFormat="1" x14ac:dyDescent="0.25">
      <c r="B53" s="106" t="s">
        <v>107</v>
      </c>
      <c r="C53" s="107"/>
      <c r="D53" s="108"/>
      <c r="E53" s="108"/>
      <c r="F53" s="100">
        <v>-650679</v>
      </c>
      <c r="G53" s="100">
        <v>-303530</v>
      </c>
    </row>
    <row r="54" spans="2:7" s="61" customFormat="1" x14ac:dyDescent="0.25">
      <c r="B54" s="106" t="s">
        <v>108</v>
      </c>
      <c r="C54" s="107"/>
      <c r="D54" s="108"/>
      <c r="E54" s="108"/>
      <c r="F54" s="100">
        <v>68348</v>
      </c>
      <c r="G54" s="100">
        <v>13635153</v>
      </c>
    </row>
    <row r="55" spans="2:7" s="61" customFormat="1" x14ac:dyDescent="0.25">
      <c r="B55" s="106" t="s">
        <v>125</v>
      </c>
      <c r="C55" s="107"/>
      <c r="D55" s="108"/>
      <c r="E55" s="108"/>
      <c r="F55" s="100">
        <v>-816380</v>
      </c>
      <c r="G55" s="100">
        <v>-1174980</v>
      </c>
    </row>
    <row r="56" spans="2:7" s="61" customFormat="1" ht="13.8" thickBot="1" x14ac:dyDescent="0.3">
      <c r="B56" s="115" t="s">
        <v>30</v>
      </c>
      <c r="C56" s="107"/>
      <c r="D56" s="108"/>
      <c r="E56" s="108"/>
      <c r="F56" s="100">
        <v>626742</v>
      </c>
      <c r="G56" s="100">
        <v>717626</v>
      </c>
    </row>
    <row r="57" spans="2:7" ht="13.8" thickBot="1" x14ac:dyDescent="0.3">
      <c r="B57" s="109" t="s">
        <v>109</v>
      </c>
      <c r="C57" s="89"/>
      <c r="D57" s="96"/>
      <c r="E57" s="96"/>
      <c r="F57" s="92">
        <f>SUM(F50:F56)</f>
        <v>-22913738</v>
      </c>
      <c r="G57" s="92">
        <v>-11204792</v>
      </c>
    </row>
    <row r="58" spans="2:7" x14ac:dyDescent="0.25">
      <c r="D58" s="24"/>
      <c r="E58" s="24"/>
      <c r="F58" s="36"/>
      <c r="G58" s="36"/>
    </row>
    <row r="59" spans="2:7" x14ac:dyDescent="0.25">
      <c r="B59" s="44" t="s">
        <v>110</v>
      </c>
      <c r="D59" s="24"/>
      <c r="E59" s="24"/>
      <c r="F59" s="36"/>
      <c r="G59" s="36"/>
    </row>
    <row r="60" spans="2:7" x14ac:dyDescent="0.25">
      <c r="B60" s="7" t="s">
        <v>169</v>
      </c>
      <c r="D60" s="24"/>
      <c r="E60" s="24"/>
      <c r="F60" s="18">
        <v>0</v>
      </c>
      <c r="G60" s="18">
        <v>85000</v>
      </c>
    </row>
    <row r="61" spans="2:7" x14ac:dyDescent="0.25">
      <c r="B61" s="7" t="s">
        <v>170</v>
      </c>
      <c r="D61" s="24"/>
      <c r="E61" s="24"/>
      <c r="F61" s="18">
        <v>0</v>
      </c>
      <c r="G61" s="18">
        <v>-122382</v>
      </c>
    </row>
    <row r="62" spans="2:7" x14ac:dyDescent="0.25">
      <c r="B62" s="7" t="s">
        <v>111</v>
      </c>
      <c r="D62" s="24"/>
      <c r="E62" s="24"/>
      <c r="F62" s="18">
        <v>135487612</v>
      </c>
      <c r="G62" s="18">
        <v>3486775</v>
      </c>
    </row>
    <row r="63" spans="2:7" x14ac:dyDescent="0.25">
      <c r="B63" s="7" t="s">
        <v>112</v>
      </c>
      <c r="D63" s="24"/>
      <c r="E63" s="24"/>
      <c r="F63" s="18">
        <v>-216111833</v>
      </c>
      <c r="G63" s="18">
        <v>-68090552</v>
      </c>
    </row>
    <row r="64" spans="2:7" x14ac:dyDescent="0.25">
      <c r="B64" s="7" t="s">
        <v>113</v>
      </c>
      <c r="D64" s="24"/>
      <c r="E64" s="24"/>
      <c r="F64" s="18">
        <v>-8139535</v>
      </c>
      <c r="G64" s="18">
        <v>-10730966</v>
      </c>
    </row>
    <row r="65" spans="2:7" x14ac:dyDescent="0.25">
      <c r="B65" s="7" t="s">
        <v>114</v>
      </c>
      <c r="D65" s="24"/>
      <c r="E65" s="24"/>
      <c r="F65" s="18">
        <v>-91673</v>
      </c>
      <c r="G65" s="18">
        <v>-246333</v>
      </c>
    </row>
    <row r="66" spans="2:7" x14ac:dyDescent="0.25">
      <c r="B66" s="7" t="s">
        <v>115</v>
      </c>
      <c r="D66" s="24"/>
      <c r="E66" s="24"/>
      <c r="F66" s="18">
        <v>-8016</v>
      </c>
      <c r="G66" s="18">
        <v>-171727</v>
      </c>
    </row>
    <row r="67" spans="2:7" ht="13.8" thickBot="1" x14ac:dyDescent="0.3">
      <c r="B67" s="7" t="s">
        <v>116</v>
      </c>
      <c r="D67" s="24"/>
      <c r="E67" s="24"/>
      <c r="F67" s="18">
        <v>-1184651</v>
      </c>
      <c r="G67" s="18">
        <v>-2464809</v>
      </c>
    </row>
    <row r="68" spans="2:7" ht="13.8" thickBot="1" x14ac:dyDescent="0.3">
      <c r="B68" s="109" t="s">
        <v>117</v>
      </c>
      <c r="C68" s="89"/>
      <c r="D68" s="96"/>
      <c r="E68" s="96"/>
      <c r="F68" s="92">
        <f>SUM(F60:F67)</f>
        <v>-90048096</v>
      </c>
      <c r="G68" s="92">
        <v>-78254994</v>
      </c>
    </row>
    <row r="69" spans="2:7" x14ac:dyDescent="0.25">
      <c r="D69" s="24"/>
      <c r="E69" s="24"/>
      <c r="F69" s="36"/>
      <c r="G69" s="36"/>
    </row>
    <row r="70" spans="2:7" x14ac:dyDescent="0.25">
      <c r="B70" s="44" t="s">
        <v>31</v>
      </c>
      <c r="C70" s="44"/>
      <c r="D70" s="24"/>
      <c r="E70" s="24"/>
      <c r="F70" s="34">
        <f>F47+F57+F68</f>
        <v>-8543232</v>
      </c>
      <c r="G70" s="34">
        <v>-7965617</v>
      </c>
    </row>
    <row r="71" spans="2:7" x14ac:dyDescent="0.25">
      <c r="B71" s="7" t="s">
        <v>118</v>
      </c>
      <c r="D71" s="24"/>
      <c r="E71" s="24"/>
      <c r="F71" s="5">
        <v>551853</v>
      </c>
      <c r="G71" s="5">
        <v>1033664</v>
      </c>
    </row>
    <row r="72" spans="2:7" x14ac:dyDescent="0.25">
      <c r="B72" s="7" t="s">
        <v>119</v>
      </c>
      <c r="D72" s="24"/>
      <c r="E72" s="24"/>
      <c r="F72" s="5">
        <v>-39665</v>
      </c>
      <c r="G72" s="5">
        <v>260829</v>
      </c>
    </row>
    <row r="73" spans="2:7" ht="13.8" thickBot="1" x14ac:dyDescent="0.3">
      <c r="B73" s="62" t="s">
        <v>32</v>
      </c>
      <c r="C73" s="62"/>
      <c r="D73" s="113"/>
      <c r="E73" s="113"/>
      <c r="F73" s="54">
        <v>50068346</v>
      </c>
      <c r="G73" s="54">
        <v>26441530</v>
      </c>
    </row>
    <row r="74" spans="2:7" ht="13.8" thickBot="1" x14ac:dyDescent="0.3">
      <c r="B74" s="93" t="s">
        <v>33</v>
      </c>
      <c r="C74" s="93"/>
      <c r="D74" s="127">
        <v>20</v>
      </c>
      <c r="E74" s="67"/>
      <c r="F74" s="55">
        <f>SUM(F70:F73)</f>
        <v>42037302</v>
      </c>
      <c r="G74" s="55">
        <f>SUM(G70:G73)</f>
        <v>19770406</v>
      </c>
    </row>
    <row r="75" spans="2:7" x14ac:dyDescent="0.25">
      <c r="F75" s="52">
        <f>BS!F28-F74</f>
        <v>0</v>
      </c>
    </row>
    <row r="78" spans="2:7" x14ac:dyDescent="0.25">
      <c r="B78" s="44" t="s">
        <v>46</v>
      </c>
      <c r="C78" s="43"/>
      <c r="D78" s="7"/>
      <c r="F78" s="44"/>
      <c r="G78" s="147" t="s">
        <v>132</v>
      </c>
    </row>
    <row r="79" spans="2:7" x14ac:dyDescent="0.25">
      <c r="C79" s="43"/>
      <c r="D79" s="7"/>
      <c r="G79" s="148"/>
    </row>
    <row r="80" spans="2:7" x14ac:dyDescent="0.25">
      <c r="B80" s="44" t="s">
        <v>145</v>
      </c>
      <c r="C80" s="43"/>
      <c r="D80" s="7"/>
      <c r="F80" s="44"/>
      <c r="G80" s="147" t="s">
        <v>47</v>
      </c>
    </row>
    <row r="88" ht="12.6" customHeight="1" x14ac:dyDescent="0.25"/>
  </sheetData>
  <mergeCells count="2">
    <mergeCell ref="F6:G6"/>
    <mergeCell ref="B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IS</vt:lpstr>
      <vt:lpstr>BS</vt:lpstr>
      <vt:lpstr>Eq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Saida Akhmetzhanova</dc:creator>
  <cp:lastModifiedBy>Aidar Kozhatayev [GPH]</cp:lastModifiedBy>
  <dcterms:created xsi:type="dcterms:W3CDTF">2015-06-05T18:17:20Z</dcterms:created>
  <dcterms:modified xsi:type="dcterms:W3CDTF">2024-08-29T11:29:23Z</dcterms:modified>
</cp:coreProperties>
</file>