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O:\Almaty\ACCOUNTING DEPARTMENT\Financial Reporting Subdivision\Отдел отчетности\5. Bank and KASE\2025Y\2Q\KASE AA\"/>
    </mc:Choice>
  </mc:AlternateContent>
  <xr:revisionPtr revIDLastSave="0" documentId="13_ncr:1_{696A1406-876F-490E-99B1-A6C376279B5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S" sheetId="1" r:id="rId1"/>
    <sheet name="BS" sheetId="2" r:id="rId2"/>
    <sheet name="Eq" sheetId="3" r:id="rId3"/>
    <sheet name="CF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F36" i="2"/>
  <c r="E53" i="2" l="1"/>
  <c r="D53" i="2"/>
  <c r="D27" i="2" l="1"/>
  <c r="E75" i="4" l="1"/>
  <c r="E62" i="4"/>
  <c r="E33" i="4"/>
  <c r="E45" i="4" s="1"/>
  <c r="E48" i="4" s="1"/>
  <c r="E77" i="4" l="1"/>
  <c r="E81" i="4" s="1"/>
  <c r="I23" i="3" l="1"/>
  <c r="I24" i="3" s="1"/>
  <c r="H23" i="3"/>
  <c r="H24" i="3" s="1"/>
  <c r="G23" i="3"/>
  <c r="F23" i="3"/>
  <c r="K21" i="3"/>
  <c r="M21" i="3" s="1"/>
  <c r="K20" i="3"/>
  <c r="M20" i="3" s="1"/>
  <c r="K22" i="3"/>
  <c r="K15" i="3"/>
  <c r="M15" i="3" s="1"/>
  <c r="I13" i="3"/>
  <c r="H13" i="3"/>
  <c r="G13" i="3"/>
  <c r="F13" i="3"/>
  <c r="K12" i="3"/>
  <c r="M12" i="3" s="1"/>
  <c r="J9" i="3"/>
  <c r="J10" i="3" s="1"/>
  <c r="J13" i="3" s="1"/>
  <c r="L9" i="3"/>
  <c r="L10" i="3" s="1"/>
  <c r="L13" i="3" s="1"/>
  <c r="E44" i="1" l="1"/>
  <c r="E43" i="1"/>
  <c r="E42" i="1"/>
  <c r="E38" i="2" l="1"/>
  <c r="E40" i="2" s="1"/>
  <c r="E27" i="2"/>
  <c r="E68" i="2"/>
  <c r="E16" i="2"/>
  <c r="E69" i="2" l="1"/>
  <c r="E70" i="2" s="1"/>
  <c r="E29" i="2"/>
  <c r="N15" i="3" l="1"/>
  <c r="K9" i="3"/>
  <c r="K8" i="3"/>
  <c r="M8" i="3" s="1"/>
  <c r="M9" i="3" l="1"/>
  <c r="M10" i="3" s="1"/>
  <c r="M13" i="3" s="1"/>
  <c r="K10" i="3"/>
  <c r="K13" i="3" s="1"/>
  <c r="L17" i="3"/>
  <c r="E71" i="2"/>
  <c r="D75" i="4" l="1"/>
  <c r="D62" i="4"/>
  <c r="D33" i="4"/>
  <c r="G24" i="3"/>
  <c r="F24" i="3"/>
  <c r="M22" i="3"/>
  <c r="L18" i="3"/>
  <c r="D68" i="2"/>
  <c r="D38" i="2"/>
  <c r="D16" i="2"/>
  <c r="E12" i="1"/>
  <c r="E20" i="1" s="1"/>
  <c r="E26" i="1" s="1"/>
  <c r="E29" i="1" s="1"/>
  <c r="D12" i="1"/>
  <c r="D20" i="1" s="1"/>
  <c r="D26" i="1" s="1"/>
  <c r="D29" i="1" s="1"/>
  <c r="D32" i="1" s="1"/>
  <c r="L23" i="3" l="1"/>
  <c r="L24" i="3" s="1"/>
  <c r="D45" i="4"/>
  <c r="D48" i="4" s="1"/>
  <c r="D77" i="4" s="1"/>
  <c r="D81" i="4" s="1"/>
  <c r="D82" i="4" s="1"/>
  <c r="D69" i="2"/>
  <c r="D29" i="2"/>
  <c r="D40" i="2"/>
  <c r="E37" i="1"/>
  <c r="D43" i="1" l="1"/>
  <c r="D42" i="1"/>
  <c r="D44" i="1"/>
  <c r="D37" i="1"/>
  <c r="D70" i="2"/>
  <c r="D71" i="2" s="1"/>
  <c r="J17" i="3" l="1"/>
  <c r="K17" i="3" s="1"/>
  <c r="K18" i="3" l="1"/>
  <c r="M17" i="3"/>
  <c r="J18" i="3"/>
  <c r="J23" i="3" l="1"/>
  <c r="J24" i="3" s="1"/>
  <c r="K23" i="3"/>
  <c r="K24" i="3" s="1"/>
  <c r="M18" i="3"/>
  <c r="M23" i="3" s="1"/>
  <c r="N23" i="3" s="1"/>
  <c r="N17" i="3"/>
  <c r="M24" i="3" l="1"/>
</calcChain>
</file>

<file path=xl/sharedStrings.xml><?xml version="1.0" encoding="utf-8"?>
<sst xmlns="http://schemas.openxmlformats.org/spreadsheetml/2006/main" count="216" uniqueCount="176">
  <si>
    <t>Прим.</t>
  </si>
  <si>
    <t>Общие и административные расходы</t>
  </si>
  <si>
    <t>Финансовые доходы</t>
  </si>
  <si>
    <t>Долгосрочные активы</t>
  </si>
  <si>
    <t>Основные средства</t>
  </si>
  <si>
    <t>Краткосрочные активы</t>
  </si>
  <si>
    <t>Активы по налогам, помимо подоходного налога</t>
  </si>
  <si>
    <t>Денежные средства и их эквиваленты</t>
  </si>
  <si>
    <t>Капитал</t>
  </si>
  <si>
    <t>Акционерный капитал</t>
  </si>
  <si>
    <t>Краткосрочные обязательства</t>
  </si>
  <si>
    <t>Торговая и прочая кредиторская задолженность</t>
  </si>
  <si>
    <t>Приходится на акционеров материнской компании</t>
  </si>
  <si>
    <t>Итого</t>
  </si>
  <si>
    <t>Денежные потоки от операционной деятельности</t>
  </si>
  <si>
    <t>Корректировки на:</t>
  </si>
  <si>
    <t>Изменение в оборотном капитале</t>
  </si>
  <si>
    <t>Изменение в активах по налогам, помимо подоходного налога</t>
  </si>
  <si>
    <t>Изменение в торговой и прочей кредиторской задолженности</t>
  </si>
  <si>
    <t>Изменение в обязательствах по налогам, помимо подоходного налога</t>
  </si>
  <si>
    <t>Подоходный налог уплаченный</t>
  </si>
  <si>
    <t>Чистые денежные потоки от операционной деятельности</t>
  </si>
  <si>
    <t>Денежные потоки от инвестиционной деятельности</t>
  </si>
  <si>
    <t>Вознаграждения, полученные по депозитам</t>
  </si>
  <si>
    <t>Чистое изменение денежных средств и их эквивалентов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</si>
  <si>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</si>
  <si>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</si>
  <si>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Прибыль на акцию</t>
  </si>
  <si>
    <t>Количество простых акций</t>
  </si>
  <si>
    <t>Объявленные дивиденды по привилегированным акциям в тыс.тг</t>
  </si>
  <si>
    <t>Базовая прибыль на акцию в тенге</t>
  </si>
  <si>
    <t>Разводненная прибыль на акцию в тенге</t>
  </si>
  <si>
    <t>АКТИВЫ</t>
  </si>
  <si>
    <t>ИТОГО АКТИВЫ</t>
  </si>
  <si>
    <t>КАПИТАЛ И ОБЯЗАТЕЛЬСТВА</t>
  </si>
  <si>
    <t>ИТОГО КАПИТАЛ</t>
  </si>
  <si>
    <t>ИТОГО ОБЯЗАТЕЛЬСТВА</t>
  </si>
  <si>
    <t>ИТОГО КАПИТАЛ И ОБЯЗАТЕЛЬСТВА</t>
  </si>
  <si>
    <t>Главный исполнительный директор по финансам</t>
  </si>
  <si>
    <t>Валовая прибыль</t>
  </si>
  <si>
    <t>Расходы по реализации</t>
  </si>
  <si>
    <t>Операционная прибыль</t>
  </si>
  <si>
    <t>Финансовые расходы</t>
  </si>
  <si>
    <t>Прибыль до налогообложения</t>
  </si>
  <si>
    <t>Прочий совокупный доход</t>
  </si>
  <si>
    <t>Акционеров материнской компании</t>
  </si>
  <si>
    <t>Неконтролирующие доли участия</t>
  </si>
  <si>
    <t>Активы в форме права пользования</t>
  </si>
  <si>
    <t>Активы по разведке и оценке</t>
  </si>
  <si>
    <t>Нематериальные активы</t>
  </si>
  <si>
    <t>Авансы, выданные за долгосрочные активы</t>
  </si>
  <si>
    <t>Активы по отложенному налогу</t>
  </si>
  <si>
    <t>Прочие долгосрочные активы</t>
  </si>
  <si>
    <t>Товарно-материальные запасы</t>
  </si>
  <si>
    <t>Торговая и прочая дебиторская задолженность</t>
  </si>
  <si>
    <t>Займы выданные</t>
  </si>
  <si>
    <t>Предоплата по корпоративному подоходному налогу</t>
  </si>
  <si>
    <t>Прочие краткосрочные активы</t>
  </si>
  <si>
    <t>Контрактные активы</t>
  </si>
  <si>
    <t>Активы, предназначенные для продажи</t>
  </si>
  <si>
    <t>Дополнительный оплаченный капитал</t>
  </si>
  <si>
    <t>Выкупленные привилегированные акции</t>
  </si>
  <si>
    <t>Нераспределенная прибыль</t>
  </si>
  <si>
    <t>Капитал, приходящийся на акционеров материнской компании</t>
  </si>
  <si>
    <t>Итого капитал</t>
  </si>
  <si>
    <t>Долгосрочные обязательства</t>
  </si>
  <si>
    <t>Финансовые обязательства по контрактам на недропользование</t>
  </si>
  <si>
    <t>Прочие долгосрочные обязательства</t>
  </si>
  <si>
    <t>Обязательства по отложенному налогу</t>
  </si>
  <si>
    <t>Обязательство по подоходному налогу</t>
  </si>
  <si>
    <t>Обязательства по налогам, помимо подоходного налога</t>
  </si>
  <si>
    <t xml:space="preserve">Обязательства по договорам с покупателями, краткосрочные </t>
  </si>
  <si>
    <t>Дополни-
тельный оплачен-
ный капитал</t>
  </si>
  <si>
    <t>Нераспре-
деленная 
прибыль</t>
  </si>
  <si>
    <t>Неконт-
рольные 
доли 
участия</t>
  </si>
  <si>
    <t>Прибыль за период</t>
  </si>
  <si>
    <t>Износ и амортизацию</t>
  </si>
  <si>
    <t>Убыток от выбытия основных средств</t>
  </si>
  <si>
    <t>Денежные потоки от операционной деятельности до изменений в оборотном капитале</t>
  </si>
  <si>
    <t>Изменение в товарно-материальных запасах</t>
  </si>
  <si>
    <t>Изменение в торговой и прочей дебиторской задолженности</t>
  </si>
  <si>
    <t>Изменение в прочих краткосрочных и долгосрочных активах</t>
  </si>
  <si>
    <t>Изменения в обязательствах по договорам с покупателями</t>
  </si>
  <si>
    <t>Приобретение основных средств</t>
  </si>
  <si>
    <t>Приобретение активов по разведке и оценке</t>
  </si>
  <si>
    <t>Приобретение нематериальных активов</t>
  </si>
  <si>
    <t>Погашение займов выданных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</si>
  <si>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</si>
  <si>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</si>
  <si>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Получение банковских займов</t>
  </si>
  <si>
    <t>Погашение займов</t>
  </si>
  <si>
    <t>Выплата процентов по банковским займам</t>
  </si>
  <si>
    <t>Погашение обязательств по контрактам</t>
  </si>
  <si>
    <t>Выплата процентов по договорам аренды</t>
  </si>
  <si>
    <t>Платежи по договорам аренды</t>
  </si>
  <si>
    <t>Эффект от курсовой разницы на денежные средства и их эквиваленты</t>
  </si>
  <si>
    <t>Изменение в резерве под ожидаемые кредитные убытки</t>
  </si>
  <si>
    <t>Итого совокупная прибыль за период</t>
  </si>
  <si>
    <t>Прибыль за период после налогообложения</t>
  </si>
  <si>
    <t>Итого совокупный доход за период, приходящийся на:</t>
  </si>
  <si>
    <t>Переводы в денежные средства, ограниченные в использовании</t>
  </si>
  <si>
    <t>Итого совокупный доход за период</t>
  </si>
  <si>
    <t>Убыток от выбытия нематериальных активов</t>
  </si>
  <si>
    <t>Списание КПН у источника</t>
  </si>
  <si>
    <t>Поступления от выбытия основных средств</t>
  </si>
  <si>
    <t>Каракесов Р.М.</t>
  </si>
  <si>
    <t>За шесть месяцев, закончившихся 30 июня</t>
  </si>
  <si>
    <t>Доход от списания обязательств</t>
  </si>
  <si>
    <t>В тысячах тенге</t>
  </si>
  <si>
    <t>Консолидированный отчет о финансовом положении</t>
  </si>
  <si>
    <t>Консолидированный отчет об изменениях в капитале</t>
  </si>
  <si>
    <t>Консолидированный отчет о движении денежных средств</t>
  </si>
  <si>
    <t>Базовая и разводнённая, в отношении прибыли за период, 
  приходящейся на держателей на простых акций материнской 
  организации, в тенге</t>
  </si>
  <si>
    <t>Консолидированный отчет о прибылях и убытках и прочем совокупном доходе</t>
  </si>
  <si>
    <t>АО «АК Алтыналмас»</t>
  </si>
  <si>
    <t>Директор Департамента учета и отчетности</t>
  </si>
  <si>
    <t>Прочие операционные доходы, нетто</t>
  </si>
  <si>
    <t>Прочие операционные расходы, нетто</t>
  </si>
  <si>
    <t xml:space="preserve">2024 года </t>
  </si>
  <si>
    <t>На 1 января 2024 года</t>
  </si>
  <si>
    <t>На 30 июня 2024 года</t>
  </si>
  <si>
    <t>2024 года</t>
  </si>
  <si>
    <t>Обесценение разведочных активов</t>
  </si>
  <si>
    <t>Расходы по выполнению социальных обязательств</t>
  </si>
  <si>
    <t>Списание НДС</t>
  </si>
  <si>
    <t>Нереализованная отрицательная курсовая разница</t>
  </si>
  <si>
    <t>Изменение в контрактных активах</t>
  </si>
  <si>
    <t xml:space="preserve">2025 года </t>
  </si>
  <si>
    <t>30 июня
2025 года</t>
  </si>
  <si>
    <t>31 декабря
2024 года</t>
  </si>
  <si>
    <t>Себестоимость реализованной продукции</t>
  </si>
  <si>
    <t>Убыток от обесценения нефинансовых активов</t>
  </si>
  <si>
    <t>Прибыль от выгодной покупки</t>
  </si>
  <si>
    <t>Главный Бухгалтер</t>
  </si>
  <si>
    <t>Токсонбаева К.О</t>
  </si>
  <si>
    <t>Выкупленные простые акции</t>
  </si>
  <si>
    <t>Займы</t>
  </si>
  <si>
    <t>Облигации</t>
  </si>
  <si>
    <t>Обязательства по аренде</t>
  </si>
  <si>
    <t>Оценочные обязательства по ликвидации активов</t>
  </si>
  <si>
    <t>Обязательства по обременительному контракту</t>
  </si>
  <si>
    <t>Обязательства по вознаграждениям работникам 
с установленными выплатами</t>
  </si>
  <si>
    <t>Прочие краткосрочные обязательства</t>
  </si>
  <si>
    <t>На 1 января 2025 года</t>
  </si>
  <si>
    <t>Выкуп
ленные прив.
акции</t>
  </si>
  <si>
    <t>Выкуп
ленные простые
акции</t>
  </si>
  <si>
    <t>Реализация доли дочерней компании</t>
  </si>
  <si>
    <t>Выпуск простых акций</t>
  </si>
  <si>
    <t>На 30 июня 2025 года</t>
  </si>
  <si>
    <t>Расходы по обременительному контракту</t>
  </si>
  <si>
    <t>Приобретение дочерней организаци</t>
  </si>
  <si>
    <t>Полученные денежные средства в результате приобретения дочерней организации</t>
  </si>
  <si>
    <t>Проценты по займам выданным</t>
  </si>
  <si>
    <t>Дивиденды выплаченные</t>
  </si>
  <si>
    <t>Выпуск облигаций</t>
  </si>
  <si>
    <t>Выплата купонного вознаграждения по облигациям</t>
  </si>
  <si>
    <t>Изменение в прочих краткосрочных обязательствах</t>
  </si>
  <si>
    <t>2025 года</t>
  </si>
  <si>
    <t>(Расходы)/ экономия по подоходному налогу</t>
  </si>
  <si>
    <t>Выручка</t>
  </si>
  <si>
    <t>Убыток/(восстановление убытка) от обесценения финансовых активов</t>
  </si>
  <si>
    <t>Убыток/(восстановление убытка) от обесценения прочих нефинансовых активов</t>
  </si>
  <si>
    <t>Положительная/(отрицательная) курсовая разница, нетто</t>
  </si>
  <si>
    <t>Доход будущих периодов по субсидиям</t>
  </si>
  <si>
    <t>Дивиденды объявленные</t>
  </si>
  <si>
    <t>Изменение в учётных оценках</t>
  </si>
  <si>
    <t>Резерв по ожидаемым кредитным убыткам</t>
  </si>
  <si>
    <t>Резерв по авансам выданным</t>
  </si>
  <si>
    <t>Резерв по бонусам</t>
  </si>
  <si>
    <t>Резерв по неиспользованным отпускам</t>
  </si>
  <si>
    <t>Резерв по неликвидным товарно-материальным запасам</t>
  </si>
  <si>
    <t>Восстановление убытка от обесценения основных средств</t>
  </si>
  <si>
    <t>Резерв по налогу на добавленную стоимость к возмещению</t>
  </si>
  <si>
    <t>Поступление денежных средств от операционной деятельности</t>
  </si>
  <si>
    <t>Чистые денежные потоки, использованные в финансовой деятельности</t>
  </si>
  <si>
    <t>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</si>
</sst>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19]mmm\ yy;@"/>
    <numFmt numFmtId="167" formatCode="_(* #,##0.00_);_(* \(#,##0.00\);_(* &quot;-&quot;_);_(@_)"/>
    <numFmt numFmtId="168" formatCode="_-* #,##0\ _₽_-;\-* #,##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0" tint="-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6" fontId="1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3" fillId="0" borderId="0" xfId="3" applyFont="1"/>
    <xf numFmtId="164" fontId="4" fillId="0" borderId="0" xfId="0" applyNumberFormat="1" applyFont="1"/>
    <xf numFmtId="164" fontId="5" fillId="0" borderId="1" xfId="0" applyNumberFormat="1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7" fontId="8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4" fillId="0" borderId="0" xfId="1" applyNumberFormat="1" applyFont="1" applyFill="1"/>
    <xf numFmtId="164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4" fontId="7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4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/>
    </xf>
    <xf numFmtId="0" fontId="7" fillId="0" borderId="0" xfId="4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center"/>
    </xf>
    <xf numFmtId="0" fontId="6" fillId="0" borderId="0" xfId="0" applyFont="1" applyAlignment="1">
      <alignment vertical="center"/>
    </xf>
    <xf numFmtId="164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4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/>
    <xf numFmtId="167" fontId="3" fillId="0" borderId="0" xfId="3" applyNumberFormat="1" applyFont="1" applyFill="1"/>
    <xf numFmtId="0" fontId="8" fillId="0" borderId="1" xfId="0" applyFont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10" fillId="0" borderId="0" xfId="0" applyNumberFormat="1" applyFont="1"/>
    <xf numFmtId="164" fontId="4" fillId="0" borderId="1" xfId="0" applyNumberFormat="1" applyFont="1" applyBorder="1"/>
    <xf numFmtId="164" fontId="5" fillId="0" borderId="1" xfId="0" applyNumberFormat="1" applyFont="1" applyBorder="1"/>
    <xf numFmtId="0" fontId="8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7" fontId="5" fillId="0" borderId="1" xfId="4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7" fillId="0" borderId="1" xfId="0" applyFont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167" fontId="8" fillId="0" borderId="0" xfId="0" applyNumberFormat="1" applyFont="1" applyAlignment="1">
      <alignment horizontal="left" vertical="center"/>
    </xf>
    <xf numFmtId="164" fontId="7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164" fontId="5" fillId="0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Fill="1" applyBorder="1"/>
    <xf numFmtId="0" fontId="6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/>
    <xf numFmtId="0" fontId="8" fillId="0" borderId="1" xfId="0" applyFont="1" applyBorder="1" applyAlignment="1">
      <alignment horizontal="center" wrapText="1"/>
    </xf>
    <xf numFmtId="167" fontId="8" fillId="0" borderId="1" xfId="4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1" xfId="4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/>
    <xf numFmtId="164" fontId="4" fillId="0" borderId="2" xfId="0" applyNumberFormat="1" applyFont="1" applyBorder="1" applyAlignment="1">
      <alignment vertical="center"/>
    </xf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164" fontId="5" fillId="0" borderId="2" xfId="0" applyNumberFormat="1" applyFont="1" applyBorder="1"/>
    <xf numFmtId="0" fontId="4" fillId="0" borderId="1" xfId="0" applyFont="1" applyBorder="1" applyAlignment="1">
      <alignment horizontal="center"/>
    </xf>
    <xf numFmtId="3" fontId="4" fillId="0" borderId="2" xfId="0" applyNumberFormat="1" applyFont="1" applyBorder="1"/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4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vertical="center"/>
    </xf>
    <xf numFmtId="0" fontId="3" fillId="0" borderId="0" xfId="3" applyFont="1" applyFill="1"/>
    <xf numFmtId="0" fontId="4" fillId="0" borderId="0" xfId="0" applyFont="1" applyFill="1" applyBorder="1"/>
    <xf numFmtId="3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/>
    <xf numFmtId="3" fontId="5" fillId="0" borderId="1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1" xfId="0" applyFont="1" applyBorder="1" applyAlignment="1">
      <alignment vertical="center" wrapText="1"/>
    </xf>
    <xf numFmtId="164" fontId="4" fillId="0" borderId="0" xfId="0" applyNumberFormat="1" applyFont="1" applyFill="1" applyAlignment="1"/>
    <xf numFmtId="164" fontId="5" fillId="0" borderId="1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4" fillId="0" borderId="1" xfId="0" applyNumberFormat="1" applyFont="1" applyFill="1" applyBorder="1" applyAlignment="1"/>
    <xf numFmtId="164" fontId="4" fillId="0" borderId="3" xfId="0" applyNumberFormat="1" applyFont="1" applyFill="1" applyBorder="1" applyAlignment="1"/>
    <xf numFmtId="164" fontId="4" fillId="0" borderId="0" xfId="0" applyNumberFormat="1" applyFont="1" applyFill="1" applyBorder="1" applyAlignment="1"/>
    <xf numFmtId="164" fontId="11" fillId="0" borderId="0" xfId="0" applyNumberFormat="1" applyFont="1" applyFill="1" applyBorder="1" applyAlignment="1"/>
    <xf numFmtId="164" fontId="10" fillId="0" borderId="0" xfId="0" applyNumberFormat="1" applyFont="1" applyAlignment="1"/>
    <xf numFmtId="0" fontId="6" fillId="0" borderId="1" xfId="0" applyFont="1" applyBorder="1" applyAlignment="1"/>
    <xf numFmtId="165" fontId="12" fillId="0" borderId="0" xfId="2" applyNumberFormat="1" applyFont="1" applyAlignment="1">
      <alignment horizontal="left"/>
    </xf>
    <xf numFmtId="0" fontId="13" fillId="0" borderId="0" xfId="0" applyFont="1"/>
    <xf numFmtId="0" fontId="4" fillId="0" borderId="0" xfId="0" applyFont="1" applyFill="1"/>
    <xf numFmtId="166" fontId="11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12" fillId="0" borderId="0" xfId="2" applyNumberFormat="1" applyFont="1" applyAlignment="1">
      <alignment horizontal="left"/>
    </xf>
    <xf numFmtId="0" fontId="5" fillId="0" borderId="0" xfId="0" applyFont="1" applyFill="1"/>
    <xf numFmtId="0" fontId="10" fillId="0" borderId="0" xfId="0" applyFont="1"/>
    <xf numFmtId="0" fontId="5" fillId="0" borderId="0" xfId="0" applyFont="1" applyAlignment="1">
      <alignment horizontal="center" wrapText="1"/>
    </xf>
    <xf numFmtId="3" fontId="7" fillId="2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 indent="6"/>
    </xf>
    <xf numFmtId="3" fontId="4" fillId="0" borderId="0" xfId="0" applyNumberFormat="1" applyFont="1" applyAlignment="1">
      <alignment horizontal="right" vertical="center" wrapText="1"/>
    </xf>
    <xf numFmtId="164" fontId="9" fillId="0" borderId="0" xfId="0" applyNumberFormat="1" applyFont="1" applyFill="1" applyAlignment="1"/>
    <xf numFmtId="16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168" fontId="15" fillId="0" borderId="0" xfId="1" applyNumberFormat="1" applyFont="1" applyFill="1" applyAlignment="1">
      <alignment vertical="center"/>
    </xf>
    <xf numFmtId="168" fontId="16" fillId="0" borderId="0" xfId="1" applyNumberFormat="1" applyFont="1" applyFill="1" applyAlignment="1">
      <alignment vertical="center"/>
    </xf>
    <xf numFmtId="168" fontId="15" fillId="0" borderId="0" xfId="1" applyNumberFormat="1" applyFont="1" applyFill="1" applyBorder="1"/>
    <xf numFmtId="168" fontId="16" fillId="0" borderId="0" xfId="1" applyNumberFormat="1" applyFont="1" applyFill="1" applyBorder="1" applyAlignment="1">
      <alignment vertical="center"/>
    </xf>
    <xf numFmtId="168" fontId="16" fillId="0" borderId="0" xfId="1" applyNumberFormat="1" applyFont="1" applyFill="1" applyBorder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164" fontId="5" fillId="0" borderId="2" xfId="0" applyNumberFormat="1" applyFont="1" applyFill="1" applyBorder="1" applyAlignment="1"/>
    <xf numFmtId="164" fontId="8" fillId="0" borderId="1" xfId="4" applyNumberFormat="1" applyFont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5" fillId="0" borderId="0" xfId="4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</cellXfs>
  <cellStyles count="5">
    <cellStyle name="Normal 13" xfId="2" xr:uid="{1C0544B8-1E07-4C2E-80EF-48B565075600}"/>
    <cellStyle name="Normal 2" xfId="3" xr:uid="{6B90910D-8ED4-4BE2-940C-7FED9C79EB07}"/>
    <cellStyle name="Normal 2 2 8" xfId="4" xr:uid="{9EBF2F12-B709-4D67-9A1B-B962750B0A0E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J55"/>
  <sheetViews>
    <sheetView showGridLines="0" topLeftCell="A16" zoomScale="80" zoomScaleNormal="80" workbookViewId="0">
      <selection activeCell="C28" sqref="C28"/>
    </sheetView>
  </sheetViews>
  <sheetFormatPr defaultColWidth="8.88671875" defaultRowHeight="13.2" x14ac:dyDescent="0.25"/>
  <cols>
    <col min="1" max="1" width="9.44140625" style="4" customWidth="1"/>
    <col min="2" max="2" width="56.88671875" style="4" customWidth="1"/>
    <col min="3" max="3" width="7.6640625" style="111" bestFit="1" customWidth="1"/>
    <col min="4" max="5" width="19.88671875" style="111" bestFit="1" customWidth="1"/>
    <col min="6" max="6" width="2.33203125" style="4" bestFit="1" customWidth="1"/>
    <col min="7" max="7" width="18.5546875" style="4" bestFit="1" customWidth="1"/>
    <col min="8" max="8" width="2.33203125" style="4" bestFit="1" customWidth="1"/>
    <col min="9" max="9" width="18.5546875" style="4" bestFit="1" customWidth="1"/>
    <col min="10" max="10" width="2.33203125" style="4" bestFit="1" customWidth="1"/>
    <col min="11" max="16384" width="8.88671875" style="4"/>
  </cols>
  <sheetData>
    <row r="1" spans="1:10" ht="15.6" x14ac:dyDescent="0.3">
      <c r="A1" s="109"/>
      <c r="B1" s="110" t="s">
        <v>114</v>
      </c>
      <c r="C1" s="85"/>
      <c r="D1" s="37"/>
      <c r="E1" s="37"/>
      <c r="F1" s="1"/>
      <c r="G1" s="1"/>
      <c r="H1" s="1"/>
      <c r="I1" s="1"/>
      <c r="J1" s="1"/>
    </row>
    <row r="2" spans="1:10" ht="13.2" customHeight="1" x14ac:dyDescent="0.3">
      <c r="A2" s="109"/>
      <c r="B2" s="138" t="s">
        <v>113</v>
      </c>
      <c r="C2" s="138"/>
      <c r="D2" s="138"/>
      <c r="E2" s="138"/>
    </row>
    <row r="3" spans="1:10" ht="13.8" customHeight="1" x14ac:dyDescent="0.3">
      <c r="A3" s="109"/>
      <c r="B3" s="138"/>
      <c r="C3" s="138"/>
      <c r="D3" s="138"/>
      <c r="E3" s="138"/>
    </row>
    <row r="4" spans="1:10" ht="13.8" x14ac:dyDescent="0.3">
      <c r="A4" s="109"/>
    </row>
    <row r="5" spans="1:10" ht="13.2" customHeight="1" x14ac:dyDescent="0.25">
      <c r="A5" s="112"/>
      <c r="B5" s="47"/>
      <c r="C5" s="86"/>
      <c r="D5" s="139" t="s">
        <v>106</v>
      </c>
      <c r="E5" s="139"/>
      <c r="F5" s="47"/>
    </row>
    <row r="6" spans="1:10" ht="13.8" thickBot="1" x14ac:dyDescent="0.3">
      <c r="B6" s="45" t="s">
        <v>108</v>
      </c>
      <c r="C6" s="87" t="s">
        <v>0</v>
      </c>
      <c r="D6" s="46" t="s">
        <v>127</v>
      </c>
      <c r="E6" s="46" t="s">
        <v>118</v>
      </c>
    </row>
    <row r="7" spans="1:10" x14ac:dyDescent="0.25">
      <c r="B7" s="5"/>
      <c r="C7" s="88"/>
      <c r="D7" s="7"/>
      <c r="E7" s="7"/>
    </row>
    <row r="8" spans="1:10" x14ac:dyDescent="0.25">
      <c r="B8" s="6"/>
      <c r="C8" s="89"/>
      <c r="D8" s="9"/>
      <c r="E8" s="9"/>
    </row>
    <row r="9" spans="1:10" x14ac:dyDescent="0.25">
      <c r="B9" s="5" t="s">
        <v>159</v>
      </c>
      <c r="C9" s="89">
        <v>5</v>
      </c>
      <c r="D9" s="100">
        <v>385170241</v>
      </c>
      <c r="E9" s="100">
        <v>256070664</v>
      </c>
    </row>
    <row r="10" spans="1:10" x14ac:dyDescent="0.25">
      <c r="B10" s="5" t="s">
        <v>130</v>
      </c>
      <c r="C10" s="89">
        <v>6</v>
      </c>
      <c r="D10" s="100">
        <v>-176912008</v>
      </c>
      <c r="E10" s="100">
        <v>-163291946</v>
      </c>
    </row>
    <row r="11" spans="1:10" ht="13.8" thickBot="1" x14ac:dyDescent="0.3">
      <c r="B11" s="81" t="s">
        <v>131</v>
      </c>
      <c r="C11" s="89">
        <v>9</v>
      </c>
      <c r="D11" s="100">
        <v>-5236293</v>
      </c>
      <c r="E11" s="100">
        <v>-1085573</v>
      </c>
    </row>
    <row r="12" spans="1:10" ht="13.8" thickBot="1" x14ac:dyDescent="0.3">
      <c r="B12" s="51" t="s">
        <v>39</v>
      </c>
      <c r="C12" s="95"/>
      <c r="D12" s="135">
        <f>SUM(D9:D11)</f>
        <v>203021940</v>
      </c>
      <c r="E12" s="135">
        <f>SUM(E9:E11)</f>
        <v>91693145</v>
      </c>
    </row>
    <row r="13" spans="1:10" x14ac:dyDescent="0.25">
      <c r="B13" s="43"/>
      <c r="C13" s="91"/>
      <c r="D13" s="102"/>
      <c r="E13" s="102"/>
    </row>
    <row r="14" spans="1:10" x14ac:dyDescent="0.25">
      <c r="B14" s="5" t="s">
        <v>1</v>
      </c>
      <c r="C14" s="89">
        <v>7</v>
      </c>
      <c r="D14" s="100">
        <v>-30030802</v>
      </c>
      <c r="E14" s="100">
        <v>-18390959</v>
      </c>
    </row>
    <row r="15" spans="1:10" x14ac:dyDescent="0.25">
      <c r="B15" s="5" t="s">
        <v>40</v>
      </c>
      <c r="C15" s="89"/>
      <c r="D15" s="100">
        <v>-504687</v>
      </c>
      <c r="E15" s="100">
        <v>-355038</v>
      </c>
    </row>
    <row r="16" spans="1:10" x14ac:dyDescent="0.25">
      <c r="B16" s="84" t="s">
        <v>116</v>
      </c>
      <c r="C16" s="89">
        <v>8</v>
      </c>
      <c r="D16" s="100">
        <v>288703</v>
      </c>
      <c r="E16" s="100">
        <v>1080742</v>
      </c>
    </row>
    <row r="17" spans="2:5" x14ac:dyDescent="0.25">
      <c r="B17" s="84" t="s">
        <v>117</v>
      </c>
      <c r="C17" s="89">
        <v>8</v>
      </c>
      <c r="D17" s="100">
        <v>-9287802</v>
      </c>
      <c r="E17" s="100">
        <v>-6144945</v>
      </c>
    </row>
    <row r="18" spans="2:5" ht="24" customHeight="1" x14ac:dyDescent="0.25">
      <c r="B18" s="81" t="s">
        <v>160</v>
      </c>
      <c r="C18" s="89"/>
      <c r="D18" s="100">
        <v>113864</v>
      </c>
      <c r="E18" s="100">
        <v>-7562400</v>
      </c>
    </row>
    <row r="19" spans="2:5" ht="27.6" customHeight="1" thickBot="1" x14ac:dyDescent="0.3">
      <c r="B19" s="81" t="s">
        <v>161</v>
      </c>
      <c r="C19" s="90">
        <v>9</v>
      </c>
      <c r="D19" s="103">
        <v>30438</v>
      </c>
      <c r="E19" s="103">
        <v>-594364</v>
      </c>
    </row>
    <row r="20" spans="2:5" ht="13.8" thickBot="1" x14ac:dyDescent="0.3">
      <c r="B20" s="51" t="s">
        <v>41</v>
      </c>
      <c r="C20" s="90"/>
      <c r="D20" s="101">
        <f>SUM(D12:D19)</f>
        <v>163631654</v>
      </c>
      <c r="E20" s="101">
        <f>SUM(E12:E19)</f>
        <v>59726181</v>
      </c>
    </row>
    <row r="21" spans="2:5" x14ac:dyDescent="0.25">
      <c r="B21" s="5"/>
      <c r="C21" s="89"/>
      <c r="D21" s="100"/>
      <c r="E21" s="100"/>
    </row>
    <row r="22" spans="2:5" x14ac:dyDescent="0.25">
      <c r="B22" s="5" t="s">
        <v>2</v>
      </c>
      <c r="C22" s="89">
        <v>10</v>
      </c>
      <c r="D22" s="100">
        <v>3522987</v>
      </c>
      <c r="E22" s="100">
        <v>859031</v>
      </c>
    </row>
    <row r="23" spans="2:5" x14ac:dyDescent="0.25">
      <c r="B23" s="5" t="s">
        <v>42</v>
      </c>
      <c r="C23" s="89">
        <v>10</v>
      </c>
      <c r="D23" s="100">
        <v>-10967267</v>
      </c>
      <c r="E23" s="100">
        <v>-7138088</v>
      </c>
    </row>
    <row r="24" spans="2:5" x14ac:dyDescent="0.25">
      <c r="B24" s="5" t="s">
        <v>132</v>
      </c>
      <c r="C24" s="89">
        <v>3</v>
      </c>
      <c r="D24" s="100">
        <v>11132621</v>
      </c>
      <c r="E24" s="100">
        <v>0</v>
      </c>
    </row>
    <row r="25" spans="2:5" ht="13.8" thickBot="1" x14ac:dyDescent="0.3">
      <c r="B25" s="49" t="s">
        <v>162</v>
      </c>
      <c r="C25" s="90"/>
      <c r="D25" s="103">
        <v>8174012</v>
      </c>
      <c r="E25" s="103">
        <v>-2020531</v>
      </c>
    </row>
    <row r="26" spans="2:5" ht="13.8" thickBot="1" x14ac:dyDescent="0.3">
      <c r="B26" s="38" t="s">
        <v>43</v>
      </c>
      <c r="C26" s="90"/>
      <c r="D26" s="101">
        <f>SUM(D20:D25)</f>
        <v>175494007</v>
      </c>
      <c r="E26" s="101">
        <f>SUM(E20:E25)</f>
        <v>51426593</v>
      </c>
    </row>
    <row r="27" spans="2:5" x14ac:dyDescent="0.25">
      <c r="B27" s="74"/>
      <c r="C27" s="92"/>
      <c r="D27" s="104"/>
      <c r="E27" s="104"/>
    </row>
    <row r="28" spans="2:5" s="47" customFormat="1" ht="13.8" thickBot="1" x14ac:dyDescent="0.3">
      <c r="B28" s="49" t="s">
        <v>158</v>
      </c>
      <c r="C28" s="90">
        <v>11</v>
      </c>
      <c r="D28" s="103">
        <v>-1121444</v>
      </c>
      <c r="E28" s="103">
        <v>2233745</v>
      </c>
    </row>
    <row r="29" spans="2:5" s="47" customFormat="1" ht="13.8" thickBot="1" x14ac:dyDescent="0.3">
      <c r="B29" s="38" t="s">
        <v>98</v>
      </c>
      <c r="C29" s="90"/>
      <c r="D29" s="101">
        <f>SUM(D26:D28)</f>
        <v>174372563</v>
      </c>
      <c r="E29" s="101">
        <f>SUM(E26:E28)</f>
        <v>53660338</v>
      </c>
    </row>
    <row r="30" spans="2:5" x14ac:dyDescent="0.25">
      <c r="B30" s="75"/>
      <c r="C30" s="91"/>
      <c r="D30" s="105"/>
      <c r="E30" s="105"/>
    </row>
    <row r="31" spans="2:5" s="47" customFormat="1" ht="13.8" thickBot="1" x14ac:dyDescent="0.3">
      <c r="B31" s="49" t="s">
        <v>44</v>
      </c>
      <c r="C31" s="90"/>
      <c r="D31" s="101">
        <v>0</v>
      </c>
      <c r="E31" s="101">
        <v>0</v>
      </c>
    </row>
    <row r="32" spans="2:5" ht="13.8" thickBot="1" x14ac:dyDescent="0.3">
      <c r="B32" s="38" t="s">
        <v>101</v>
      </c>
      <c r="C32" s="90"/>
      <c r="D32" s="101">
        <f>SUM(D29:D31)</f>
        <v>174372563</v>
      </c>
      <c r="E32" s="101">
        <v>33537090</v>
      </c>
    </row>
    <row r="33" spans="2:5" x14ac:dyDescent="0.25">
      <c r="B33" s="43"/>
      <c r="C33" s="91"/>
      <c r="D33" s="102"/>
      <c r="E33" s="102"/>
    </row>
    <row r="34" spans="2:5" x14ac:dyDescent="0.25">
      <c r="B34" s="43" t="s">
        <v>99</v>
      </c>
      <c r="C34" s="91"/>
      <c r="D34" s="102"/>
      <c r="E34" s="102"/>
    </row>
    <row r="35" spans="2:5" x14ac:dyDescent="0.25">
      <c r="B35" s="75" t="s">
        <v>45</v>
      </c>
      <c r="C35" s="91"/>
      <c r="D35" s="105">
        <v>174672831</v>
      </c>
      <c r="E35" s="105">
        <v>53774032</v>
      </c>
    </row>
    <row r="36" spans="2:5" ht="13.8" thickBot="1" x14ac:dyDescent="0.3">
      <c r="B36" s="49" t="s">
        <v>46</v>
      </c>
      <c r="C36" s="90"/>
      <c r="D36" s="103">
        <v>-300268</v>
      </c>
      <c r="E36" s="103">
        <v>-113694</v>
      </c>
    </row>
    <row r="37" spans="2:5" ht="13.8" thickBot="1" x14ac:dyDescent="0.3">
      <c r="B37" s="38" t="s">
        <v>101</v>
      </c>
      <c r="C37" s="90"/>
      <c r="D37" s="101">
        <f>SUM(D35:D36)</f>
        <v>174372563</v>
      </c>
      <c r="E37" s="101">
        <f>SUM(E35:E36)</f>
        <v>53660338</v>
      </c>
    </row>
    <row r="38" spans="2:5" x14ac:dyDescent="0.25">
      <c r="B38" s="43"/>
      <c r="C38" s="91"/>
      <c r="D38" s="106"/>
      <c r="E38" s="106"/>
    </row>
    <row r="39" spans="2:5" x14ac:dyDescent="0.25">
      <c r="B39" s="52" t="s">
        <v>27</v>
      </c>
      <c r="C39" s="93"/>
      <c r="D39" s="107"/>
      <c r="E39" s="107"/>
    </row>
    <row r="40" spans="2:5" x14ac:dyDescent="0.25">
      <c r="B40" s="75" t="s">
        <v>28</v>
      </c>
      <c r="C40" s="93"/>
      <c r="D40" s="100">
        <v>9644215</v>
      </c>
      <c r="E40" s="100">
        <v>10833333</v>
      </c>
    </row>
    <row r="41" spans="2:5" x14ac:dyDescent="0.25">
      <c r="B41" s="75" t="s">
        <v>29</v>
      </c>
      <c r="C41" s="93"/>
      <c r="D41" s="124">
        <v>0</v>
      </c>
      <c r="E41" s="124">
        <v>0</v>
      </c>
    </row>
    <row r="42" spans="2:5" x14ac:dyDescent="0.25">
      <c r="B42" s="75" t="s">
        <v>30</v>
      </c>
      <c r="C42" s="93"/>
      <c r="D42" s="12">
        <f>ROUND(D35/D40*1000,)</f>
        <v>18112</v>
      </c>
      <c r="E42" s="12">
        <f>ROUND(E35/E40*1000,)</f>
        <v>4964</v>
      </c>
    </row>
    <row r="43" spans="2:5" x14ac:dyDescent="0.25">
      <c r="B43" s="75" t="s">
        <v>31</v>
      </c>
      <c r="C43" s="93"/>
      <c r="D43" s="105">
        <f>ROUND(D35/D40*1000,)</f>
        <v>18112</v>
      </c>
      <c r="E43" s="105">
        <f>ROUND(E35/E40*1000,)</f>
        <v>4964</v>
      </c>
    </row>
    <row r="44" spans="2:5" ht="40.200000000000003" thickBot="1" x14ac:dyDescent="0.3">
      <c r="B44" s="99" t="s">
        <v>112</v>
      </c>
      <c r="C44" s="137">
        <v>23</v>
      </c>
      <c r="D44" s="103">
        <f>ROUND(D35/D40*1000,)</f>
        <v>18112</v>
      </c>
      <c r="E44" s="103">
        <f>ROUND(E35/E40*1000,)</f>
        <v>4964</v>
      </c>
    </row>
    <row r="46" spans="2:5" ht="28.95" customHeight="1" x14ac:dyDescent="0.25"/>
    <row r="47" spans="2:5" x14ac:dyDescent="0.25">
      <c r="B47" s="33" t="s">
        <v>38</v>
      </c>
      <c r="D47" s="33"/>
      <c r="E47" s="134" t="s">
        <v>105</v>
      </c>
    </row>
    <row r="48" spans="2:5" x14ac:dyDescent="0.25">
      <c r="D48" s="4"/>
      <c r="E48" s="114"/>
    </row>
    <row r="49" spans="2:5" x14ac:dyDescent="0.25">
      <c r="B49" s="33" t="s">
        <v>133</v>
      </c>
      <c r="D49" s="33"/>
      <c r="E49" s="134" t="s">
        <v>134</v>
      </c>
    </row>
    <row r="50" spans="2:5" ht="13.95" customHeight="1" x14ac:dyDescent="0.25"/>
    <row r="55" spans="2:5" ht="13.95" customHeight="1" x14ac:dyDescent="0.25"/>
  </sheetData>
  <mergeCells count="2">
    <mergeCell ref="B2:E3"/>
    <mergeCell ref="D5:E5"/>
  </mergeCells>
  <pageMargins left="0.7" right="0.7" top="0.75" bottom="0.75" header="0.3" footer="0.3"/>
  <pageSetup paperSize="9" orientation="portrait" r:id="rId1"/>
  <headerFooter>
    <oddHeader>&amp;R&amp;"Calibri"&amp;10&amp;K000000 КОНФИДЕНЦИАЛЬНО&amp;1#_x000D_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8977-43AF-4CED-B442-89D786E7A28B}">
  <sheetPr codeName="Sheet2">
    <tabColor rgb="FF92D050"/>
  </sheetPr>
  <dimension ref="A1:K76"/>
  <sheetViews>
    <sheetView showGridLines="0" topLeftCell="A63" zoomScale="80" zoomScaleNormal="80" workbookViewId="0">
      <selection activeCell="C67" sqref="C67"/>
    </sheetView>
  </sheetViews>
  <sheetFormatPr defaultColWidth="8.88671875" defaultRowHeight="13.2" x14ac:dyDescent="0.25"/>
  <cols>
    <col min="1" max="1" width="9.44140625" style="4" customWidth="1"/>
    <col min="2" max="2" width="51.33203125" style="4" customWidth="1"/>
    <col min="3" max="3" width="7.6640625" style="116" bestFit="1" customWidth="1"/>
    <col min="4" max="4" width="17.33203125" style="4" customWidth="1"/>
    <col min="5" max="5" width="16.44140625" style="4" customWidth="1"/>
    <col min="6" max="6" width="18.5546875" style="4" bestFit="1" customWidth="1"/>
    <col min="7" max="7" width="20" style="4" customWidth="1"/>
    <col min="8" max="8" width="18.5546875" style="4" bestFit="1" customWidth="1"/>
    <col min="9" max="9" width="2.33203125" style="4" bestFit="1" customWidth="1"/>
    <col min="10" max="10" width="18.5546875" style="4" bestFit="1" customWidth="1"/>
    <col min="11" max="11" width="2.33203125" style="4" bestFit="1" customWidth="1"/>
    <col min="12" max="16384" width="8.88671875" style="4"/>
  </cols>
  <sheetData>
    <row r="1" spans="1:11" ht="15.6" x14ac:dyDescent="0.3">
      <c r="A1" s="109"/>
      <c r="B1" s="110" t="s">
        <v>114</v>
      </c>
      <c r="C1" s="85"/>
      <c r="D1" s="37"/>
      <c r="E1" s="1"/>
      <c r="F1" s="1"/>
      <c r="G1" s="1"/>
      <c r="H1" s="1"/>
      <c r="I1" s="1"/>
      <c r="J1" s="1"/>
      <c r="K1" s="1"/>
    </row>
    <row r="2" spans="1:11" ht="13.2" customHeight="1" x14ac:dyDescent="0.3">
      <c r="A2" s="109"/>
      <c r="B2" s="138" t="s">
        <v>109</v>
      </c>
      <c r="C2" s="138"/>
      <c r="D2" s="138"/>
      <c r="E2" s="138"/>
      <c r="F2" s="1"/>
      <c r="G2" s="1"/>
      <c r="H2" s="1"/>
      <c r="I2" s="1"/>
      <c r="J2" s="1"/>
      <c r="K2" s="1"/>
    </row>
    <row r="3" spans="1:11" ht="13.2" customHeight="1" x14ac:dyDescent="0.3">
      <c r="A3" s="109"/>
      <c r="B3" s="138"/>
      <c r="C3" s="138"/>
      <c r="D3" s="138"/>
      <c r="E3" s="138"/>
      <c r="F3" s="1"/>
      <c r="G3" s="1"/>
      <c r="H3" s="1"/>
      <c r="I3" s="1"/>
      <c r="J3" s="1"/>
      <c r="K3" s="1"/>
    </row>
    <row r="4" spans="1:11" ht="13.2" customHeight="1" x14ac:dyDescent="0.3">
      <c r="A4" s="109"/>
      <c r="B4" s="118"/>
      <c r="C4" s="118"/>
      <c r="D4" s="118"/>
      <c r="E4" s="118"/>
      <c r="F4" s="1"/>
      <c r="G4" s="1"/>
      <c r="H4" s="1"/>
      <c r="I4" s="1"/>
      <c r="J4" s="1"/>
      <c r="K4" s="1"/>
    </row>
    <row r="5" spans="1:11" ht="27" thickBot="1" x14ac:dyDescent="0.35">
      <c r="A5" s="109"/>
      <c r="B5" s="108" t="s">
        <v>108</v>
      </c>
      <c r="C5" s="94" t="s">
        <v>0</v>
      </c>
      <c r="D5" s="136" t="s">
        <v>128</v>
      </c>
      <c r="E5" s="136" t="s">
        <v>129</v>
      </c>
    </row>
    <row r="6" spans="1:11" ht="13.8" x14ac:dyDescent="0.3">
      <c r="A6" s="109"/>
      <c r="B6" s="5"/>
      <c r="C6" s="89"/>
      <c r="D6" s="10"/>
      <c r="E6" s="11"/>
    </row>
    <row r="7" spans="1:11" ht="13.8" x14ac:dyDescent="0.3">
      <c r="A7" s="109"/>
      <c r="B7" s="6" t="s">
        <v>32</v>
      </c>
      <c r="C7" s="89"/>
      <c r="D7" s="10"/>
      <c r="E7" s="11"/>
    </row>
    <row r="8" spans="1:11" ht="13.8" x14ac:dyDescent="0.3">
      <c r="A8" s="109"/>
      <c r="B8" s="6" t="s">
        <v>3</v>
      </c>
      <c r="C8" s="89"/>
      <c r="D8" s="10"/>
      <c r="E8" s="11"/>
    </row>
    <row r="9" spans="1:11" ht="13.8" x14ac:dyDescent="0.3">
      <c r="A9" s="109"/>
      <c r="B9" s="5" t="s">
        <v>4</v>
      </c>
      <c r="C9" s="89">
        <v>12</v>
      </c>
      <c r="D9" s="10">
        <v>332132566</v>
      </c>
      <c r="E9" s="11">
        <v>309832052</v>
      </c>
    </row>
    <row r="10" spans="1:11" ht="13.8" x14ac:dyDescent="0.3">
      <c r="A10" s="109"/>
      <c r="B10" s="5" t="s">
        <v>47</v>
      </c>
      <c r="C10" s="89">
        <v>13</v>
      </c>
      <c r="D10" s="10">
        <v>902247</v>
      </c>
      <c r="E10" s="11">
        <v>1113524</v>
      </c>
    </row>
    <row r="11" spans="1:11" ht="13.8" x14ac:dyDescent="0.3">
      <c r="A11" s="109"/>
      <c r="B11" s="5" t="s">
        <v>48</v>
      </c>
      <c r="C11" s="89">
        <v>14</v>
      </c>
      <c r="D11" s="10">
        <v>28443036</v>
      </c>
      <c r="E11" s="11">
        <v>26246543</v>
      </c>
    </row>
    <row r="12" spans="1:11" ht="13.8" x14ac:dyDescent="0.3">
      <c r="A12" s="109"/>
      <c r="B12" s="5" t="s">
        <v>49</v>
      </c>
      <c r="C12" s="89">
        <v>15</v>
      </c>
      <c r="D12" s="10">
        <v>67212681</v>
      </c>
      <c r="E12" s="11">
        <v>69757674</v>
      </c>
    </row>
    <row r="13" spans="1:11" ht="13.8" x14ac:dyDescent="0.3">
      <c r="A13" s="109"/>
      <c r="B13" s="5" t="s">
        <v>50</v>
      </c>
      <c r="C13" s="89">
        <v>16</v>
      </c>
      <c r="D13" s="10">
        <v>17332473</v>
      </c>
      <c r="E13" s="11">
        <v>1663691</v>
      </c>
    </row>
    <row r="14" spans="1:11" ht="13.8" x14ac:dyDescent="0.3">
      <c r="A14" s="109"/>
      <c r="B14" s="5" t="s">
        <v>51</v>
      </c>
      <c r="C14" s="89"/>
      <c r="D14" s="10">
        <v>26430446</v>
      </c>
      <c r="E14" s="11">
        <v>27121433</v>
      </c>
    </row>
    <row r="15" spans="1:11" ht="14.4" thickBot="1" x14ac:dyDescent="0.35">
      <c r="A15" s="109"/>
      <c r="B15" s="49" t="s">
        <v>52</v>
      </c>
      <c r="C15" s="90">
        <v>17</v>
      </c>
      <c r="D15" s="50">
        <v>39567925</v>
      </c>
      <c r="E15" s="53">
        <v>34822362</v>
      </c>
    </row>
    <row r="16" spans="1:11" ht="14.4" thickBot="1" x14ac:dyDescent="0.35">
      <c r="A16" s="115"/>
      <c r="B16" s="38"/>
      <c r="C16" s="90"/>
      <c r="D16" s="39">
        <f>SUM(D9:D15)</f>
        <v>512021374</v>
      </c>
      <c r="E16" s="39">
        <f>SUM(E9:E15)</f>
        <v>470557279</v>
      </c>
    </row>
    <row r="17" spans="1:6" x14ac:dyDescent="0.25">
      <c r="A17" s="112"/>
      <c r="B17" s="17"/>
      <c r="C17" s="89"/>
      <c r="D17" s="12"/>
      <c r="E17" s="9"/>
    </row>
    <row r="18" spans="1:6" x14ac:dyDescent="0.25">
      <c r="B18" s="6" t="s">
        <v>5</v>
      </c>
      <c r="C18" s="89"/>
      <c r="D18" s="12"/>
      <c r="E18" s="9"/>
    </row>
    <row r="19" spans="1:6" x14ac:dyDescent="0.25">
      <c r="B19" s="5" t="s">
        <v>53</v>
      </c>
      <c r="C19" s="89">
        <v>18</v>
      </c>
      <c r="D19" s="12">
        <v>105091829</v>
      </c>
      <c r="E19" s="9">
        <v>97682425</v>
      </c>
    </row>
    <row r="20" spans="1:6" x14ac:dyDescent="0.25">
      <c r="B20" s="5" t="s">
        <v>54</v>
      </c>
      <c r="C20" s="89">
        <v>19</v>
      </c>
      <c r="D20" s="12">
        <v>45245499</v>
      </c>
      <c r="E20" s="9">
        <v>38820774</v>
      </c>
    </row>
    <row r="21" spans="1:6" x14ac:dyDescent="0.25">
      <c r="B21" s="5" t="s">
        <v>55</v>
      </c>
      <c r="C21" s="89">
        <v>20</v>
      </c>
      <c r="D21" s="12">
        <v>47999019</v>
      </c>
      <c r="E21" s="9">
        <v>67692636</v>
      </c>
    </row>
    <row r="22" spans="1:6" x14ac:dyDescent="0.25">
      <c r="B22" s="5" t="s">
        <v>56</v>
      </c>
      <c r="C22" s="89"/>
      <c r="D22" s="12">
        <v>4658783</v>
      </c>
      <c r="E22" s="9">
        <v>4474426</v>
      </c>
    </row>
    <row r="23" spans="1:6" x14ac:dyDescent="0.25">
      <c r="B23" s="5" t="s">
        <v>6</v>
      </c>
      <c r="C23" s="89">
        <v>21</v>
      </c>
      <c r="D23" s="12">
        <v>37462664</v>
      </c>
      <c r="E23" s="9">
        <v>46926902</v>
      </c>
    </row>
    <row r="24" spans="1:6" x14ac:dyDescent="0.25">
      <c r="B24" s="5" t="s">
        <v>57</v>
      </c>
      <c r="C24" s="89">
        <v>22</v>
      </c>
      <c r="D24" s="8">
        <v>21014184</v>
      </c>
      <c r="E24" s="9">
        <v>18852376</v>
      </c>
    </row>
    <row r="25" spans="1:6" x14ac:dyDescent="0.25">
      <c r="B25" s="5" t="s">
        <v>58</v>
      </c>
      <c r="C25" s="89">
        <v>5</v>
      </c>
      <c r="D25" s="8">
        <v>4455230</v>
      </c>
      <c r="E25" s="9">
        <v>6604011</v>
      </c>
    </row>
    <row r="26" spans="1:6" ht="13.8" thickBot="1" x14ac:dyDescent="0.3">
      <c r="B26" s="49" t="s">
        <v>7</v>
      </c>
      <c r="C26" s="87">
        <v>23</v>
      </c>
      <c r="D26" s="50">
        <v>71338334</v>
      </c>
      <c r="E26" s="54">
        <v>33140192</v>
      </c>
    </row>
    <row r="27" spans="1:6" ht="13.8" thickBot="1" x14ac:dyDescent="0.3">
      <c r="B27" s="51"/>
      <c r="C27" s="95"/>
      <c r="D27" s="55">
        <f>SUM(D19:D26)</f>
        <v>337265542</v>
      </c>
      <c r="E27" s="55">
        <f>SUM(E19:E26)</f>
        <v>314193742</v>
      </c>
    </row>
    <row r="28" spans="1:6" ht="13.8" thickBot="1" x14ac:dyDescent="0.3">
      <c r="B28" s="49" t="s">
        <v>59</v>
      </c>
      <c r="C28" s="90"/>
      <c r="D28" s="50">
        <v>0</v>
      </c>
      <c r="E28" s="50">
        <v>0</v>
      </c>
    </row>
    <row r="29" spans="1:6" ht="13.8" thickBot="1" x14ac:dyDescent="0.3">
      <c r="B29" s="38" t="s">
        <v>33</v>
      </c>
      <c r="C29" s="90"/>
      <c r="D29" s="39">
        <f>D16+D27+D28</f>
        <v>849286916</v>
      </c>
      <c r="E29" s="39">
        <f>E16+E27+E28</f>
        <v>784751021</v>
      </c>
    </row>
    <row r="30" spans="1:6" x14ac:dyDescent="0.25">
      <c r="C30" s="96"/>
      <c r="D30" s="9"/>
      <c r="E30" s="9"/>
      <c r="F30" s="2"/>
    </row>
    <row r="31" spans="1:6" x14ac:dyDescent="0.25">
      <c r="B31" s="6" t="s">
        <v>34</v>
      </c>
      <c r="C31" s="89"/>
      <c r="D31" s="22"/>
      <c r="E31" s="23"/>
      <c r="F31" s="119"/>
    </row>
    <row r="32" spans="1:6" x14ac:dyDescent="0.25">
      <c r="B32" s="6" t="s">
        <v>8</v>
      </c>
      <c r="C32" s="89"/>
      <c r="D32" s="15"/>
      <c r="E32" s="23"/>
    </row>
    <row r="33" spans="2:7" x14ac:dyDescent="0.25">
      <c r="B33" s="19" t="s">
        <v>9</v>
      </c>
      <c r="C33" s="89">
        <v>24</v>
      </c>
      <c r="D33" s="8">
        <v>27115837</v>
      </c>
      <c r="E33" s="9">
        <v>27115739</v>
      </c>
    </row>
    <row r="34" spans="2:7" x14ac:dyDescent="0.25">
      <c r="B34" s="19" t="s">
        <v>60</v>
      </c>
      <c r="C34" s="89">
        <v>24</v>
      </c>
      <c r="D34" s="8">
        <v>5657240</v>
      </c>
      <c r="E34" s="9">
        <v>5657240</v>
      </c>
    </row>
    <row r="35" spans="2:7" x14ac:dyDescent="0.25">
      <c r="B35" s="19" t="s">
        <v>135</v>
      </c>
      <c r="C35" s="89">
        <v>24</v>
      </c>
      <c r="D35" s="8">
        <v>-5418045</v>
      </c>
      <c r="E35" s="9">
        <v>-5418045</v>
      </c>
    </row>
    <row r="36" spans="2:7" x14ac:dyDescent="0.25">
      <c r="B36" s="19" t="s">
        <v>61</v>
      </c>
      <c r="C36" s="89">
        <v>24</v>
      </c>
      <c r="D36" s="8">
        <v>-24450</v>
      </c>
      <c r="E36" s="9">
        <v>-24450</v>
      </c>
      <c r="F36" s="2">
        <f>SUM(D33,D35:D36)</f>
        <v>21673342</v>
      </c>
      <c r="G36" s="2">
        <f>SUM(E33,E35:E36)</f>
        <v>21673244</v>
      </c>
    </row>
    <row r="37" spans="2:7" ht="13.8" thickBot="1" x14ac:dyDescent="0.3">
      <c r="B37" s="49" t="s">
        <v>62</v>
      </c>
      <c r="C37" s="90"/>
      <c r="D37" s="50">
        <v>448228502</v>
      </c>
      <c r="E37" s="54">
        <v>351007684</v>
      </c>
    </row>
    <row r="38" spans="2:7" ht="13.8" thickBot="1" x14ac:dyDescent="0.3">
      <c r="B38" s="38" t="s">
        <v>63</v>
      </c>
      <c r="C38" s="90"/>
      <c r="D38" s="39">
        <f>SUM(D33:D37)</f>
        <v>475559084</v>
      </c>
      <c r="E38" s="39">
        <f>SUM(E33:E37)</f>
        <v>378338168</v>
      </c>
    </row>
    <row r="39" spans="2:7" ht="13.8" thickBot="1" x14ac:dyDescent="0.3">
      <c r="B39" s="49" t="s">
        <v>46</v>
      </c>
      <c r="C39" s="90"/>
      <c r="D39" s="50">
        <v>80210</v>
      </c>
      <c r="E39" s="54">
        <v>49231</v>
      </c>
    </row>
    <row r="40" spans="2:7" ht="13.8" thickBot="1" x14ac:dyDescent="0.3">
      <c r="B40" s="38" t="s">
        <v>35</v>
      </c>
      <c r="C40" s="90"/>
      <c r="D40" s="39">
        <f>SUM(D38:D39)</f>
        <v>475639294</v>
      </c>
      <c r="E40" s="39">
        <f>SUM(E38:E39)</f>
        <v>378387399</v>
      </c>
    </row>
    <row r="41" spans="2:7" x14ac:dyDescent="0.25">
      <c r="B41" s="5"/>
      <c r="C41" s="89"/>
      <c r="D41" s="16"/>
      <c r="E41" s="22"/>
    </row>
    <row r="42" spans="2:7" x14ac:dyDescent="0.25">
      <c r="B42" s="6" t="s">
        <v>65</v>
      </c>
      <c r="C42" s="89"/>
      <c r="D42" s="16"/>
      <c r="E42" s="22"/>
    </row>
    <row r="43" spans="2:7" x14ac:dyDescent="0.25">
      <c r="B43" s="5" t="s">
        <v>136</v>
      </c>
      <c r="C43" s="89">
        <v>25</v>
      </c>
      <c r="D43" s="8">
        <v>7641575</v>
      </c>
      <c r="E43" s="9">
        <v>0</v>
      </c>
      <c r="F43" s="127"/>
    </row>
    <row r="44" spans="2:7" x14ac:dyDescent="0.25">
      <c r="B44" s="5" t="s">
        <v>137</v>
      </c>
      <c r="C44" s="89">
        <v>26</v>
      </c>
      <c r="D44" s="8">
        <v>49597570</v>
      </c>
      <c r="E44" s="9">
        <v>28980732</v>
      </c>
      <c r="F44" s="127"/>
    </row>
    <row r="45" spans="2:7" x14ac:dyDescent="0.25">
      <c r="B45" s="5" t="s">
        <v>138</v>
      </c>
      <c r="C45" s="89">
        <v>13</v>
      </c>
      <c r="D45" s="8">
        <v>162087</v>
      </c>
      <c r="E45" s="9">
        <v>182967</v>
      </c>
      <c r="F45" s="128"/>
    </row>
    <row r="46" spans="2:7" x14ac:dyDescent="0.25">
      <c r="B46" s="5" t="s">
        <v>66</v>
      </c>
      <c r="C46" s="89">
        <v>27</v>
      </c>
      <c r="D46" s="8">
        <v>1247323</v>
      </c>
      <c r="E46" s="9">
        <v>1140578</v>
      </c>
      <c r="F46" s="127"/>
    </row>
    <row r="47" spans="2:7" x14ac:dyDescent="0.25">
      <c r="B47" s="84" t="s">
        <v>139</v>
      </c>
      <c r="C47" s="89">
        <v>28</v>
      </c>
      <c r="D47" s="8">
        <v>23928249</v>
      </c>
      <c r="E47" s="9">
        <v>25473864</v>
      </c>
      <c r="F47" s="128"/>
    </row>
    <row r="48" spans="2:7" x14ac:dyDescent="0.25">
      <c r="B48" s="81" t="s">
        <v>140</v>
      </c>
      <c r="C48" s="89">
        <v>29</v>
      </c>
      <c r="D48" s="8">
        <v>2305674</v>
      </c>
      <c r="E48" s="9">
        <v>0</v>
      </c>
      <c r="F48" s="129"/>
    </row>
    <row r="49" spans="2:6" x14ac:dyDescent="0.25">
      <c r="B49" s="5" t="s">
        <v>163</v>
      </c>
      <c r="C49" s="89">
        <v>25</v>
      </c>
      <c r="D49" s="8">
        <v>4440013</v>
      </c>
      <c r="E49" s="9">
        <v>0</v>
      </c>
      <c r="F49" s="130"/>
    </row>
    <row r="50" spans="2:6" x14ac:dyDescent="0.25">
      <c r="B50" s="5" t="s">
        <v>141</v>
      </c>
      <c r="C50" s="89"/>
      <c r="D50" s="8">
        <v>448230</v>
      </c>
      <c r="E50" s="9">
        <v>455964</v>
      </c>
      <c r="F50" s="130"/>
    </row>
    <row r="51" spans="2:6" x14ac:dyDescent="0.25">
      <c r="B51" s="5" t="s">
        <v>68</v>
      </c>
      <c r="C51" s="89"/>
      <c r="D51" s="8">
        <v>3492763</v>
      </c>
      <c r="E51" s="9">
        <v>4472582</v>
      </c>
      <c r="F51" s="131"/>
    </row>
    <row r="52" spans="2:6" ht="13.8" thickBot="1" x14ac:dyDescent="0.3">
      <c r="B52" s="84" t="s">
        <v>67</v>
      </c>
      <c r="C52" s="89"/>
      <c r="D52" s="8">
        <v>1804</v>
      </c>
      <c r="E52" s="9">
        <v>1804</v>
      </c>
      <c r="F52" s="128"/>
    </row>
    <row r="53" spans="2:6" ht="13.8" thickBot="1" x14ac:dyDescent="0.3">
      <c r="B53" s="56"/>
      <c r="C53" s="97"/>
      <c r="D53" s="57">
        <f>SUM(D43:D52)</f>
        <v>93265288</v>
      </c>
      <c r="E53" s="57">
        <f>SUM(E43:E52)</f>
        <v>60708491</v>
      </c>
    </row>
    <row r="54" spans="2:6" x14ac:dyDescent="0.25">
      <c r="B54" s="5"/>
      <c r="C54" s="89"/>
      <c r="D54" s="16"/>
      <c r="E54" s="22"/>
    </row>
    <row r="55" spans="2:6" x14ac:dyDescent="0.25">
      <c r="B55" s="20" t="s">
        <v>10</v>
      </c>
      <c r="C55" s="89"/>
      <c r="D55" s="16"/>
      <c r="E55" s="22"/>
    </row>
    <row r="56" spans="2:6" x14ac:dyDescent="0.25">
      <c r="B56" s="21" t="s">
        <v>136</v>
      </c>
      <c r="C56" s="89">
        <v>25</v>
      </c>
      <c r="D56" s="8">
        <v>126238206</v>
      </c>
      <c r="E56" s="9">
        <v>190035770</v>
      </c>
    </row>
    <row r="57" spans="2:6" x14ac:dyDescent="0.25">
      <c r="B57" s="21" t="s">
        <v>137</v>
      </c>
      <c r="C57" s="89">
        <v>26</v>
      </c>
      <c r="D57" s="8">
        <v>957720</v>
      </c>
      <c r="E57" s="9">
        <v>39042</v>
      </c>
    </row>
    <row r="58" spans="2:6" x14ac:dyDescent="0.25">
      <c r="B58" s="21" t="s">
        <v>138</v>
      </c>
      <c r="C58" s="89">
        <v>13</v>
      </c>
      <c r="D58" s="8">
        <v>301248</v>
      </c>
      <c r="E58" s="9">
        <v>333410</v>
      </c>
    </row>
    <row r="59" spans="2:6" x14ac:dyDescent="0.25">
      <c r="B59" s="21" t="s">
        <v>140</v>
      </c>
      <c r="C59" s="89">
        <v>29</v>
      </c>
      <c r="D59" s="8">
        <v>8448065</v>
      </c>
      <c r="E59" s="9">
        <v>0</v>
      </c>
    </row>
    <row r="60" spans="2:6" x14ac:dyDescent="0.25">
      <c r="B60" s="21" t="s">
        <v>11</v>
      </c>
      <c r="C60" s="89">
        <v>30</v>
      </c>
      <c r="D60" s="8">
        <v>54713957</v>
      </c>
      <c r="E60" s="9">
        <v>46896907</v>
      </c>
    </row>
    <row r="61" spans="2:6" x14ac:dyDescent="0.25">
      <c r="B61" s="21" t="s">
        <v>69</v>
      </c>
      <c r="C61" s="89"/>
      <c r="D61" s="8">
        <v>283338</v>
      </c>
      <c r="E61" s="9">
        <v>1027109</v>
      </c>
    </row>
    <row r="62" spans="2:6" x14ac:dyDescent="0.25">
      <c r="B62" s="21" t="s">
        <v>70</v>
      </c>
      <c r="C62" s="89">
        <v>21</v>
      </c>
      <c r="D62" s="8">
        <v>21664365</v>
      </c>
      <c r="E62" s="9">
        <v>31082021</v>
      </c>
    </row>
    <row r="63" spans="2:6" x14ac:dyDescent="0.25">
      <c r="B63" s="21" t="s">
        <v>66</v>
      </c>
      <c r="C63" s="89">
        <v>27</v>
      </c>
      <c r="D63" s="8">
        <v>4575246</v>
      </c>
      <c r="E63" s="9">
        <v>4864137</v>
      </c>
    </row>
    <row r="64" spans="2:6" x14ac:dyDescent="0.25">
      <c r="B64" s="21" t="s">
        <v>141</v>
      </c>
      <c r="C64" s="89"/>
      <c r="D64" s="8">
        <v>117310</v>
      </c>
      <c r="E64" s="9">
        <v>113088</v>
      </c>
    </row>
    <row r="65" spans="2:5" x14ac:dyDescent="0.25">
      <c r="B65" s="21" t="s">
        <v>139</v>
      </c>
      <c r="C65" s="89">
        <v>28</v>
      </c>
      <c r="D65" s="8">
        <v>3038343</v>
      </c>
      <c r="E65" s="9">
        <v>2816296</v>
      </c>
    </row>
    <row r="66" spans="2:5" x14ac:dyDescent="0.25">
      <c r="B66" s="82" t="s">
        <v>142</v>
      </c>
      <c r="C66" s="89">
        <v>31</v>
      </c>
      <c r="D66" s="8">
        <v>52063740</v>
      </c>
      <c r="E66" s="9">
        <v>63419397</v>
      </c>
    </row>
    <row r="67" spans="2:5" ht="13.8" thickBot="1" x14ac:dyDescent="0.3">
      <c r="B67" s="21" t="s">
        <v>71</v>
      </c>
      <c r="C67" s="89">
        <v>5</v>
      </c>
      <c r="D67" s="8">
        <v>7980796</v>
      </c>
      <c r="E67" s="9">
        <v>5027954</v>
      </c>
    </row>
    <row r="68" spans="2:5" ht="13.8" thickBot="1" x14ac:dyDescent="0.3">
      <c r="B68" s="56"/>
      <c r="C68" s="97"/>
      <c r="D68" s="57">
        <f>SUM(D56:D67)</f>
        <v>280382334</v>
      </c>
      <c r="E68" s="57">
        <f>SUM(E56:E67)</f>
        <v>345655131</v>
      </c>
    </row>
    <row r="69" spans="2:5" ht="13.8" thickBot="1" x14ac:dyDescent="0.3">
      <c r="B69" s="56" t="s">
        <v>36</v>
      </c>
      <c r="C69" s="97"/>
      <c r="D69" s="57">
        <f>D53+D68</f>
        <v>373647622</v>
      </c>
      <c r="E69" s="57">
        <f>E53+E68</f>
        <v>406363622</v>
      </c>
    </row>
    <row r="70" spans="2:5" ht="13.8" thickBot="1" x14ac:dyDescent="0.3">
      <c r="B70" s="56" t="s">
        <v>37</v>
      </c>
      <c r="C70" s="97"/>
      <c r="D70" s="57">
        <f>D40+D69</f>
        <v>849286916</v>
      </c>
      <c r="E70" s="57">
        <f>E40+E69</f>
        <v>784751021</v>
      </c>
    </row>
    <row r="71" spans="2:5" x14ac:dyDescent="0.25">
      <c r="D71" s="40">
        <f>D29-D70</f>
        <v>0</v>
      </c>
      <c r="E71" s="40">
        <f>E29-E70</f>
        <v>0</v>
      </c>
    </row>
    <row r="74" spans="2:5" x14ac:dyDescent="0.25">
      <c r="B74" s="33" t="s">
        <v>38</v>
      </c>
      <c r="C74" s="111"/>
      <c r="D74" s="33"/>
      <c r="E74" s="134" t="s">
        <v>105</v>
      </c>
    </row>
    <row r="75" spans="2:5" x14ac:dyDescent="0.25">
      <c r="C75" s="111"/>
      <c r="E75" s="114"/>
    </row>
    <row r="76" spans="2:5" x14ac:dyDescent="0.25">
      <c r="B76" s="33" t="s">
        <v>133</v>
      </c>
      <c r="C76" s="111"/>
      <c r="D76" s="33"/>
      <c r="E76" s="126" t="s">
        <v>134</v>
      </c>
    </row>
  </sheetData>
  <mergeCells count="1">
    <mergeCell ref="B2:E3"/>
  </mergeCells>
  <pageMargins left="0.7" right="0.7" top="0.75" bottom="0.75" header="0.3" footer="0.3"/>
  <pageSetup paperSize="9" orientation="portrait" r:id="rId1"/>
  <headerFooter>
    <oddHeader>&amp;R&amp;"Calibri"&amp;10&amp;K000000 КОНФИДЕНЦИАЛЬНО&amp;1#_x000D_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D4B3E-776F-41C0-8DFF-A97CCC831F10}">
  <sheetPr codeName="Sheet3">
    <tabColor rgb="FF92D050"/>
  </sheetPr>
  <dimension ref="B1:P28"/>
  <sheetViews>
    <sheetView showGridLines="0" zoomScale="80" zoomScaleNormal="80" workbookViewId="0">
      <selection activeCell="A2" sqref="A2"/>
    </sheetView>
  </sheetViews>
  <sheetFormatPr defaultColWidth="8.88671875" defaultRowHeight="13.2" x14ac:dyDescent="0.25"/>
  <cols>
    <col min="1" max="1" width="8.88671875" style="4"/>
    <col min="2" max="2" width="21.33203125" style="4" bestFit="1" customWidth="1"/>
    <col min="3" max="5" width="8.88671875" style="4"/>
    <col min="6" max="13" width="13" style="4" customWidth="1"/>
    <col min="14" max="14" width="16.109375" style="4" customWidth="1"/>
    <col min="15" max="15" width="3" style="4" bestFit="1" customWidth="1"/>
    <col min="16" max="16" width="15.5546875" style="4" customWidth="1"/>
    <col min="17" max="16384" width="8.88671875" style="4"/>
  </cols>
  <sheetData>
    <row r="1" spans="2:16" ht="15.6" x14ac:dyDescent="0.3">
      <c r="B1" s="110" t="s">
        <v>114</v>
      </c>
    </row>
    <row r="2" spans="2:16" ht="13.2" customHeight="1" x14ac:dyDescent="0.25">
      <c r="B2" s="138" t="s">
        <v>110</v>
      </c>
      <c r="C2" s="138"/>
      <c r="D2" s="138"/>
      <c r="E2" s="138"/>
      <c r="F2" s="138"/>
      <c r="G2" s="138"/>
      <c r="H2" s="138"/>
      <c r="I2" s="138"/>
      <c r="J2" s="138"/>
      <c r="K2" s="138"/>
      <c r="L2" s="132"/>
      <c r="M2" s="132"/>
    </row>
    <row r="3" spans="2:16" ht="16.95" customHeight="1" x14ac:dyDescent="0.25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5" spans="2:16" ht="15.75" customHeight="1" thickBot="1" x14ac:dyDescent="0.3">
      <c r="B5" s="58"/>
      <c r="C5" s="58"/>
      <c r="D5" s="43"/>
      <c r="E5" s="43"/>
      <c r="F5" s="141" t="s">
        <v>12</v>
      </c>
      <c r="G5" s="141"/>
      <c r="H5" s="141"/>
      <c r="I5" s="141"/>
      <c r="J5" s="141"/>
      <c r="K5" s="141"/>
    </row>
    <row r="6" spans="2:16" ht="53.4" thickBot="1" x14ac:dyDescent="0.3">
      <c r="B6" s="108" t="s">
        <v>108</v>
      </c>
      <c r="C6" s="61"/>
      <c r="D6" s="62"/>
      <c r="E6" s="62"/>
      <c r="F6" s="63" t="s">
        <v>9</v>
      </c>
      <c r="G6" s="64" t="s">
        <v>72</v>
      </c>
      <c r="H6" s="64" t="s">
        <v>144</v>
      </c>
      <c r="I6" s="64" t="s">
        <v>145</v>
      </c>
      <c r="J6" s="64" t="s">
        <v>73</v>
      </c>
      <c r="K6" s="64" t="s">
        <v>13</v>
      </c>
      <c r="L6" s="64" t="s">
        <v>74</v>
      </c>
      <c r="M6" s="64" t="s">
        <v>64</v>
      </c>
    </row>
    <row r="7" spans="2:16" x14ac:dyDescent="0.25">
      <c r="B7" s="25"/>
      <c r="C7" s="58"/>
      <c r="D7" s="43"/>
      <c r="E7" s="43"/>
      <c r="F7" s="59"/>
      <c r="G7" s="59"/>
      <c r="H7" s="60"/>
      <c r="I7" s="60"/>
      <c r="J7" s="60"/>
      <c r="K7" s="60"/>
      <c r="L7" s="60"/>
      <c r="M7" s="60"/>
    </row>
    <row r="8" spans="2:16" s="33" customFormat="1" ht="13.8" thickBot="1" x14ac:dyDescent="0.3">
      <c r="B8" s="65" t="s">
        <v>119</v>
      </c>
      <c r="C8" s="38"/>
      <c r="D8" s="42"/>
      <c r="E8" s="42"/>
      <c r="F8" s="3">
        <v>27114488</v>
      </c>
      <c r="G8" s="3">
        <v>5656940</v>
      </c>
      <c r="H8" s="3">
        <v>-24150</v>
      </c>
      <c r="I8" s="3">
        <v>0</v>
      </c>
      <c r="J8" s="3">
        <v>313264520</v>
      </c>
      <c r="K8" s="3">
        <f>SUM(F8:J8)</f>
        <v>346011798</v>
      </c>
      <c r="L8" s="3">
        <v>96386</v>
      </c>
      <c r="M8" s="3">
        <f t="shared" ref="M8" si="0">SUM(K8,L8)</f>
        <v>346108184</v>
      </c>
    </row>
    <row r="9" spans="2:16" ht="13.8" thickBot="1" x14ac:dyDescent="0.3">
      <c r="B9" s="48" t="s">
        <v>75</v>
      </c>
      <c r="C9" s="48"/>
      <c r="D9" s="41"/>
      <c r="E9" s="41"/>
      <c r="F9" s="41">
        <v>0</v>
      </c>
      <c r="G9" s="41">
        <v>0</v>
      </c>
      <c r="H9" s="41">
        <v>0</v>
      </c>
      <c r="I9" s="41">
        <v>0</v>
      </c>
      <c r="J9" s="41">
        <f>IS!E35</f>
        <v>53774032</v>
      </c>
      <c r="K9" s="66">
        <f>SUM(F9:J9)</f>
        <v>53774032</v>
      </c>
      <c r="L9" s="66">
        <f>IS!E36</f>
        <v>-113694</v>
      </c>
      <c r="M9" s="66">
        <f t="shared" ref="M9" si="1">SUM(K9,L9)</f>
        <v>53660338</v>
      </c>
    </row>
    <row r="10" spans="2:16" ht="13.8" thickBot="1" x14ac:dyDescent="0.3">
      <c r="B10" s="51" t="s">
        <v>97</v>
      </c>
      <c r="C10" s="51"/>
      <c r="D10" s="67"/>
      <c r="E10" s="67"/>
      <c r="F10" s="68">
        <v>0</v>
      </c>
      <c r="G10" s="68">
        <v>0</v>
      </c>
      <c r="H10" s="68">
        <v>0</v>
      </c>
      <c r="I10" s="68">
        <v>0</v>
      </c>
      <c r="J10" s="67">
        <f>SUM(J9)</f>
        <v>53774032</v>
      </c>
      <c r="K10" s="67">
        <f>SUM(K9)</f>
        <v>53774032</v>
      </c>
      <c r="L10" s="67">
        <f>SUM(L9)</f>
        <v>-113694</v>
      </c>
      <c r="M10" s="67">
        <f>SUM(M9)</f>
        <v>53660338</v>
      </c>
    </row>
    <row r="11" spans="2:16" x14ac:dyDescent="0.25">
      <c r="B11" s="43"/>
      <c r="C11" s="43"/>
      <c r="D11" s="76"/>
      <c r="E11" s="76"/>
      <c r="F11" s="77"/>
      <c r="G11" s="77"/>
      <c r="H11" s="77"/>
      <c r="I11" s="77"/>
      <c r="J11" s="76"/>
      <c r="K11" s="77"/>
      <c r="L11" s="77"/>
      <c r="M11" s="77"/>
    </row>
    <row r="12" spans="2:16" ht="13.8" thickBot="1" x14ac:dyDescent="0.3">
      <c r="B12" s="49" t="s">
        <v>164</v>
      </c>
      <c r="C12" s="38"/>
      <c r="D12" s="41"/>
      <c r="E12" s="41"/>
      <c r="F12" s="3"/>
      <c r="G12" s="3"/>
      <c r="H12" s="3"/>
      <c r="I12" s="3"/>
      <c r="J12" s="66">
        <v>-5476575</v>
      </c>
      <c r="K12" s="66">
        <f>SUM(F12:J12)</f>
        <v>-5476575</v>
      </c>
      <c r="L12" s="66">
        <v>-56807</v>
      </c>
      <c r="M12" s="66">
        <f>SUM(K12,L12)</f>
        <v>-5533382</v>
      </c>
    </row>
    <row r="13" spans="2:16" ht="13.8" thickBot="1" x14ac:dyDescent="0.3">
      <c r="B13" s="38" t="s">
        <v>120</v>
      </c>
      <c r="C13" s="38"/>
      <c r="D13" s="41"/>
      <c r="E13" s="41"/>
      <c r="F13" s="3">
        <f>SUM(F8,F10,F12)</f>
        <v>27114488</v>
      </c>
      <c r="G13" s="3">
        <f t="shared" ref="G13:M13" si="2">SUM(G8,G10,G12)</f>
        <v>5656940</v>
      </c>
      <c r="H13" s="3">
        <f t="shared" si="2"/>
        <v>-24150</v>
      </c>
      <c r="I13" s="3">
        <f t="shared" si="2"/>
        <v>0</v>
      </c>
      <c r="J13" s="3">
        <f t="shared" si="2"/>
        <v>361561977</v>
      </c>
      <c r="K13" s="3">
        <f t="shared" si="2"/>
        <v>394309255</v>
      </c>
      <c r="L13" s="3">
        <f>SUM(L8,L10,L12)</f>
        <v>-74115</v>
      </c>
      <c r="M13" s="3">
        <f t="shared" si="2"/>
        <v>394235140</v>
      </c>
      <c r="N13" s="40"/>
      <c r="O13" s="117"/>
      <c r="P13" s="40"/>
    </row>
    <row r="14" spans="2:16" ht="13.8" thickBot="1" x14ac:dyDescent="0.3">
      <c r="B14" s="38"/>
      <c r="C14" s="38"/>
      <c r="D14" s="41"/>
      <c r="E14" s="41"/>
      <c r="F14" s="3"/>
      <c r="G14" s="3"/>
      <c r="H14" s="3"/>
      <c r="I14" s="3"/>
      <c r="J14" s="3"/>
      <c r="K14" s="3"/>
      <c r="L14" s="3"/>
      <c r="M14" s="3"/>
    </row>
    <row r="15" spans="2:16" ht="13.8" thickBot="1" x14ac:dyDescent="0.3">
      <c r="B15" s="65" t="s">
        <v>143</v>
      </c>
      <c r="C15" s="38"/>
      <c r="D15" s="41"/>
      <c r="E15" s="41"/>
      <c r="F15" s="3">
        <v>27115739</v>
      </c>
      <c r="G15" s="3">
        <v>5657240</v>
      </c>
      <c r="H15" s="3">
        <v>-24450</v>
      </c>
      <c r="I15" s="3">
        <v>-5418045</v>
      </c>
      <c r="J15" s="3">
        <v>351007684</v>
      </c>
      <c r="K15" s="3">
        <f>SUM(F15:J15)</f>
        <v>378338168</v>
      </c>
      <c r="L15" s="3">
        <v>49231</v>
      </c>
      <c r="M15" s="3">
        <f>SUM(K15,L15)</f>
        <v>378387399</v>
      </c>
      <c r="N15" s="2">
        <f>BS!E40-M15</f>
        <v>0</v>
      </c>
    </row>
    <row r="16" spans="2:16" x14ac:dyDescent="0.25">
      <c r="B16" s="43"/>
      <c r="C16" s="43"/>
      <c r="D16" s="76"/>
      <c r="E16" s="76"/>
      <c r="F16" s="44"/>
      <c r="G16" s="44"/>
      <c r="H16" s="44"/>
      <c r="I16" s="44"/>
      <c r="J16" s="44"/>
      <c r="K16" s="44"/>
      <c r="L16" s="44"/>
      <c r="M16" s="44"/>
    </row>
    <row r="17" spans="2:16" ht="13.8" thickBot="1" x14ac:dyDescent="0.3">
      <c r="B17" s="47" t="s">
        <v>75</v>
      </c>
      <c r="C17" s="47"/>
      <c r="D17" s="76"/>
      <c r="E17" s="76"/>
      <c r="F17" s="76">
        <v>0</v>
      </c>
      <c r="G17" s="76">
        <v>0</v>
      </c>
      <c r="H17" s="76">
        <v>0</v>
      </c>
      <c r="I17" s="76">
        <v>0</v>
      </c>
      <c r="J17" s="41">
        <f>IS!D35</f>
        <v>174672831</v>
      </c>
      <c r="K17" s="41">
        <f>SUM(F17:J17)</f>
        <v>174672831</v>
      </c>
      <c r="L17" s="66">
        <f>IS!D36</f>
        <v>-300268</v>
      </c>
      <c r="M17" s="66">
        <f>SUM(K17:L17)</f>
        <v>174372563</v>
      </c>
      <c r="N17" s="40">
        <f>IS!D32-M17</f>
        <v>0</v>
      </c>
    </row>
    <row r="18" spans="2:16" ht="13.8" thickBot="1" x14ac:dyDescent="0.3">
      <c r="B18" s="51" t="s">
        <v>97</v>
      </c>
      <c r="C18" s="51"/>
      <c r="D18" s="67"/>
      <c r="E18" s="67"/>
      <c r="F18" s="125">
        <v>0</v>
      </c>
      <c r="G18" s="125">
        <v>0</v>
      </c>
      <c r="H18" s="125">
        <v>0</v>
      </c>
      <c r="I18" s="125">
        <v>0</v>
      </c>
      <c r="J18" s="42">
        <f>SUM(J17)</f>
        <v>174672831</v>
      </c>
      <c r="K18" s="42">
        <f>SUM(K17)</f>
        <v>174672831</v>
      </c>
      <c r="L18" s="42">
        <f>SUM(L17)</f>
        <v>-300268</v>
      </c>
      <c r="M18" s="42">
        <f>SUM(M17)</f>
        <v>174372563</v>
      </c>
    </row>
    <row r="19" spans="2:16" x14ac:dyDescent="0.25">
      <c r="B19" s="43"/>
      <c r="C19" s="43"/>
      <c r="D19" s="76"/>
      <c r="E19" s="76"/>
      <c r="F19" s="77"/>
      <c r="G19" s="77"/>
      <c r="H19" s="77"/>
      <c r="I19" s="77"/>
      <c r="J19" s="76"/>
      <c r="K19" s="76"/>
      <c r="L19" s="76"/>
      <c r="M19" s="76"/>
    </row>
    <row r="20" spans="2:16" x14ac:dyDescent="0.25">
      <c r="B20" s="75" t="s">
        <v>147</v>
      </c>
      <c r="C20" s="43"/>
      <c r="D20" s="76"/>
      <c r="E20" s="76"/>
      <c r="F20" s="77">
        <v>98</v>
      </c>
      <c r="G20" s="77"/>
      <c r="H20" s="77"/>
      <c r="I20" s="77"/>
      <c r="J20" s="76"/>
      <c r="K20" s="76">
        <f t="shared" ref="K20:K21" si="3">SUM(F20:J20)</f>
        <v>98</v>
      </c>
      <c r="L20" s="76"/>
      <c r="M20" s="76">
        <f>SUM(K20:L20)</f>
        <v>98</v>
      </c>
    </row>
    <row r="21" spans="2:16" x14ac:dyDescent="0.25">
      <c r="B21" s="75" t="s">
        <v>146</v>
      </c>
      <c r="C21" s="43"/>
      <c r="D21" s="76"/>
      <c r="E21" s="76"/>
      <c r="F21" s="77"/>
      <c r="G21" s="77"/>
      <c r="H21" s="77"/>
      <c r="I21" s="77"/>
      <c r="J21" s="76">
        <v>-401323</v>
      </c>
      <c r="K21" s="76">
        <f t="shared" si="3"/>
        <v>-401323</v>
      </c>
      <c r="L21" s="76">
        <v>401323</v>
      </c>
      <c r="M21" s="76">
        <f>SUM(K21:L21)</f>
        <v>0</v>
      </c>
    </row>
    <row r="22" spans="2:16" ht="13.8" thickBot="1" x14ac:dyDescent="0.3">
      <c r="B22" s="49" t="s">
        <v>164</v>
      </c>
      <c r="C22" s="38"/>
      <c r="D22" s="41"/>
      <c r="E22" s="41"/>
      <c r="F22" s="66"/>
      <c r="G22" s="66"/>
      <c r="H22" s="66"/>
      <c r="I22" s="66"/>
      <c r="J22" s="41">
        <v>-77050690</v>
      </c>
      <c r="K22" s="41">
        <f>SUM(F22:J22)</f>
        <v>-77050690</v>
      </c>
      <c r="L22" s="41">
        <v>-70076</v>
      </c>
      <c r="M22" s="41">
        <f>SUM(K22:L22)</f>
        <v>-77120766</v>
      </c>
    </row>
    <row r="23" spans="2:16" ht="13.8" thickBot="1" x14ac:dyDescent="0.3">
      <c r="B23" s="65" t="s">
        <v>148</v>
      </c>
      <c r="C23" s="38"/>
      <c r="D23" s="38"/>
      <c r="E23" s="38"/>
      <c r="F23" s="3">
        <f t="shared" ref="F23:L23" si="4">SUM(F18:F22,F15)</f>
        <v>27115837</v>
      </c>
      <c r="G23" s="3">
        <f t="shared" si="4"/>
        <v>5657240</v>
      </c>
      <c r="H23" s="3">
        <f t="shared" si="4"/>
        <v>-24450</v>
      </c>
      <c r="I23" s="3">
        <f t="shared" si="4"/>
        <v>-5418045</v>
      </c>
      <c r="J23" s="3">
        <f t="shared" si="4"/>
        <v>448228502</v>
      </c>
      <c r="K23" s="3">
        <f t="shared" si="4"/>
        <v>475559084</v>
      </c>
      <c r="L23" s="3">
        <f t="shared" si="4"/>
        <v>80210</v>
      </c>
      <c r="M23" s="3">
        <f>SUM(M18:M22,M15)</f>
        <v>475639294</v>
      </c>
      <c r="N23" s="40">
        <f>BS!D40-M23</f>
        <v>0</v>
      </c>
      <c r="P23" s="40"/>
    </row>
    <row r="24" spans="2:16" x14ac:dyDescent="0.25">
      <c r="F24" s="40">
        <f>BS!D33-F23</f>
        <v>0</v>
      </c>
      <c r="G24" s="40">
        <f>BS!D34-G23</f>
        <v>0</v>
      </c>
      <c r="H24" s="40">
        <f>BS!D36-H23</f>
        <v>0</v>
      </c>
      <c r="I24" s="40">
        <f>BS!D35-I23</f>
        <v>0</v>
      </c>
      <c r="J24" s="40">
        <f>BS!D37-J23</f>
        <v>0</v>
      </c>
      <c r="K24" s="40">
        <f>BS!D38-K23</f>
        <v>0</v>
      </c>
      <c r="L24" s="40">
        <f>BS!D39-L23</f>
        <v>0</v>
      </c>
      <c r="M24" s="40">
        <f>BS!D40-M23</f>
        <v>0</v>
      </c>
    </row>
    <row r="26" spans="2:16" x14ac:dyDescent="0.25">
      <c r="B26" s="33" t="s">
        <v>38</v>
      </c>
      <c r="C26" s="32"/>
      <c r="F26" s="33"/>
      <c r="J26" s="33"/>
      <c r="L26" s="140" t="s">
        <v>105</v>
      </c>
      <c r="M26" s="140"/>
    </row>
    <row r="27" spans="2:16" x14ac:dyDescent="0.25">
      <c r="C27" s="32"/>
    </row>
    <row r="28" spans="2:16" x14ac:dyDescent="0.25">
      <c r="B28" s="33" t="s">
        <v>133</v>
      </c>
      <c r="C28" s="32"/>
      <c r="F28" s="33"/>
      <c r="J28" s="33"/>
      <c r="L28" s="140" t="s">
        <v>134</v>
      </c>
      <c r="M28" s="140"/>
    </row>
  </sheetData>
  <mergeCells count="4">
    <mergeCell ref="L26:M26"/>
    <mergeCell ref="L28:M28"/>
    <mergeCell ref="F5:K5"/>
    <mergeCell ref="B2:K2"/>
  </mergeCells>
  <pageMargins left="0.7" right="0.7" top="0.75" bottom="0.75" header="0.3" footer="0.3"/>
  <pageSetup paperSize="9" orientation="portrait" r:id="rId1"/>
  <headerFooter>
    <oddHeader>&amp;R&amp;"Calibri"&amp;10&amp;K000000 КОНФИДЕНЦИАЛЬНО&amp;1#_x000D_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87781-CFC5-418A-85B9-B97DA9E9E149}">
  <sheetPr codeName="Sheet4">
    <tabColor rgb="FF92D050"/>
  </sheetPr>
  <dimension ref="A1:R95"/>
  <sheetViews>
    <sheetView showGridLines="0" tabSelected="1" zoomScale="80" zoomScaleNormal="80" workbookViewId="0">
      <selection activeCell="C1" sqref="C1"/>
    </sheetView>
  </sheetViews>
  <sheetFormatPr defaultColWidth="8.88671875" defaultRowHeight="13.2" x14ac:dyDescent="0.25"/>
  <cols>
    <col min="1" max="1" width="8.88671875" style="4"/>
    <col min="2" max="2" width="56.88671875" style="4" customWidth="1"/>
    <col min="3" max="3" width="11.109375" style="120" bestFit="1" customWidth="1"/>
    <col min="4" max="5" width="19.88671875" style="4" bestFit="1" customWidth="1"/>
    <col min="6" max="6" width="11.33203125" style="4" bestFit="1" customWidth="1"/>
    <col min="7" max="7" width="18.5546875" style="4" bestFit="1" customWidth="1"/>
    <col min="8" max="8" width="2.33203125" style="4" bestFit="1" customWidth="1"/>
    <col min="9" max="9" width="18.5546875" style="4" bestFit="1" customWidth="1"/>
    <col min="10" max="10" width="2.33203125" style="4" bestFit="1" customWidth="1"/>
    <col min="11" max="11" width="18.5546875" style="4" bestFit="1" customWidth="1"/>
    <col min="12" max="12" width="8.5546875" style="4" bestFit="1" customWidth="1"/>
    <col min="13" max="16" width="8.88671875" style="4"/>
    <col min="17" max="17" width="9.109375" style="4" bestFit="1" customWidth="1"/>
    <col min="18" max="16384" width="8.88671875" style="4"/>
  </cols>
  <sheetData>
    <row r="1" spans="1:18" ht="15.6" x14ac:dyDescent="0.3">
      <c r="B1" s="110" t="s">
        <v>114</v>
      </c>
    </row>
    <row r="2" spans="1:18" ht="13.2" customHeight="1" x14ac:dyDescent="0.25">
      <c r="B2" s="138" t="s">
        <v>111</v>
      </c>
      <c r="C2" s="138"/>
      <c r="D2" s="138"/>
      <c r="E2" s="138"/>
    </row>
    <row r="3" spans="1:18" ht="18" customHeight="1" x14ac:dyDescent="0.25">
      <c r="B3" s="138"/>
      <c r="C3" s="138"/>
      <c r="D3" s="138"/>
      <c r="E3" s="138"/>
    </row>
    <row r="5" spans="1:18" s="47" customFormat="1" x14ac:dyDescent="0.25">
      <c r="D5" s="139" t="s">
        <v>106</v>
      </c>
      <c r="E5" s="139"/>
    </row>
    <row r="6" spans="1:18" ht="13.8" thickBot="1" x14ac:dyDescent="0.3">
      <c r="B6" s="45" t="s">
        <v>108</v>
      </c>
      <c r="C6" s="30" t="s">
        <v>0</v>
      </c>
      <c r="D6" s="31" t="s">
        <v>157</v>
      </c>
      <c r="E6" s="31" t="s">
        <v>121</v>
      </c>
    </row>
    <row r="7" spans="1:18" x14ac:dyDescent="0.25">
      <c r="C7" s="32"/>
      <c r="D7" s="14"/>
      <c r="E7" s="14"/>
    </row>
    <row r="8" spans="1:18" x14ac:dyDescent="0.25">
      <c r="B8" s="33" t="s">
        <v>14</v>
      </c>
      <c r="C8" s="32"/>
      <c r="D8" s="29"/>
      <c r="E8" s="29"/>
      <c r="K8" s="121"/>
      <c r="L8" s="121"/>
      <c r="N8" s="121"/>
      <c r="O8" s="121"/>
      <c r="Q8" s="36"/>
      <c r="R8" s="36"/>
    </row>
    <row r="9" spans="1:18" x14ac:dyDescent="0.25">
      <c r="B9" s="4" t="s">
        <v>43</v>
      </c>
      <c r="C9" s="32"/>
      <c r="D9" s="9">
        <v>175494007</v>
      </c>
      <c r="E9" s="2">
        <v>51426593</v>
      </c>
      <c r="G9" s="40"/>
      <c r="I9" s="40"/>
      <c r="K9" s="121"/>
      <c r="L9" s="121"/>
      <c r="N9" s="121"/>
      <c r="O9" s="121"/>
      <c r="Q9" s="36"/>
      <c r="R9" s="36"/>
    </row>
    <row r="10" spans="1:18" x14ac:dyDescent="0.25">
      <c r="C10" s="98"/>
      <c r="D10" s="24"/>
      <c r="E10" s="13"/>
    </row>
    <row r="11" spans="1:18" x14ac:dyDescent="0.25">
      <c r="A11" s="33"/>
      <c r="B11" s="33" t="s">
        <v>15</v>
      </c>
      <c r="C11" s="98"/>
      <c r="D11" s="24"/>
      <c r="E11" s="13"/>
    </row>
    <row r="12" spans="1:18" x14ac:dyDescent="0.25">
      <c r="B12" s="34" t="s">
        <v>76</v>
      </c>
      <c r="C12" s="35"/>
      <c r="D12" s="9">
        <v>27696537</v>
      </c>
      <c r="E12" s="9">
        <v>36183365</v>
      </c>
    </row>
    <row r="13" spans="1:18" x14ac:dyDescent="0.25">
      <c r="B13" s="78" t="s">
        <v>165</v>
      </c>
      <c r="C13" s="96"/>
      <c r="D13" s="9">
        <v>0</v>
      </c>
      <c r="E13" s="9">
        <v>805155</v>
      </c>
    </row>
    <row r="14" spans="1:18" x14ac:dyDescent="0.25">
      <c r="B14" s="78" t="s">
        <v>166</v>
      </c>
      <c r="C14" s="96"/>
      <c r="D14" s="9">
        <v>-113864</v>
      </c>
      <c r="E14" s="9">
        <v>7562400</v>
      </c>
      <c r="F14" s="2"/>
      <c r="G14" s="2"/>
    </row>
    <row r="15" spans="1:18" x14ac:dyDescent="0.25">
      <c r="B15" s="78" t="s">
        <v>167</v>
      </c>
      <c r="C15" s="35">
        <v>9</v>
      </c>
      <c r="D15" s="9">
        <v>-36828</v>
      </c>
      <c r="E15" s="9">
        <v>296337</v>
      </c>
      <c r="F15" s="2"/>
      <c r="G15" s="2"/>
      <c r="I15" s="122"/>
      <c r="K15" s="123"/>
    </row>
    <row r="16" spans="1:18" x14ac:dyDescent="0.25">
      <c r="B16" s="78" t="s">
        <v>170</v>
      </c>
      <c r="C16" s="35">
        <v>9</v>
      </c>
      <c r="D16" s="9">
        <v>5880046</v>
      </c>
      <c r="E16" s="9">
        <v>1160623</v>
      </c>
    </row>
    <row r="17" spans="2:7" x14ac:dyDescent="0.25">
      <c r="B17" s="78" t="s">
        <v>172</v>
      </c>
      <c r="C17" s="35">
        <v>9</v>
      </c>
      <c r="D17" s="9">
        <v>6390</v>
      </c>
      <c r="E17" s="9">
        <v>0</v>
      </c>
      <c r="F17" s="2"/>
      <c r="G17" s="2"/>
    </row>
    <row r="18" spans="2:7" x14ac:dyDescent="0.25">
      <c r="B18" s="78" t="s">
        <v>171</v>
      </c>
      <c r="C18" s="35">
        <v>9</v>
      </c>
      <c r="D18" s="9">
        <v>-643753</v>
      </c>
      <c r="E18" s="9">
        <v>-75050</v>
      </c>
      <c r="F18" s="2"/>
      <c r="G18" s="2"/>
    </row>
    <row r="19" spans="2:7" x14ac:dyDescent="0.25">
      <c r="B19" s="78" t="s">
        <v>122</v>
      </c>
      <c r="C19" s="35">
        <v>9</v>
      </c>
      <c r="D19" s="9">
        <v>0</v>
      </c>
      <c r="E19" s="9">
        <v>298027</v>
      </c>
      <c r="F19" s="2"/>
      <c r="G19" s="2"/>
    </row>
    <row r="20" spans="2:7" x14ac:dyDescent="0.25">
      <c r="B20" s="78" t="s">
        <v>169</v>
      </c>
      <c r="C20" s="96" t="s">
        <v>175</v>
      </c>
      <c r="D20" s="9">
        <v>1827658</v>
      </c>
      <c r="E20" s="9">
        <v>1614986</v>
      </c>
      <c r="F20" s="2"/>
      <c r="G20" s="2"/>
    </row>
    <row r="21" spans="2:7" x14ac:dyDescent="0.25">
      <c r="B21" s="78" t="s">
        <v>168</v>
      </c>
      <c r="C21" s="96" t="s">
        <v>175</v>
      </c>
      <c r="D21" s="9">
        <v>270689</v>
      </c>
      <c r="E21" s="9">
        <v>62424</v>
      </c>
      <c r="F21" s="2"/>
      <c r="G21" s="2"/>
    </row>
    <row r="22" spans="2:7" x14ac:dyDescent="0.25">
      <c r="B22" s="78" t="s">
        <v>77</v>
      </c>
      <c r="C22" s="35">
        <v>8</v>
      </c>
      <c r="D22" s="9">
        <v>7603</v>
      </c>
      <c r="E22" s="9">
        <v>310727</v>
      </c>
      <c r="F22" s="2"/>
      <c r="G22" s="2"/>
    </row>
    <row r="23" spans="2:7" x14ac:dyDescent="0.25">
      <c r="B23" s="78" t="s">
        <v>102</v>
      </c>
      <c r="C23" s="35"/>
      <c r="D23" s="9">
        <v>0</v>
      </c>
      <c r="E23" s="9">
        <v>20535</v>
      </c>
      <c r="F23" s="2"/>
      <c r="G23" s="2"/>
    </row>
    <row r="24" spans="2:7" x14ac:dyDescent="0.25">
      <c r="B24" s="78" t="s">
        <v>123</v>
      </c>
      <c r="C24" s="96"/>
      <c r="D24" s="9">
        <v>0</v>
      </c>
      <c r="E24" s="9">
        <v>459439</v>
      </c>
      <c r="F24" s="2"/>
      <c r="G24" s="2"/>
    </row>
    <row r="25" spans="2:7" x14ac:dyDescent="0.25">
      <c r="B25" s="78" t="s">
        <v>107</v>
      </c>
      <c r="C25" s="35">
        <v>8</v>
      </c>
      <c r="D25" s="9">
        <v>0</v>
      </c>
      <c r="E25" s="9">
        <v>-48979</v>
      </c>
      <c r="F25" s="2"/>
      <c r="G25" s="2"/>
    </row>
    <row r="26" spans="2:7" x14ac:dyDescent="0.25">
      <c r="B26" s="78" t="s">
        <v>124</v>
      </c>
      <c r="C26" s="35"/>
      <c r="D26" s="9">
        <v>0</v>
      </c>
      <c r="E26" s="9">
        <v>40268</v>
      </c>
    </row>
    <row r="27" spans="2:7" x14ac:dyDescent="0.25">
      <c r="B27" s="78" t="s">
        <v>132</v>
      </c>
      <c r="C27" s="96">
        <v>3</v>
      </c>
      <c r="D27" s="9">
        <v>-11132621</v>
      </c>
      <c r="E27" s="9">
        <v>0</v>
      </c>
    </row>
    <row r="28" spans="2:7" x14ac:dyDescent="0.25">
      <c r="B28" s="78" t="s">
        <v>149</v>
      </c>
      <c r="C28" s="35">
        <v>7</v>
      </c>
      <c r="D28" s="9">
        <v>10982236</v>
      </c>
      <c r="E28" s="9">
        <v>0</v>
      </c>
    </row>
    <row r="29" spans="2:7" x14ac:dyDescent="0.25">
      <c r="B29" s="78" t="s">
        <v>103</v>
      </c>
      <c r="C29" s="35"/>
      <c r="D29" s="9">
        <v>0</v>
      </c>
      <c r="E29" s="9">
        <v>897254</v>
      </c>
    </row>
    <row r="30" spans="2:7" x14ac:dyDescent="0.25">
      <c r="B30" s="78" t="s">
        <v>125</v>
      </c>
      <c r="C30" s="35"/>
      <c r="D30" s="9">
        <v>2376213</v>
      </c>
      <c r="E30" s="9">
        <v>318025</v>
      </c>
    </row>
    <row r="31" spans="2:7" x14ac:dyDescent="0.25">
      <c r="B31" s="78" t="s">
        <v>2</v>
      </c>
      <c r="C31" s="35">
        <v>10</v>
      </c>
      <c r="D31" s="9">
        <v>-3522987</v>
      </c>
      <c r="E31" s="9">
        <v>-859031</v>
      </c>
    </row>
    <row r="32" spans="2:7" ht="13.8" thickBot="1" x14ac:dyDescent="0.3">
      <c r="B32" s="78" t="s">
        <v>42</v>
      </c>
      <c r="C32" s="35">
        <v>10</v>
      </c>
      <c r="D32" s="9">
        <v>10967267</v>
      </c>
      <c r="E32" s="9">
        <v>7138088</v>
      </c>
    </row>
    <row r="33" spans="2:5" ht="13.8" thickBot="1" x14ac:dyDescent="0.3">
      <c r="B33" s="69" t="s">
        <v>78</v>
      </c>
      <c r="C33" s="70"/>
      <c r="D33" s="71">
        <f>SUM(D9:D32)</f>
        <v>220058593</v>
      </c>
      <c r="E33" s="71">
        <f>SUM(E9:E32)</f>
        <v>107611186</v>
      </c>
    </row>
    <row r="34" spans="2:5" x14ac:dyDescent="0.25">
      <c r="B34" s="33"/>
      <c r="C34" s="32"/>
      <c r="D34" s="28"/>
      <c r="E34" s="28"/>
    </row>
    <row r="35" spans="2:5" x14ac:dyDescent="0.25">
      <c r="B35" s="33" t="s">
        <v>16</v>
      </c>
      <c r="C35" s="32"/>
      <c r="D35" s="26"/>
      <c r="E35" s="26"/>
    </row>
    <row r="36" spans="2:5" x14ac:dyDescent="0.25">
      <c r="B36" s="78" t="s">
        <v>17</v>
      </c>
      <c r="C36" s="79"/>
      <c r="D36" s="9">
        <v>1577990</v>
      </c>
      <c r="E36" s="2">
        <v>8830621</v>
      </c>
    </row>
    <row r="37" spans="2:5" x14ac:dyDescent="0.25">
      <c r="B37" s="78" t="s">
        <v>79</v>
      </c>
      <c r="C37" s="79"/>
      <c r="D37" s="9">
        <v>-6732285</v>
      </c>
      <c r="E37" s="2">
        <v>6268389</v>
      </c>
    </row>
    <row r="38" spans="2:5" x14ac:dyDescent="0.25">
      <c r="B38" s="78" t="s">
        <v>80</v>
      </c>
      <c r="C38" s="79"/>
      <c r="D38" s="9">
        <v>-14444616</v>
      </c>
      <c r="E38" s="2">
        <v>-14792160</v>
      </c>
    </row>
    <row r="39" spans="2:5" x14ac:dyDescent="0.25">
      <c r="B39" s="78" t="s">
        <v>81</v>
      </c>
      <c r="C39" s="79"/>
      <c r="D39" s="9">
        <v>-11199585</v>
      </c>
      <c r="E39" s="2">
        <v>-5544752</v>
      </c>
    </row>
    <row r="40" spans="2:5" x14ac:dyDescent="0.25">
      <c r="B40" s="78" t="s">
        <v>18</v>
      </c>
      <c r="C40" s="79"/>
      <c r="D40" s="9">
        <v>6421264</v>
      </c>
      <c r="E40" s="2">
        <v>10525861</v>
      </c>
    </row>
    <row r="41" spans="2:5" x14ac:dyDescent="0.25">
      <c r="B41" s="78" t="s">
        <v>19</v>
      </c>
      <c r="C41" s="79"/>
      <c r="D41" s="9">
        <v>-10148129</v>
      </c>
      <c r="E41" s="2">
        <v>-3135121</v>
      </c>
    </row>
    <row r="42" spans="2:5" x14ac:dyDescent="0.25">
      <c r="B42" s="78" t="s">
        <v>82</v>
      </c>
      <c r="C42" s="79"/>
      <c r="D42" s="9">
        <v>2952842</v>
      </c>
      <c r="E42" s="2">
        <v>-3751979</v>
      </c>
    </row>
    <row r="43" spans="2:5" x14ac:dyDescent="0.25">
      <c r="B43" s="78" t="s">
        <v>126</v>
      </c>
      <c r="C43" s="79"/>
      <c r="D43" s="9">
        <v>12917912</v>
      </c>
      <c r="E43" s="2">
        <v>3898929</v>
      </c>
    </row>
    <row r="44" spans="2:5" ht="13.8" thickBot="1" x14ac:dyDescent="0.3">
      <c r="B44" s="78" t="s">
        <v>156</v>
      </c>
      <c r="C44" s="79"/>
      <c r="D44" s="9">
        <v>-7020511</v>
      </c>
      <c r="E44" s="2">
        <v>-2340119</v>
      </c>
    </row>
    <row r="45" spans="2:5" ht="13.8" thickBot="1" x14ac:dyDescent="0.3">
      <c r="B45" s="69" t="s">
        <v>173</v>
      </c>
      <c r="C45" s="70"/>
      <c r="D45" s="71">
        <f>SUM(D33,D36:D44)</f>
        <v>194383475</v>
      </c>
      <c r="E45" s="71">
        <f>SUM(E33,E36:E44)</f>
        <v>107570855</v>
      </c>
    </row>
    <row r="46" spans="2:5" x14ac:dyDescent="0.25">
      <c r="C46" s="32"/>
      <c r="D46" s="28"/>
      <c r="E46" s="28"/>
    </row>
    <row r="47" spans="2:5" ht="13.8" thickBot="1" x14ac:dyDescent="0.3">
      <c r="B47" s="48" t="s">
        <v>20</v>
      </c>
      <c r="C47" s="72"/>
      <c r="D47" s="9">
        <v>-4538275</v>
      </c>
      <c r="E47" s="2">
        <v>-3928126</v>
      </c>
    </row>
    <row r="48" spans="2:5" ht="13.8" thickBot="1" x14ac:dyDescent="0.3">
      <c r="B48" s="69" t="s">
        <v>21</v>
      </c>
      <c r="C48" s="70"/>
      <c r="D48" s="71">
        <f>SUM(D45:D47)</f>
        <v>189845200</v>
      </c>
      <c r="E48" s="71">
        <f>SUM(E45:E47)</f>
        <v>103642729</v>
      </c>
    </row>
    <row r="49" spans="2:5" x14ac:dyDescent="0.25">
      <c r="C49" s="4"/>
      <c r="D49" s="27"/>
      <c r="E49" s="27"/>
    </row>
    <row r="50" spans="2:5" x14ac:dyDescent="0.25">
      <c r="B50" s="133" t="s">
        <v>22</v>
      </c>
      <c r="C50" s="36"/>
      <c r="D50" s="26"/>
      <c r="E50" s="26"/>
    </row>
    <row r="51" spans="2:5" x14ac:dyDescent="0.25">
      <c r="B51" s="78" t="s">
        <v>83</v>
      </c>
      <c r="C51" s="80"/>
      <c r="D51" s="9">
        <v>-56231081</v>
      </c>
      <c r="E51" s="2">
        <v>-21460295</v>
      </c>
    </row>
    <row r="52" spans="2:5" x14ac:dyDescent="0.25">
      <c r="B52" s="78" t="s">
        <v>104</v>
      </c>
      <c r="C52" s="80"/>
      <c r="D52" s="9">
        <v>222785</v>
      </c>
      <c r="E52" s="2">
        <v>9178</v>
      </c>
    </row>
    <row r="53" spans="2:5" s="47" customFormat="1" x14ac:dyDescent="0.25">
      <c r="B53" s="78" t="s">
        <v>84</v>
      </c>
      <c r="C53" s="80"/>
      <c r="D53" s="9">
        <v>-821686</v>
      </c>
      <c r="E53" s="2">
        <v>-423039</v>
      </c>
    </row>
    <row r="54" spans="2:5" s="47" customFormat="1" x14ac:dyDescent="0.25">
      <c r="B54" s="78" t="s">
        <v>85</v>
      </c>
      <c r="C54" s="80"/>
      <c r="D54" s="9">
        <v>-299628</v>
      </c>
      <c r="E54" s="2">
        <v>-187797</v>
      </c>
    </row>
    <row r="55" spans="2:5" s="47" customFormat="1" x14ac:dyDescent="0.25">
      <c r="B55" s="78" t="s">
        <v>55</v>
      </c>
      <c r="C55" s="80"/>
      <c r="D55" s="9">
        <v>-17875929</v>
      </c>
      <c r="E55" s="2">
        <v>0</v>
      </c>
    </row>
    <row r="56" spans="2:5" s="47" customFormat="1" x14ac:dyDescent="0.25">
      <c r="B56" s="78" t="s">
        <v>86</v>
      </c>
      <c r="C56" s="80"/>
      <c r="D56" s="9">
        <v>37976390</v>
      </c>
      <c r="E56" s="2">
        <v>67739</v>
      </c>
    </row>
    <row r="57" spans="2:5" s="47" customFormat="1" x14ac:dyDescent="0.25">
      <c r="B57" s="78" t="s">
        <v>152</v>
      </c>
      <c r="C57" s="80"/>
      <c r="D57" s="9">
        <v>0</v>
      </c>
      <c r="E57" s="2">
        <v>609</v>
      </c>
    </row>
    <row r="58" spans="2:5" s="47" customFormat="1" x14ac:dyDescent="0.25">
      <c r="B58" s="78" t="s">
        <v>150</v>
      </c>
      <c r="C58" s="35">
        <v>3</v>
      </c>
      <c r="D58" s="9">
        <v>-7374823</v>
      </c>
      <c r="E58" s="2">
        <v>0</v>
      </c>
    </row>
    <row r="59" spans="2:5" s="47" customFormat="1" x14ac:dyDescent="0.25">
      <c r="B59" s="78" t="s">
        <v>151</v>
      </c>
      <c r="C59" s="35">
        <v>3</v>
      </c>
      <c r="D59" s="9">
        <v>9259407</v>
      </c>
      <c r="E59" s="2">
        <v>0</v>
      </c>
    </row>
    <row r="60" spans="2:5" s="47" customFormat="1" x14ac:dyDescent="0.25">
      <c r="B60" s="78" t="s">
        <v>100</v>
      </c>
      <c r="C60" s="80"/>
      <c r="D60" s="9">
        <v>-102179</v>
      </c>
      <c r="E60" s="2">
        <v>-717765</v>
      </c>
    </row>
    <row r="61" spans="2:5" s="47" customFormat="1" ht="13.8" thickBot="1" x14ac:dyDescent="0.3">
      <c r="B61" s="78" t="s">
        <v>23</v>
      </c>
      <c r="C61" s="80"/>
      <c r="D61" s="9">
        <v>1455366</v>
      </c>
      <c r="E61" s="2">
        <v>626742</v>
      </c>
    </row>
    <row r="62" spans="2:5" ht="13.8" thickBot="1" x14ac:dyDescent="0.3">
      <c r="B62" s="69" t="s">
        <v>87</v>
      </c>
      <c r="C62" s="73"/>
      <c r="D62" s="71">
        <f>SUM(D51:D61)</f>
        <v>-33791378</v>
      </c>
      <c r="E62" s="71">
        <f>SUM(E51:E61)</f>
        <v>-22084628</v>
      </c>
    </row>
    <row r="63" spans="2:5" x14ac:dyDescent="0.25">
      <c r="C63" s="18"/>
      <c r="D63" s="28"/>
      <c r="E63" s="28"/>
    </row>
    <row r="64" spans="2:5" x14ac:dyDescent="0.25">
      <c r="B64" s="33" t="s">
        <v>88</v>
      </c>
      <c r="C64" s="18"/>
      <c r="D64" s="28"/>
      <c r="E64" s="28"/>
    </row>
    <row r="65" spans="2:5" x14ac:dyDescent="0.25">
      <c r="B65" s="78" t="s">
        <v>147</v>
      </c>
      <c r="C65" s="18"/>
      <c r="D65" s="9">
        <v>98</v>
      </c>
      <c r="E65" s="2">
        <v>0</v>
      </c>
    </row>
    <row r="66" spans="2:5" x14ac:dyDescent="0.25">
      <c r="B66" s="78" t="s">
        <v>153</v>
      </c>
      <c r="C66" s="18"/>
      <c r="D66" s="9">
        <v>-75387293</v>
      </c>
      <c r="E66" s="2">
        <v>0</v>
      </c>
    </row>
    <row r="67" spans="2:5" x14ac:dyDescent="0.25">
      <c r="B67" s="78" t="s">
        <v>154</v>
      </c>
      <c r="C67" s="18"/>
      <c r="D67" s="9">
        <v>20769468</v>
      </c>
      <c r="E67" s="2">
        <v>0</v>
      </c>
    </row>
    <row r="68" spans="2:5" x14ac:dyDescent="0.25">
      <c r="B68" s="78" t="s">
        <v>155</v>
      </c>
      <c r="C68" s="18"/>
      <c r="D68" s="9">
        <v>-620092</v>
      </c>
      <c r="E68" s="2">
        <v>0</v>
      </c>
    </row>
    <row r="69" spans="2:5" x14ac:dyDescent="0.25">
      <c r="B69" s="78" t="s">
        <v>89</v>
      </c>
      <c r="C69" s="18"/>
      <c r="D69" s="9">
        <v>40015840</v>
      </c>
      <c r="E69" s="2">
        <v>135487612</v>
      </c>
    </row>
    <row r="70" spans="2:5" x14ac:dyDescent="0.25">
      <c r="B70" s="78" t="s">
        <v>90</v>
      </c>
      <c r="C70" s="18"/>
      <c r="D70" s="9">
        <v>-91539396</v>
      </c>
      <c r="E70" s="2">
        <v>-216111833</v>
      </c>
    </row>
    <row r="71" spans="2:5" x14ac:dyDescent="0.25">
      <c r="B71" s="78" t="s">
        <v>91</v>
      </c>
      <c r="C71" s="18"/>
      <c r="D71" s="9">
        <v>-6489128</v>
      </c>
      <c r="E71" s="2">
        <v>-8139535</v>
      </c>
    </row>
    <row r="72" spans="2:5" x14ac:dyDescent="0.25">
      <c r="B72" s="78" t="s">
        <v>92</v>
      </c>
      <c r="C72" s="18"/>
      <c r="D72" s="9">
        <v>-356488</v>
      </c>
      <c r="E72" s="2">
        <v>-91673</v>
      </c>
    </row>
    <row r="73" spans="2:5" x14ac:dyDescent="0.25">
      <c r="B73" s="78" t="s">
        <v>93</v>
      </c>
      <c r="C73" s="18"/>
      <c r="D73" s="9">
        <v>0</v>
      </c>
      <c r="E73" s="2">
        <v>-8016</v>
      </c>
    </row>
    <row r="74" spans="2:5" ht="13.8" thickBot="1" x14ac:dyDescent="0.3">
      <c r="B74" s="78" t="s">
        <v>94</v>
      </c>
      <c r="C74" s="35">
        <v>13</v>
      </c>
      <c r="D74" s="9">
        <v>-105911</v>
      </c>
      <c r="E74" s="2">
        <v>-1184651</v>
      </c>
    </row>
    <row r="75" spans="2:5" ht="13.8" thickBot="1" x14ac:dyDescent="0.3">
      <c r="B75" s="69" t="s">
        <v>174</v>
      </c>
      <c r="C75" s="73"/>
      <c r="D75" s="71">
        <f>SUM(D65:D74)</f>
        <v>-113712902</v>
      </c>
      <c r="E75" s="71">
        <f>SUM(E65:E74)</f>
        <v>-90048096</v>
      </c>
    </row>
    <row r="76" spans="2:5" x14ac:dyDescent="0.25">
      <c r="C76" s="18"/>
      <c r="D76" s="28"/>
      <c r="E76" s="28"/>
    </row>
    <row r="77" spans="2:5" x14ac:dyDescent="0.25">
      <c r="B77" s="33" t="s">
        <v>24</v>
      </c>
      <c r="C77" s="18"/>
      <c r="D77" s="26">
        <f>D48+D62+D75</f>
        <v>42340920</v>
      </c>
      <c r="E77" s="26">
        <f>E48+E62+E75</f>
        <v>-8489995</v>
      </c>
    </row>
    <row r="78" spans="2:5" x14ac:dyDescent="0.25">
      <c r="B78" s="4" t="s">
        <v>95</v>
      </c>
      <c r="C78" s="18"/>
      <c r="D78" s="2">
        <v>-4120522</v>
      </c>
      <c r="E78" s="2">
        <v>551853</v>
      </c>
    </row>
    <row r="79" spans="2:5" x14ac:dyDescent="0.25">
      <c r="B79" s="4" t="s">
        <v>96</v>
      </c>
      <c r="C79" s="18"/>
      <c r="D79" s="2">
        <v>-22256</v>
      </c>
      <c r="E79" s="2">
        <v>-39665</v>
      </c>
    </row>
    <row r="80" spans="2:5" ht="13.8" thickBot="1" x14ac:dyDescent="0.3">
      <c r="B80" s="48" t="s">
        <v>25</v>
      </c>
      <c r="C80" s="83"/>
      <c r="D80" s="41">
        <v>33140192</v>
      </c>
      <c r="E80" s="41">
        <v>50068346</v>
      </c>
    </row>
    <row r="81" spans="2:6" ht="13.8" thickBot="1" x14ac:dyDescent="0.3">
      <c r="B81" s="69" t="s">
        <v>26</v>
      </c>
      <c r="C81" s="94">
        <v>23</v>
      </c>
      <c r="D81" s="42">
        <f>SUM(D77:D80)</f>
        <v>71338334</v>
      </c>
      <c r="E81" s="42">
        <f>SUM(E77:E80)</f>
        <v>42090539</v>
      </c>
    </row>
    <row r="82" spans="2:6" x14ac:dyDescent="0.25">
      <c r="D82" s="40">
        <f>BS!D26-D81</f>
        <v>0</v>
      </c>
    </row>
    <row r="85" spans="2:6" x14ac:dyDescent="0.25">
      <c r="B85" s="33" t="s">
        <v>38</v>
      </c>
      <c r="C85" s="4"/>
      <c r="D85" s="33"/>
      <c r="E85" s="113" t="s">
        <v>105</v>
      </c>
    </row>
    <row r="86" spans="2:6" x14ac:dyDescent="0.25">
      <c r="C86" s="4"/>
      <c r="E86" s="114"/>
    </row>
    <row r="87" spans="2:6" x14ac:dyDescent="0.25">
      <c r="B87" s="33" t="s">
        <v>115</v>
      </c>
      <c r="C87" s="4"/>
      <c r="D87" s="33"/>
      <c r="E87" s="134" t="s">
        <v>134</v>
      </c>
      <c r="F87" s="134"/>
    </row>
    <row r="95" spans="2:6" ht="12.6" customHeight="1" x14ac:dyDescent="0.25"/>
  </sheetData>
  <mergeCells count="2">
    <mergeCell ref="D5:E5"/>
    <mergeCell ref="B2:E3"/>
  </mergeCells>
  <pageMargins left="0.7" right="0.7" top="0.75" bottom="0.75" header="0.3" footer="0.3"/>
  <pageSetup paperSize="9" orientation="portrait" r:id="rId1"/>
  <headerFooter>
    <oddHeader>&amp;R&amp;"Calibri"&amp;10&amp;K000000 КОНФИДЕНЦИАЛЬНО&amp;1#_x000D_</oddHeader>
  </headerFooter>
</worksheet>
</file>

<file path=docMetadata/LabelInfo.xml><?xml version="1.0" encoding="utf-8"?>
<clbl:labelList xmlns:clbl="http://schemas.microsoft.com/office/2020/mipLabelMetadata">
  <clbl:label id="{3a1dfc6a-c8e8-43d0-b954-0c35769cabe0}" enabled="1" method="Privileged" siteId="{4da63898-82f0-44bf-9826-787d5058cd80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IS</vt:lpstr>
      <vt:lpstr>BS</vt:lpstr>
      <vt:lpstr>Eq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Akhmetzhanova</dc:creator>
  <cp:lastModifiedBy>Айдар Кожатаев</cp:lastModifiedBy>
  <dcterms:created xsi:type="dcterms:W3CDTF">2015-06-05T18:17:20Z</dcterms:created>
  <dcterms:modified xsi:type="dcterms:W3CDTF">2025-08-29T09:27:08Z</dcterms:modified>
</cp:coreProperties>
</file>