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ktoriya.kashkarova\Documents\KASE\2021 год 1 кв\годовой отчет 2020\"/>
    </mc:Choice>
  </mc:AlternateContent>
  <bookViews>
    <workbookView xWindow="0" yWindow="0" windowWidth="28800" windowHeight="12435"/>
  </bookViews>
  <sheets>
    <sheet name="Отч о совокупном доходе" sheetId="1" r:id="rId1"/>
    <sheet name="Отч о финансовом положении" sheetId="2" r:id="rId2"/>
    <sheet name="Отчет об изм в капитале" sheetId="3" r:id="rId3"/>
    <sheet name="Отчет о движении ден. средств" sheetId="5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5" l="1"/>
  <c r="D13" i="5" l="1"/>
  <c r="D33" i="5" l="1"/>
  <c r="C22" i="5" l="1"/>
  <c r="C14" i="5"/>
  <c r="F23" i="3" l="1"/>
  <c r="F27" i="3" s="1"/>
  <c r="C53" i="2"/>
  <c r="D48" i="2"/>
  <c r="D24" i="2"/>
  <c r="C33" i="5" l="1"/>
  <c r="D24" i="5"/>
  <c r="C24" i="5"/>
  <c r="D14" i="5"/>
  <c r="C35" i="5" l="1"/>
  <c r="D35" i="5"/>
  <c r="E27" i="3" l="1"/>
  <c r="G8" i="3"/>
  <c r="F10" i="3"/>
  <c r="G10" i="3" s="1"/>
  <c r="D11" i="3"/>
  <c r="E11" i="3"/>
  <c r="E14" i="3" s="1"/>
  <c r="G12" i="3"/>
  <c r="G13" i="3"/>
  <c r="D14" i="3"/>
  <c r="D16" i="3" s="1"/>
  <c r="F17" i="3"/>
  <c r="G17" i="3"/>
  <c r="E18" i="3"/>
  <c r="F18" i="3" s="1"/>
  <c r="G18" i="3" s="1"/>
  <c r="G19" i="3"/>
  <c r="G20" i="3"/>
  <c r="D21" i="3"/>
  <c r="G23" i="3"/>
  <c r="G27" i="3" s="1"/>
  <c r="G24" i="3"/>
  <c r="G25" i="3"/>
  <c r="D27" i="3"/>
  <c r="D39" i="2"/>
  <c r="D47" i="2"/>
  <c r="D16" i="2"/>
  <c r="C39" i="2"/>
  <c r="C47" i="2"/>
  <c r="C48" i="2" l="1"/>
  <c r="D25" i="2"/>
  <c r="E28" i="3"/>
  <c r="E21" i="3"/>
  <c r="E22" i="3" s="1"/>
  <c r="F11" i="3"/>
  <c r="F14" i="3" s="1"/>
  <c r="F16" i="3" s="1"/>
  <c r="F21" i="3" s="1"/>
  <c r="G21" i="3"/>
  <c r="D22" i="3"/>
  <c r="D28" i="3" l="1"/>
  <c r="F22" i="3"/>
  <c r="F28" i="3" s="1"/>
  <c r="G16" i="3"/>
  <c r="G11" i="3"/>
  <c r="G14" i="3" s="1"/>
  <c r="G22" i="3" l="1"/>
  <c r="G28" i="3"/>
  <c r="D32" i="2"/>
  <c r="D49" i="2" s="1"/>
  <c r="C32" i="2" l="1"/>
  <c r="C49" i="2" s="1"/>
  <c r="C24" i="2"/>
  <c r="C16" i="2"/>
  <c r="D21" i="1"/>
  <c r="C25" i="2" l="1"/>
</calcChain>
</file>

<file path=xl/sharedStrings.xml><?xml version="1.0" encoding="utf-8"?>
<sst xmlns="http://schemas.openxmlformats.org/spreadsheetml/2006/main" count="151" uniqueCount="102">
  <si>
    <t>АО "Аскер Мунай Эксплорэйшн"</t>
  </si>
  <si>
    <t>В тысячах тенге</t>
  </si>
  <si>
    <t>Прим.</t>
  </si>
  <si>
    <t>Выручка</t>
  </si>
  <si>
    <t>Расходы по реализации</t>
  </si>
  <si>
    <t>Административные расходы</t>
  </si>
  <si>
    <t>Убытки от обесценения</t>
  </si>
  <si>
    <t>Операционный убыток</t>
  </si>
  <si>
    <t>Финансовый доход</t>
  </si>
  <si>
    <t>Финансовый расход</t>
  </si>
  <si>
    <t>Прочие операционные доходы</t>
  </si>
  <si>
    <t>Прочие операционные расходы</t>
  </si>
  <si>
    <t>Курсовая разница, нетто</t>
  </si>
  <si>
    <t>Прибыль / (убыток) до налогообложения</t>
  </si>
  <si>
    <t>Чистая прибыль / (убыток)</t>
  </si>
  <si>
    <t>Прочая совокупная прибыль / (убыток)</t>
  </si>
  <si>
    <t>Итого совокупная прибыль / (убыток), за вычетом подоходного налога</t>
  </si>
  <si>
    <t>Базовая прибыль / (убыток) на акцию (в тенге)</t>
  </si>
  <si>
    <t>Транзакций, приводящих к эффекту разводнения, не было</t>
  </si>
  <si>
    <t>Генеральный директор</t>
  </si>
  <si>
    <t>Главный бухгалтер</t>
  </si>
  <si>
    <t>Кошкарова В.С.</t>
  </si>
  <si>
    <t xml:space="preserve">Активы </t>
  </si>
  <si>
    <t>Долгосрочные активы</t>
  </si>
  <si>
    <t>Разведочные и оценочные активы</t>
  </si>
  <si>
    <t>Прочие основные средства</t>
  </si>
  <si>
    <t>Нематериальные активы</t>
  </si>
  <si>
    <t>НДС к возмещению</t>
  </si>
  <si>
    <t>Отложенные налоговые активы</t>
  </si>
  <si>
    <t>Инвестиции в дочерние компании</t>
  </si>
  <si>
    <t>Денежные средства, ограниченные в использовании</t>
  </si>
  <si>
    <t>Текущие активы</t>
  </si>
  <si>
    <t>Товарно-материальные запасы</t>
  </si>
  <si>
    <t>Авансы выданные и прочие текущие активы</t>
  </si>
  <si>
    <t>Займы, выданные связанным сторонам</t>
  </si>
  <si>
    <t>Прочая дебиторская задолженность</t>
  </si>
  <si>
    <t>Переплата по подоходному налогу</t>
  </si>
  <si>
    <t>Денежные средства и их эквиваленты</t>
  </si>
  <si>
    <t>ВСЕГО АКТИВОВ</t>
  </si>
  <si>
    <t>Капитал</t>
  </si>
  <si>
    <t>Выпущенные акции</t>
  </si>
  <si>
    <t>Дополнительно оплаченный капитал</t>
  </si>
  <si>
    <t>Призание дисконта</t>
  </si>
  <si>
    <t>Накопленный дефицит</t>
  </si>
  <si>
    <t>Итого капитал</t>
  </si>
  <si>
    <t>Долгосрочные обязательства</t>
  </si>
  <si>
    <t>Займы долгосрочные</t>
  </si>
  <si>
    <t>Отложенное налоговое обязательство</t>
  </si>
  <si>
    <t>Обязательство по ликвидации скважин и восстановлению участка</t>
  </si>
  <si>
    <t>Прочие долгосрочные финансовые обязательства</t>
  </si>
  <si>
    <t>Текущие обязательства</t>
  </si>
  <si>
    <t>Процентный заем</t>
  </si>
  <si>
    <t>Корпоративный подоходный налог к оплате</t>
  </si>
  <si>
    <t>Кредиторская задолженность</t>
  </si>
  <si>
    <t>Авансы полученные</t>
  </si>
  <si>
    <t>Итого обязательств</t>
  </si>
  <si>
    <t>Итого капитала и обязательств</t>
  </si>
  <si>
    <t>Количество выпущенных акций</t>
  </si>
  <si>
    <t>Балансовая стоимость одной акции (в тенге)</t>
  </si>
  <si>
    <t>ИТОГО капитал</t>
  </si>
  <si>
    <t>На 31 декабря 2017 года</t>
  </si>
  <si>
    <t>Прибыль за период</t>
  </si>
  <si>
    <t>Размещение акций</t>
  </si>
  <si>
    <t>Дисконтирование займа выданного компании, находящейся под общим контролем конечного акционера</t>
  </si>
  <si>
    <t>Реорганизация под общим контролем</t>
  </si>
  <si>
    <t>Итого совокупный убыток за год</t>
  </si>
  <si>
    <t>На 31 декабря 2018 года</t>
  </si>
  <si>
    <t>На 31 декабря 2019 года</t>
  </si>
  <si>
    <t>31 декабря 2020 года</t>
  </si>
  <si>
    <t>На 31 декабря 2020 года</t>
  </si>
  <si>
    <t>Движение денежных средств от операционной деятельности:</t>
  </si>
  <si>
    <t xml:space="preserve"> Поступление денежных средств</t>
  </si>
  <si>
    <t>в том числе:</t>
  </si>
  <si>
    <t>Выбытие денежных средств</t>
  </si>
  <si>
    <t>Чистая сумма денежных средств от операционной деятельности</t>
  </si>
  <si>
    <t>Движение денежных средств от инвестиционной деятельности</t>
  </si>
  <si>
    <t>Поступление денежных средств</t>
  </si>
  <si>
    <t>Поступление от реализации нефти</t>
  </si>
  <si>
    <t>Инвестиции в оценочные и разведочные активы</t>
  </si>
  <si>
    <t>Платежи по контракту на недропользование</t>
  </si>
  <si>
    <t>Чистая сумма денежных средств от инвестиционной деятельности</t>
  </si>
  <si>
    <t>Движение денежных средств от финансовой деятельности</t>
  </si>
  <si>
    <t>Поступление по займам</t>
  </si>
  <si>
    <t>Чистая сумма денежных средств от финансовой деятельности</t>
  </si>
  <si>
    <t>Влияние обменных курсов валют к тенге</t>
  </si>
  <si>
    <t>Увеличение +/- уменьшение денежных средств</t>
  </si>
  <si>
    <t xml:space="preserve"> Реализация товаров и услуг</t>
  </si>
  <si>
    <t>Платежи поставщикам за товары и услуги</t>
  </si>
  <si>
    <t xml:space="preserve"> Выплаты по оплате труда</t>
  </si>
  <si>
    <t>Погашение по займам</t>
  </si>
  <si>
    <t>Поступление денежных средств в том числе</t>
  </si>
  <si>
    <t>Денежные средства  на начало отчетного периода</t>
  </si>
  <si>
    <t>Денежные средства  на конец отчетного периода</t>
  </si>
  <si>
    <t>КОНСОЛИДИРОВАННЫЙ ОТЧЕТ О СОВОКУПНОМ ДОХОДЕ</t>
  </si>
  <si>
    <t>За двенадцать месяцев, закончившихся 31 декабря 2020 года</t>
  </si>
  <si>
    <t>Кенчимова А.Б.</t>
  </si>
  <si>
    <t>Экономия по подоходному налогу</t>
  </si>
  <si>
    <t>31 декабря 2019 года</t>
  </si>
  <si>
    <t>КОНСОЛИДИРОВАННЫЙ ОТЧЕТ О ФИНАНСОВОМ ПОЛОЖЕНИИ</t>
  </si>
  <si>
    <t>По состоянию на 31 декабря 2020 года</t>
  </si>
  <si>
    <t>КОНСОЛИДИРОВАННЫЙ ОТЧЕТ ОБ ИЗМЕНЕНИЯХ В КАПИТАЛЕ</t>
  </si>
  <si>
    <t>КОНСОЛИДИРОВАННЫЙ ОТЧЕТ О ДВИЖЕНИИ ДЕНЕЖНЫХ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</si>
</sst>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(* #,##0_);_(* \(#,##0\);_(* \-_);_(@_)"/>
    <numFmt numFmtId="165" formatCode="_(* #,##0.0_);_(* \(#,##0.0\);_(* \-_);_(@_)"/>
    <numFmt numFmtId="166" formatCode="_(* #,##0_);_(* \(#,##0\);_(* &quot;-&quot;??_);_(@_)"/>
    <numFmt numFmtId="167" formatCode="#,##0.0"/>
    <numFmt numFmtId="168" formatCode="_(* #,##0_);_(* \(#,##0\);_(* &quot;-&quot;_);_(@_)"/>
  </numFmts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0" tint="-0.499984740745262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0" tint="-0.499984740745262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i/>
      <sz val="10"/>
      <name val="Arial Narrow"/>
      <family val="2"/>
      <charset val="204"/>
    </font>
    <font>
      <b/>
      <sz val="10"/>
      <color rgb="FF808080"/>
      <name val="Arial Narrow"/>
      <family val="2"/>
      <charset val="204"/>
    </font>
    <font>
      <sz val="10"/>
      <color rgb="FF80808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/>
      <right/>
      <top/>
      <bottom style="thin">
        <color rgb="FF0070C0"/>
      </bottom>
      <diagonal/>
    </border>
  </borders>
  <cellStyleXfs count="2">
    <xf numFmtId="0" fontId="0" fillId="0" borderId="0"/>
    <xf numFmtId="0" fontId="14" fillId="0" borderId="0"/>
  </cellStyleXfs>
  <cellXfs count="122">
    <xf numFmtId="0" fontId="0" fillId="0" borderId="0" xfId="0"/>
    <xf numFmtId="0" fontId="1" fillId="2" borderId="0" xfId="0" applyFont="1" applyFill="1" applyAlignment="1"/>
    <xf numFmtId="0" fontId="2" fillId="2" borderId="0" xfId="0" applyFont="1" applyFill="1"/>
    <xf numFmtId="14" fontId="3" fillId="2" borderId="0" xfId="0" applyNumberFormat="1" applyFont="1" applyFill="1" applyAlignment="1"/>
    <xf numFmtId="14" fontId="4" fillId="2" borderId="0" xfId="0" applyNumberFormat="1" applyFont="1" applyFill="1" applyAlignment="1"/>
    <xf numFmtId="0" fontId="4" fillId="2" borderId="1" xfId="0" applyFont="1" applyFill="1" applyBorder="1" applyAlignment="1"/>
    <xf numFmtId="0" fontId="2" fillId="2" borderId="1" xfId="0" applyFont="1" applyFill="1" applyBorder="1"/>
    <xf numFmtId="0" fontId="4" fillId="2" borderId="0" xfId="0" applyFont="1" applyFill="1" applyAlignment="1"/>
    <xf numFmtId="0" fontId="2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164" fontId="2" fillId="2" borderId="0" xfId="0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wrapText="1"/>
    </xf>
    <xf numFmtId="164" fontId="5" fillId="2" borderId="0" xfId="0" applyNumberFormat="1" applyFont="1" applyFill="1" applyBorder="1" applyAlignment="1">
      <alignment horizontal="right" wrapText="1"/>
    </xf>
    <xf numFmtId="164" fontId="2" fillId="2" borderId="2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164" fontId="5" fillId="2" borderId="0" xfId="0" applyNumberFormat="1" applyFont="1" applyFill="1" applyAlignment="1">
      <alignment horizontal="right" wrapText="1"/>
    </xf>
    <xf numFmtId="0" fontId="6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right" wrapText="1"/>
    </xf>
    <xf numFmtId="0" fontId="7" fillId="2" borderId="0" xfId="0" applyFont="1" applyFill="1" applyBorder="1" applyAlignment="1">
      <alignment wrapText="1"/>
    </xf>
    <xf numFmtId="164" fontId="5" fillId="2" borderId="3" xfId="0" applyNumberFormat="1" applyFont="1" applyFill="1" applyBorder="1" applyAlignment="1">
      <alignment horizontal="center" wrapText="1"/>
    </xf>
    <xf numFmtId="0" fontId="2" fillId="2" borderId="0" xfId="0" applyFont="1" applyFill="1" applyAlignment="1"/>
    <xf numFmtId="164" fontId="2" fillId="2" borderId="0" xfId="0" applyNumberFormat="1" applyFont="1" applyFill="1"/>
    <xf numFmtId="0" fontId="5" fillId="2" borderId="3" xfId="0" applyFont="1" applyFill="1" applyBorder="1" applyAlignment="1"/>
    <xf numFmtId="0" fontId="5" fillId="2" borderId="3" xfId="0" applyFont="1" applyFill="1" applyBorder="1"/>
    <xf numFmtId="165" fontId="5" fillId="2" borderId="3" xfId="0" applyNumberFormat="1" applyFont="1" applyFill="1" applyBorder="1"/>
    <xf numFmtId="0" fontId="8" fillId="2" borderId="0" xfId="0" applyFont="1" applyFill="1"/>
    <xf numFmtId="43" fontId="2" fillId="2" borderId="0" xfId="0" applyNumberFormat="1" applyFont="1" applyFill="1"/>
    <xf numFmtId="0" fontId="9" fillId="3" borderId="0" xfId="0" applyFont="1" applyFill="1" applyBorder="1" applyAlignment="1"/>
    <xf numFmtId="14" fontId="10" fillId="3" borderId="0" xfId="0" applyNumberFormat="1" applyFont="1" applyFill="1" applyBorder="1" applyAlignment="1"/>
    <xf numFmtId="0" fontId="2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wrapText="1"/>
    </xf>
    <xf numFmtId="164" fontId="2" fillId="3" borderId="0" xfId="0" applyNumberFormat="1" applyFont="1" applyFill="1" applyBorder="1" applyAlignment="1">
      <alignment wrapText="1"/>
    </xf>
    <xf numFmtId="0" fontId="5" fillId="3" borderId="0" xfId="0" applyFont="1" applyFill="1" applyBorder="1" applyAlignment="1">
      <alignment horizontal="center" wrapText="1"/>
    </xf>
    <xf numFmtId="164" fontId="5" fillId="3" borderId="0" xfId="0" applyNumberFormat="1" applyFont="1" applyFill="1" applyBorder="1" applyAlignment="1">
      <alignment wrapText="1"/>
    </xf>
    <xf numFmtId="0" fontId="2" fillId="3" borderId="0" xfId="0" applyFont="1" applyFill="1" applyBorder="1" applyAlignment="1"/>
    <xf numFmtId="0" fontId="11" fillId="2" borderId="0" xfId="0" applyFont="1" applyFill="1"/>
    <xf numFmtId="0" fontId="5" fillId="2" borderId="0" xfId="0" applyFont="1" applyFill="1" applyAlignment="1"/>
    <xf numFmtId="14" fontId="8" fillId="2" borderId="0" xfId="0" applyNumberFormat="1" applyFont="1" applyFill="1" applyAlignment="1"/>
    <xf numFmtId="0" fontId="8" fillId="2" borderId="1" xfId="0" applyFont="1" applyFill="1" applyBorder="1" applyAlignment="1"/>
    <xf numFmtId="14" fontId="4" fillId="2" borderId="0" xfId="0" applyNumberFormat="1" applyFont="1" applyFill="1" applyAlignment="1">
      <alignment horizontal="left"/>
    </xf>
    <xf numFmtId="0" fontId="8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 wrapText="1"/>
    </xf>
    <xf numFmtId="0" fontId="12" fillId="2" borderId="0" xfId="0" applyFont="1" applyFill="1"/>
    <xf numFmtId="164" fontId="5" fillId="2" borderId="3" xfId="0" applyNumberFormat="1" applyFont="1" applyFill="1" applyBorder="1" applyAlignment="1"/>
    <xf numFmtId="164" fontId="12" fillId="2" borderId="0" xfId="0" applyNumberFormat="1" applyFont="1" applyFill="1"/>
    <xf numFmtId="167" fontId="13" fillId="2" borderId="0" xfId="0" applyNumberFormat="1" applyFont="1" applyFill="1"/>
    <xf numFmtId="164" fontId="5" fillId="2" borderId="0" xfId="0" applyNumberFormat="1" applyFont="1" applyFill="1" applyBorder="1" applyAlignment="1"/>
    <xf numFmtId="164" fontId="2" fillId="2" borderId="0" xfId="0" applyNumberFormat="1" applyFont="1" applyFill="1" applyBorder="1" applyAlignment="1"/>
    <xf numFmtId="164" fontId="11" fillId="2" borderId="0" xfId="0" applyNumberFormat="1" applyFont="1" applyFill="1"/>
    <xf numFmtId="164" fontId="2" fillId="2" borderId="0" xfId="0" applyNumberFormat="1" applyFont="1" applyFill="1" applyBorder="1" applyAlignment="1">
      <alignment vertical="top"/>
    </xf>
    <xf numFmtId="164" fontId="2" fillId="2" borderId="2" xfId="0" applyNumberFormat="1" applyFont="1" applyFill="1" applyBorder="1" applyAlignment="1"/>
    <xf numFmtId="164" fontId="2" fillId="2" borderId="3" xfId="0" applyNumberFormat="1" applyFont="1" applyFill="1" applyBorder="1" applyAlignment="1"/>
    <xf numFmtId="168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37" fontId="2" fillId="3" borderId="0" xfId="1" applyNumberFormat="1" applyFont="1" applyFill="1" applyBorder="1"/>
    <xf numFmtId="14" fontId="8" fillId="3" borderId="0" xfId="0" applyNumberFormat="1" applyFont="1" applyFill="1" applyBorder="1" applyAlignment="1"/>
    <xf numFmtId="0" fontId="8" fillId="3" borderId="1" xfId="0" applyFont="1" applyFill="1" applyBorder="1" applyAlignment="1"/>
    <xf numFmtId="0" fontId="2" fillId="3" borderId="1" xfId="0" applyFont="1" applyFill="1" applyBorder="1"/>
    <xf numFmtId="37" fontId="2" fillId="3" borderId="0" xfId="1" applyNumberFormat="1" applyFont="1" applyFill="1" applyBorder="1" applyAlignment="1"/>
    <xf numFmtId="164" fontId="5" fillId="0" borderId="3" xfId="0" applyNumberFormat="1" applyFont="1" applyFill="1" applyBorder="1" applyAlignment="1">
      <alignment wrapText="1"/>
    </xf>
    <xf numFmtId="14" fontId="5" fillId="2" borderId="2" xfId="0" quotePrefix="1" applyNumberFormat="1" applyFont="1" applyFill="1" applyBorder="1" applyAlignment="1">
      <alignment horizontal="right" vertical="top" wrapText="1"/>
    </xf>
    <xf numFmtId="164" fontId="0" fillId="0" borderId="0" xfId="0" applyNumberFormat="1"/>
    <xf numFmtId="0" fontId="9" fillId="0" borderId="0" xfId="0" applyFont="1" applyFill="1" applyBorder="1" applyAlignment="1"/>
    <xf numFmtId="0" fontId="2" fillId="0" borderId="0" xfId="0" applyFont="1" applyFill="1" applyBorder="1"/>
    <xf numFmtId="14" fontId="10" fillId="0" borderId="0" xfId="0" applyNumberFormat="1" applyFont="1" applyFill="1" applyBorder="1" applyAlignment="1"/>
    <xf numFmtId="14" fontId="4" fillId="0" borderId="0" xfId="0" applyNumberFormat="1" applyFont="1" applyFill="1" applyBorder="1" applyAlignment="1"/>
    <xf numFmtId="14" fontId="2" fillId="0" borderId="1" xfId="0" applyNumberFormat="1" applyFont="1" applyFill="1" applyBorder="1" applyAlignment="1"/>
    <xf numFmtId="14" fontId="4" fillId="0" borderId="1" xfId="0" applyNumberFormat="1" applyFont="1" applyFill="1" applyBorder="1" applyAlignment="1"/>
    <xf numFmtId="0" fontId="8" fillId="0" borderId="0" xfId="0" applyFont="1" applyFill="1" applyBorder="1" applyAlignment="1"/>
    <xf numFmtId="0" fontId="2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166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64" fontId="2" fillId="0" borderId="0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164" fontId="2" fillId="0" borderId="5" xfId="0" applyNumberFormat="1" applyFont="1" applyFill="1" applyBorder="1" applyAlignment="1">
      <alignment wrapText="1"/>
    </xf>
    <xf numFmtId="0" fontId="5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/>
    <xf numFmtId="164" fontId="2" fillId="0" borderId="0" xfId="0" applyNumberFormat="1" applyFont="1" applyFill="1" applyBorder="1"/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wrapText="1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wrapText="1"/>
    </xf>
    <xf numFmtId="0" fontId="0" fillId="0" borderId="0" xfId="0" applyFill="1"/>
    <xf numFmtId="0" fontId="8" fillId="3" borderId="0" xfId="0" applyFont="1" applyFill="1" applyBorder="1" applyAlignment="1"/>
    <xf numFmtId="14" fontId="5" fillId="0" borderId="2" xfId="0" quotePrefix="1" applyNumberFormat="1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wrapText="1"/>
    </xf>
    <xf numFmtId="0" fontId="5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/>
    <xf numFmtId="14" fontId="5" fillId="3" borderId="2" xfId="0" quotePrefix="1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Font="1"/>
    <xf numFmtId="164" fontId="2" fillId="3" borderId="0" xfId="0" applyNumberFormat="1" applyFont="1" applyFill="1" applyBorder="1" applyAlignment="1"/>
    <xf numFmtId="164" fontId="2" fillId="3" borderId="5" xfId="0" applyNumberFormat="1" applyFont="1" applyFill="1" applyBorder="1" applyAlignment="1"/>
    <xf numFmtId="164" fontId="2" fillId="3" borderId="5" xfId="0" applyNumberFormat="1" applyFont="1" applyFill="1" applyBorder="1" applyAlignment="1">
      <alignment wrapText="1"/>
    </xf>
    <xf numFmtId="37" fontId="2" fillId="0" borderId="0" xfId="1" applyNumberFormat="1" applyFont="1" applyFill="1" applyBorder="1" applyAlignment="1"/>
    <xf numFmtId="0" fontId="2" fillId="3" borderId="0" xfId="0" applyFont="1" applyFill="1" applyBorder="1" applyAlignment="1">
      <alignment horizontal="center" vertical="center"/>
    </xf>
    <xf numFmtId="0" fontId="15" fillId="0" borderId="0" xfId="0" applyFont="1" applyFill="1"/>
  </cellXfs>
  <cellStyles count="2">
    <cellStyle name="Normal_Worksheet in 2251 Cash Flow Workshee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ktoriya.kashkarova/Documents/&#1050;&#1072;&#1089;&#1077;%201%20&#1082;%202020/9%20&#1084;&#1077;&#1089;/20.09.30%20KASE%20&#1060;&#1080;&#1085;&#1072;&#1085;&#1089;&#1086;&#1074;&#1072;&#1103;%20&#1086;&#1090;&#1095;&#1077;&#1090;&#1085;&#1086;&#1089;&#1090;&#1100;%20(&#1040;&#1089;&#1082;&#1077;&#1088;)%20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IS"/>
      <sheetName val="BS"/>
      <sheetName val="CF"/>
      <sheetName val="CE"/>
      <sheetName val="1"/>
      <sheetName val="3"/>
      <sheetName val="4"/>
      <sheetName val="5"/>
      <sheetName val="6"/>
      <sheetName val="7"/>
      <sheetName val="8"/>
      <sheetName val="9"/>
      <sheetName val="settings"/>
    </sheetNames>
    <sheetDataSet>
      <sheetData sheetId="0"/>
      <sheetData sheetId="1"/>
      <sheetData sheetId="2">
        <row r="31">
          <cell r="D31">
            <v>-3947435</v>
          </cell>
          <cell r="N31">
            <v>-28058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D32"/>
  <sheetViews>
    <sheetView tabSelected="1" workbookViewId="0">
      <selection activeCell="K28" sqref="K28"/>
    </sheetView>
  </sheetViews>
  <sheetFormatPr defaultRowHeight="15" x14ac:dyDescent="0.25"/>
  <cols>
    <col min="1" max="1" width="44.28515625" customWidth="1"/>
    <col min="3" max="3" width="14.28515625" customWidth="1"/>
    <col min="4" max="4" width="1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93</v>
      </c>
      <c r="B2" s="2"/>
      <c r="C2" s="2"/>
      <c r="D2" s="2"/>
    </row>
    <row r="3" spans="1:4" x14ac:dyDescent="0.25">
      <c r="A3" s="3" t="s">
        <v>94</v>
      </c>
      <c r="B3" s="4"/>
      <c r="C3" s="4"/>
      <c r="D3" s="4"/>
    </row>
    <row r="4" spans="1:4" ht="15.75" thickBot="1" x14ac:dyDescent="0.3">
      <c r="A4" s="5"/>
      <c r="B4" s="6"/>
      <c r="C4" s="6"/>
      <c r="D4" s="6"/>
    </row>
    <row r="5" spans="1:4" x14ac:dyDescent="0.25">
      <c r="A5" s="7"/>
      <c r="B5" s="2"/>
      <c r="C5" s="2"/>
      <c r="D5" s="2"/>
    </row>
    <row r="6" spans="1:4" ht="25.5" x14ac:dyDescent="0.25">
      <c r="A6" s="8" t="s">
        <v>1</v>
      </c>
      <c r="B6" s="9" t="s">
        <v>2</v>
      </c>
      <c r="C6" s="72" t="s">
        <v>68</v>
      </c>
      <c r="D6" s="72" t="s">
        <v>97</v>
      </c>
    </row>
    <row r="7" spans="1:4" x14ac:dyDescent="0.25">
      <c r="A7" s="10" t="s">
        <v>3</v>
      </c>
      <c r="B7" s="11"/>
      <c r="C7" s="12">
        <v>14756</v>
      </c>
      <c r="D7" s="12">
        <v>7963</v>
      </c>
    </row>
    <row r="8" spans="1:4" x14ac:dyDescent="0.25">
      <c r="A8" s="10" t="s">
        <v>4</v>
      </c>
      <c r="B8" s="11"/>
      <c r="C8" s="12">
        <v>0</v>
      </c>
      <c r="D8" s="12"/>
    </row>
    <row r="9" spans="1:4" x14ac:dyDescent="0.25">
      <c r="A9" s="13" t="s">
        <v>5</v>
      </c>
      <c r="B9" s="14"/>
      <c r="C9" s="12">
        <v>-218179</v>
      </c>
      <c r="D9" s="12">
        <v>-210641</v>
      </c>
    </row>
    <row r="10" spans="1:4" x14ac:dyDescent="0.25">
      <c r="A10" s="8" t="s">
        <v>6</v>
      </c>
      <c r="B10" s="15"/>
      <c r="C10" s="15"/>
      <c r="D10" s="16">
        <v>0</v>
      </c>
    </row>
    <row r="11" spans="1:4" x14ac:dyDescent="0.25">
      <c r="A11" s="17" t="s">
        <v>7</v>
      </c>
      <c r="B11" s="18"/>
      <c r="C11" s="19">
        <v>-203423</v>
      </c>
      <c r="D11" s="19">
        <v>-202678</v>
      </c>
    </row>
    <row r="12" spans="1:4" x14ac:dyDescent="0.25">
      <c r="A12" s="13" t="s">
        <v>8</v>
      </c>
      <c r="B12" s="18"/>
      <c r="C12" s="12">
        <v>0</v>
      </c>
      <c r="D12" s="12">
        <v>0</v>
      </c>
    </row>
    <row r="13" spans="1:4" x14ac:dyDescent="0.25">
      <c r="A13" s="13" t="s">
        <v>9</v>
      </c>
      <c r="B13" s="18"/>
      <c r="C13" s="12">
        <v>-602918</v>
      </c>
      <c r="D13" s="12">
        <v>-511829</v>
      </c>
    </row>
    <row r="14" spans="1:4" x14ac:dyDescent="0.25">
      <c r="A14" s="13" t="s">
        <v>10</v>
      </c>
      <c r="B14" s="14"/>
      <c r="C14" s="12">
        <v>18331</v>
      </c>
      <c r="D14" s="12"/>
    </row>
    <row r="15" spans="1:4" x14ac:dyDescent="0.25">
      <c r="A15" s="13" t="s">
        <v>11</v>
      </c>
      <c r="B15" s="14"/>
      <c r="C15" s="12"/>
      <c r="D15" s="12">
        <v>0</v>
      </c>
    </row>
    <row r="16" spans="1:4" x14ac:dyDescent="0.25">
      <c r="A16" s="8" t="s">
        <v>12</v>
      </c>
      <c r="B16" s="15"/>
      <c r="C16" s="20">
        <v>-2059153</v>
      </c>
      <c r="D16" s="16">
        <v>270049</v>
      </c>
    </row>
    <row r="17" spans="1:4" x14ac:dyDescent="0.25">
      <c r="A17" s="21" t="s">
        <v>13</v>
      </c>
      <c r="B17" s="22"/>
      <c r="C17" s="23">
        <v>-2847163</v>
      </c>
      <c r="D17" s="23">
        <v>-444458</v>
      </c>
    </row>
    <row r="18" spans="1:4" x14ac:dyDescent="0.25">
      <c r="A18" s="13" t="s">
        <v>96</v>
      </c>
      <c r="B18" s="14"/>
      <c r="C18" s="12">
        <v>0</v>
      </c>
      <c r="D18" s="12">
        <v>250956</v>
      </c>
    </row>
    <row r="19" spans="1:4" x14ac:dyDescent="0.25">
      <c r="A19" s="24" t="s">
        <v>14</v>
      </c>
      <c r="B19" s="25"/>
      <c r="C19" s="26">
        <v>-2847163</v>
      </c>
      <c r="D19" s="26">
        <v>-193502</v>
      </c>
    </row>
    <row r="20" spans="1:4" x14ac:dyDescent="0.25">
      <c r="A20" s="27" t="s">
        <v>15</v>
      </c>
      <c r="B20" s="14"/>
      <c r="C20" s="12">
        <v>0</v>
      </c>
      <c r="D20" s="12">
        <v>0</v>
      </c>
    </row>
    <row r="21" spans="1:4" ht="26.25" x14ac:dyDescent="0.25">
      <c r="A21" s="24" t="s">
        <v>16</v>
      </c>
      <c r="B21" s="25"/>
      <c r="C21" s="28">
        <v>-2847163</v>
      </c>
      <c r="D21" s="28">
        <f>D19</f>
        <v>-193502</v>
      </c>
    </row>
    <row r="22" spans="1:4" x14ac:dyDescent="0.25">
      <c r="A22" s="29"/>
      <c r="B22" s="2"/>
      <c r="C22" s="30"/>
      <c r="D22" s="30"/>
    </row>
    <row r="23" spans="1:4" x14ac:dyDescent="0.25">
      <c r="A23" s="31" t="s">
        <v>17</v>
      </c>
      <c r="B23" s="32">
        <v>3</v>
      </c>
      <c r="C23" s="33">
        <v>-121.7</v>
      </c>
      <c r="D23" s="33">
        <v>-8.3000000000000007</v>
      </c>
    </row>
    <row r="24" spans="1:4" x14ac:dyDescent="0.25">
      <c r="A24" s="29"/>
      <c r="B24" s="2"/>
      <c r="C24" s="2"/>
      <c r="D24" s="2"/>
    </row>
    <row r="25" spans="1:4" x14ac:dyDescent="0.25">
      <c r="A25" s="34" t="s">
        <v>18</v>
      </c>
      <c r="B25" s="2"/>
      <c r="C25" s="2"/>
      <c r="D25" s="2"/>
    </row>
    <row r="26" spans="1:4" ht="11.25" customHeight="1" x14ac:dyDescent="0.25">
      <c r="A26" s="34"/>
      <c r="B26" s="2"/>
      <c r="C26" s="35"/>
      <c r="D26" s="2"/>
    </row>
    <row r="27" spans="1:4" ht="12.75" customHeight="1" x14ac:dyDescent="0.25">
      <c r="A27" s="34"/>
      <c r="B27" s="2"/>
      <c r="C27" s="2"/>
      <c r="D27" s="2"/>
    </row>
    <row r="28" spans="1:4" x14ac:dyDescent="0.25">
      <c r="A28" s="29"/>
      <c r="B28" s="2"/>
      <c r="C28" s="2"/>
      <c r="D28" s="2"/>
    </row>
    <row r="29" spans="1:4" ht="20.25" customHeight="1" x14ac:dyDescent="0.25">
      <c r="A29" s="29" t="s">
        <v>19</v>
      </c>
      <c r="B29" s="2"/>
      <c r="C29" s="2"/>
      <c r="D29" s="2" t="s">
        <v>95</v>
      </c>
    </row>
    <row r="30" spans="1:4" x14ac:dyDescent="0.25">
      <c r="A30" s="29"/>
      <c r="B30" s="2"/>
      <c r="C30" s="2"/>
      <c r="D30" s="2"/>
    </row>
    <row r="31" spans="1:4" ht="10.5" customHeight="1" x14ac:dyDescent="0.25">
      <c r="A31" s="29"/>
      <c r="B31" s="2"/>
      <c r="C31" s="2"/>
      <c r="D31" s="2"/>
    </row>
    <row r="32" spans="1:4" ht="20.25" customHeight="1" x14ac:dyDescent="0.25">
      <c r="A32" s="29" t="s">
        <v>20</v>
      </c>
      <c r="B32" s="2"/>
      <c r="C32" s="2"/>
      <c r="D32" s="2" t="s">
        <v>21</v>
      </c>
    </row>
  </sheetData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workbookViewId="0">
      <selection activeCell="F8" sqref="F8"/>
    </sheetView>
  </sheetViews>
  <sheetFormatPr defaultRowHeight="15" x14ac:dyDescent="0.25"/>
  <cols>
    <col min="1" max="1" width="36.5703125" style="107" customWidth="1"/>
    <col min="2" max="2" width="11" style="107" customWidth="1"/>
    <col min="3" max="3" width="15" style="107" customWidth="1"/>
    <col min="4" max="4" width="14.140625" style="121" customWidth="1"/>
    <col min="6" max="6" width="11" bestFit="1" customWidth="1"/>
  </cols>
  <sheetData>
    <row r="1" spans="1:4" x14ac:dyDescent="0.25">
      <c r="A1" s="74" t="s">
        <v>0</v>
      </c>
      <c r="B1" s="75"/>
      <c r="C1" s="75"/>
      <c r="D1" s="75"/>
    </row>
    <row r="2" spans="1:4" x14ac:dyDescent="0.25">
      <c r="A2" s="74" t="s">
        <v>98</v>
      </c>
      <c r="B2" s="75"/>
      <c r="C2" s="75"/>
      <c r="D2" s="75"/>
    </row>
    <row r="3" spans="1:4" x14ac:dyDescent="0.25">
      <c r="A3" s="76" t="s">
        <v>99</v>
      </c>
      <c r="B3" s="77"/>
      <c r="C3" s="77"/>
      <c r="D3" s="77"/>
    </row>
    <row r="4" spans="1:4" ht="15.75" thickBot="1" x14ac:dyDescent="0.3">
      <c r="A4" s="78"/>
      <c r="B4" s="79"/>
      <c r="C4" s="79"/>
      <c r="D4" s="79"/>
    </row>
    <row r="5" spans="1:4" x14ac:dyDescent="0.25">
      <c r="A5" s="80"/>
      <c r="B5" s="75"/>
      <c r="C5" s="75"/>
      <c r="D5" s="75"/>
    </row>
    <row r="6" spans="1:4" ht="29.25" customHeight="1" x14ac:dyDescent="0.25">
      <c r="A6" s="81" t="s">
        <v>1</v>
      </c>
      <c r="B6" s="82" t="s">
        <v>2</v>
      </c>
      <c r="C6" s="109" t="s">
        <v>68</v>
      </c>
      <c r="D6" s="109" t="s">
        <v>97</v>
      </c>
    </row>
    <row r="7" spans="1:4" x14ac:dyDescent="0.25">
      <c r="A7" s="83" t="s">
        <v>22</v>
      </c>
      <c r="B7" s="84"/>
      <c r="C7" s="85"/>
      <c r="D7" s="85"/>
    </row>
    <row r="8" spans="1:4" x14ac:dyDescent="0.25">
      <c r="A8" s="83" t="s">
        <v>23</v>
      </c>
      <c r="B8" s="84"/>
      <c r="C8" s="85"/>
      <c r="D8" s="85">
        <v>0</v>
      </c>
    </row>
    <row r="9" spans="1:4" x14ac:dyDescent="0.25">
      <c r="A9" s="86" t="s">
        <v>24</v>
      </c>
      <c r="B9" s="84"/>
      <c r="C9" s="87">
        <v>30981473</v>
      </c>
      <c r="D9" s="85">
        <v>30148107</v>
      </c>
    </row>
    <row r="10" spans="1:4" x14ac:dyDescent="0.25">
      <c r="A10" s="86" t="s">
        <v>25</v>
      </c>
      <c r="B10" s="84"/>
      <c r="C10" s="87">
        <v>243446</v>
      </c>
      <c r="D10" s="85">
        <v>154678</v>
      </c>
    </row>
    <row r="11" spans="1:4" x14ac:dyDescent="0.25">
      <c r="A11" s="86" t="s">
        <v>26</v>
      </c>
      <c r="B11" s="84"/>
      <c r="C11" s="87">
        <v>6440</v>
      </c>
      <c r="D11" s="85">
        <v>6786</v>
      </c>
    </row>
    <row r="12" spans="1:4" x14ac:dyDescent="0.25">
      <c r="A12" s="86" t="s">
        <v>27</v>
      </c>
      <c r="B12" s="84"/>
      <c r="C12" s="87">
        <v>1613700</v>
      </c>
      <c r="D12" s="85">
        <v>1575782</v>
      </c>
    </row>
    <row r="13" spans="1:4" x14ac:dyDescent="0.25">
      <c r="A13" s="86" t="s">
        <v>28</v>
      </c>
      <c r="B13" s="84"/>
      <c r="C13" s="87">
        <v>0</v>
      </c>
      <c r="D13" s="85">
        <v>0</v>
      </c>
    </row>
    <row r="14" spans="1:4" x14ac:dyDescent="0.25">
      <c r="A14" s="86" t="s">
        <v>29</v>
      </c>
      <c r="B14" s="84"/>
      <c r="C14" s="87">
        <v>0</v>
      </c>
      <c r="D14" s="85">
        <v>0</v>
      </c>
    </row>
    <row r="15" spans="1:4" ht="26.25" x14ac:dyDescent="0.25">
      <c r="A15" s="81" t="s">
        <v>30</v>
      </c>
      <c r="B15" s="88"/>
      <c r="C15" s="89">
        <v>0</v>
      </c>
      <c r="D15" s="85">
        <v>0</v>
      </c>
    </row>
    <row r="16" spans="1:4" x14ac:dyDescent="0.25">
      <c r="A16" s="90"/>
      <c r="B16" s="91"/>
      <c r="C16" s="92">
        <f>SUM(C9:C15)</f>
        <v>32845059</v>
      </c>
      <c r="D16" s="92">
        <f>SUM(D9:D15)</f>
        <v>31885353</v>
      </c>
    </row>
    <row r="17" spans="1:6" x14ac:dyDescent="0.25">
      <c r="A17" s="93" t="s">
        <v>31</v>
      </c>
      <c r="B17" s="84"/>
      <c r="C17" s="87"/>
      <c r="D17" s="87">
        <v>0</v>
      </c>
    </row>
    <row r="18" spans="1:6" x14ac:dyDescent="0.25">
      <c r="A18" s="86" t="s">
        <v>32</v>
      </c>
      <c r="B18" s="84"/>
      <c r="C18" s="87">
        <v>66020</v>
      </c>
      <c r="D18" s="87">
        <v>36866</v>
      </c>
    </row>
    <row r="19" spans="1:6" x14ac:dyDescent="0.25">
      <c r="A19" s="86" t="s">
        <v>33</v>
      </c>
      <c r="B19" s="84"/>
      <c r="C19" s="87">
        <v>68613</v>
      </c>
      <c r="D19" s="87">
        <v>12634</v>
      </c>
    </row>
    <row r="20" spans="1:6" x14ac:dyDescent="0.25">
      <c r="A20" s="86" t="s">
        <v>34</v>
      </c>
      <c r="B20" s="84"/>
      <c r="C20" s="87">
        <v>0</v>
      </c>
      <c r="D20" s="87">
        <v>0</v>
      </c>
    </row>
    <row r="21" spans="1:6" x14ac:dyDescent="0.25">
      <c r="A21" s="86" t="s">
        <v>35</v>
      </c>
      <c r="B21" s="84"/>
      <c r="C21" s="87">
        <v>19140</v>
      </c>
      <c r="D21" s="87">
        <v>15519</v>
      </c>
    </row>
    <row r="22" spans="1:6" x14ac:dyDescent="0.25">
      <c r="A22" s="86" t="s">
        <v>36</v>
      </c>
      <c r="B22" s="84"/>
      <c r="C22" s="87">
        <v>0</v>
      </c>
      <c r="D22" s="87">
        <v>0</v>
      </c>
    </row>
    <row r="23" spans="1:6" x14ac:dyDescent="0.25">
      <c r="A23" s="81" t="s">
        <v>37</v>
      </c>
      <c r="B23" s="88"/>
      <c r="C23" s="94">
        <v>85891</v>
      </c>
      <c r="D23" s="94">
        <v>116666</v>
      </c>
    </row>
    <row r="24" spans="1:6" x14ac:dyDescent="0.25">
      <c r="A24" s="93"/>
      <c r="B24" s="84"/>
      <c r="C24" s="87">
        <f>SUM(C17:C23)</f>
        <v>239664</v>
      </c>
      <c r="D24" s="87">
        <f>SUM(D18:D23)</f>
        <v>181685</v>
      </c>
    </row>
    <row r="25" spans="1:6" x14ac:dyDescent="0.25">
      <c r="A25" s="90" t="s">
        <v>38</v>
      </c>
      <c r="B25" s="95"/>
      <c r="C25" s="71">
        <f>C16+C24</f>
        <v>33084723</v>
      </c>
      <c r="D25" s="71">
        <f>D16+D24</f>
        <v>32067038</v>
      </c>
    </row>
    <row r="26" spans="1:6" x14ac:dyDescent="0.25">
      <c r="A26" s="83"/>
      <c r="B26" s="86"/>
      <c r="C26" s="87"/>
      <c r="D26" s="87"/>
    </row>
    <row r="27" spans="1:6" x14ac:dyDescent="0.25">
      <c r="A27" s="83" t="s">
        <v>39</v>
      </c>
      <c r="B27" s="86"/>
      <c r="C27" s="87"/>
      <c r="D27" s="87">
        <v>0</v>
      </c>
    </row>
    <row r="28" spans="1:6" x14ac:dyDescent="0.25">
      <c r="A28" s="86" t="s">
        <v>40</v>
      </c>
      <c r="B28" s="84">
        <v>3</v>
      </c>
      <c r="C28" s="87">
        <v>23387466</v>
      </c>
      <c r="D28" s="87">
        <v>23387466</v>
      </c>
    </row>
    <row r="29" spans="1:6" x14ac:dyDescent="0.25">
      <c r="A29" s="86" t="s">
        <v>41</v>
      </c>
      <c r="B29" s="84"/>
      <c r="C29" s="87">
        <v>-28863849</v>
      </c>
      <c r="D29" s="87">
        <v>-28863849</v>
      </c>
    </row>
    <row r="30" spans="1:6" x14ac:dyDescent="0.25">
      <c r="A30" s="86" t="s">
        <v>42</v>
      </c>
      <c r="B30" s="84"/>
      <c r="C30" s="87">
        <v>0</v>
      </c>
      <c r="D30" s="87">
        <v>0</v>
      </c>
    </row>
    <row r="31" spans="1:6" x14ac:dyDescent="0.25">
      <c r="A31" s="86" t="s">
        <v>43</v>
      </c>
      <c r="B31" s="84"/>
      <c r="C31" s="87">
        <v>-3548459</v>
      </c>
      <c r="D31" s="87">
        <v>-221560</v>
      </c>
      <c r="F31" s="73"/>
    </row>
    <row r="32" spans="1:6" x14ac:dyDescent="0.25">
      <c r="A32" s="96" t="s">
        <v>44</v>
      </c>
      <c r="B32" s="95"/>
      <c r="C32" s="71">
        <f>SUM(C26:C31)</f>
        <v>-9024842</v>
      </c>
      <c r="D32" s="71">
        <f>SUM(D28:D31)</f>
        <v>-5697943</v>
      </c>
    </row>
    <row r="33" spans="1:6" x14ac:dyDescent="0.25">
      <c r="A33" s="83"/>
      <c r="B33" s="97"/>
      <c r="C33" s="98"/>
      <c r="D33" s="98"/>
    </row>
    <row r="34" spans="1:6" x14ac:dyDescent="0.25">
      <c r="A34" s="83" t="s">
        <v>45</v>
      </c>
      <c r="B34" s="84"/>
      <c r="C34" s="87"/>
      <c r="D34" s="87">
        <v>0</v>
      </c>
    </row>
    <row r="35" spans="1:6" x14ac:dyDescent="0.25">
      <c r="A35" s="86" t="s">
        <v>46</v>
      </c>
      <c r="B35" s="84"/>
      <c r="C35" s="87">
        <v>34905163</v>
      </c>
      <c r="D35" s="87">
        <v>20036751</v>
      </c>
    </row>
    <row r="36" spans="1:6" x14ac:dyDescent="0.25">
      <c r="A36" s="86" t="s">
        <v>47</v>
      </c>
      <c r="B36" s="84"/>
      <c r="C36" s="87">
        <v>26282</v>
      </c>
      <c r="D36" s="87">
        <v>26281</v>
      </c>
    </row>
    <row r="37" spans="1:6" ht="26.25" x14ac:dyDescent="0.25">
      <c r="A37" s="86" t="s">
        <v>48</v>
      </c>
      <c r="B37" s="84"/>
      <c r="C37" s="87">
        <v>7382379</v>
      </c>
      <c r="D37" s="87">
        <v>6320202</v>
      </c>
    </row>
    <row r="38" spans="1:6" ht="26.25" x14ac:dyDescent="0.25">
      <c r="A38" s="81" t="s">
        <v>49</v>
      </c>
      <c r="B38" s="88">
        <v>7</v>
      </c>
      <c r="C38" s="87">
        <v>0</v>
      </c>
      <c r="D38" s="87">
        <v>0</v>
      </c>
    </row>
    <row r="39" spans="1:6" x14ac:dyDescent="0.25">
      <c r="A39" s="96"/>
      <c r="B39" s="91"/>
      <c r="C39" s="92">
        <f>SUM(C34:C38)</f>
        <v>42313824</v>
      </c>
      <c r="D39" s="92">
        <f>SUM(D35:D38)</f>
        <v>26383234</v>
      </c>
    </row>
    <row r="40" spans="1:6" x14ac:dyDescent="0.25">
      <c r="A40" s="83" t="s">
        <v>50</v>
      </c>
      <c r="B40" s="84"/>
      <c r="C40" s="87"/>
      <c r="D40" s="87">
        <v>0</v>
      </c>
    </row>
    <row r="41" spans="1:6" ht="26.25" x14ac:dyDescent="0.25">
      <c r="A41" s="86" t="s">
        <v>48</v>
      </c>
      <c r="B41" s="84"/>
      <c r="C41" s="87">
        <v>-879107</v>
      </c>
      <c r="D41" s="87">
        <v>180615</v>
      </c>
    </row>
    <row r="42" spans="1:6" ht="26.25" x14ac:dyDescent="0.25">
      <c r="A42" s="86" t="s">
        <v>49</v>
      </c>
      <c r="B42" s="84">
        <v>7</v>
      </c>
      <c r="C42" s="87">
        <v>0</v>
      </c>
      <c r="D42" s="87">
        <v>0</v>
      </c>
    </row>
    <row r="43" spans="1:6" x14ac:dyDescent="0.25">
      <c r="A43" s="86" t="s">
        <v>51</v>
      </c>
      <c r="B43" s="84"/>
      <c r="C43" s="87">
        <v>0</v>
      </c>
      <c r="D43" s="87">
        <v>10505977</v>
      </c>
    </row>
    <row r="44" spans="1:6" x14ac:dyDescent="0.25">
      <c r="A44" s="86" t="s">
        <v>52</v>
      </c>
      <c r="B44" s="84"/>
      <c r="C44" s="87">
        <v>0</v>
      </c>
      <c r="D44" s="87">
        <v>0</v>
      </c>
    </row>
    <row r="45" spans="1:6" x14ac:dyDescent="0.25">
      <c r="A45" s="86" t="s">
        <v>53</v>
      </c>
      <c r="B45" s="84"/>
      <c r="C45" s="87">
        <v>674848</v>
      </c>
      <c r="D45" s="87">
        <v>695155</v>
      </c>
    </row>
    <row r="46" spans="1:6" x14ac:dyDescent="0.25">
      <c r="A46" s="81" t="s">
        <v>54</v>
      </c>
      <c r="B46" s="88"/>
      <c r="C46" s="87">
        <v>0</v>
      </c>
      <c r="D46" s="87">
        <v>0</v>
      </c>
    </row>
    <row r="47" spans="1:6" x14ac:dyDescent="0.25">
      <c r="A47" s="96"/>
      <c r="B47" s="91"/>
      <c r="C47" s="92">
        <f>SUM(C41:C46)</f>
        <v>-204259</v>
      </c>
      <c r="D47" s="92">
        <f>SUM(D41:D46)</f>
        <v>11381747</v>
      </c>
    </row>
    <row r="48" spans="1:6" x14ac:dyDescent="0.25">
      <c r="A48" s="96" t="s">
        <v>55</v>
      </c>
      <c r="B48" s="95"/>
      <c r="C48" s="71">
        <f>C39+C47</f>
        <v>42109565</v>
      </c>
      <c r="D48" s="71">
        <f>D39+D47</f>
        <v>37764981</v>
      </c>
      <c r="F48" s="73"/>
    </row>
    <row r="49" spans="1:4" x14ac:dyDescent="0.25">
      <c r="A49" s="96" t="s">
        <v>56</v>
      </c>
      <c r="B49" s="95"/>
      <c r="C49" s="71">
        <f>C48+C32</f>
        <v>33084723</v>
      </c>
      <c r="D49" s="71">
        <f>D48+D32</f>
        <v>32067038</v>
      </c>
    </row>
    <row r="50" spans="1:4" x14ac:dyDescent="0.25">
      <c r="A50" s="99"/>
      <c r="B50" s="75"/>
      <c r="C50" s="100">
        <v>0</v>
      </c>
      <c r="D50" s="100">
        <v>0</v>
      </c>
    </row>
    <row r="51" spans="1:4" x14ac:dyDescent="0.25">
      <c r="A51" s="99"/>
      <c r="B51" s="75"/>
      <c r="C51" s="100"/>
      <c r="D51" s="100"/>
    </row>
    <row r="52" spans="1:4" x14ac:dyDescent="0.25">
      <c r="A52" s="101" t="s">
        <v>57</v>
      </c>
      <c r="B52" s="102"/>
      <c r="C52" s="103">
        <v>23387466</v>
      </c>
      <c r="D52" s="103">
        <v>23387466</v>
      </c>
    </row>
    <row r="53" spans="1:4" x14ac:dyDescent="0.25">
      <c r="A53" s="104" t="s">
        <v>58</v>
      </c>
      <c r="B53" s="105">
        <v>3</v>
      </c>
      <c r="C53" s="106">
        <f>-386.2</f>
        <v>-386.2</v>
      </c>
      <c r="D53" s="106">
        <v>-243.6</v>
      </c>
    </row>
    <row r="54" spans="1:4" x14ac:dyDescent="0.25">
      <c r="A54" s="99"/>
      <c r="B54" s="75"/>
      <c r="C54" s="75"/>
      <c r="D54" s="75"/>
    </row>
    <row r="55" spans="1:4" x14ac:dyDescent="0.25">
      <c r="A55" s="99"/>
      <c r="B55" s="75"/>
      <c r="C55" s="75"/>
      <c r="D55" s="75"/>
    </row>
    <row r="56" spans="1:4" x14ac:dyDescent="0.25">
      <c r="A56" s="99"/>
      <c r="B56" s="75"/>
      <c r="C56" s="75"/>
      <c r="D56" s="75"/>
    </row>
    <row r="57" spans="1:4" x14ac:dyDescent="0.25">
      <c r="A57" s="99" t="s">
        <v>19</v>
      </c>
      <c r="B57" s="75"/>
      <c r="C57" s="75"/>
      <c r="D57" s="75" t="s">
        <v>95</v>
      </c>
    </row>
    <row r="58" spans="1:4" x14ac:dyDescent="0.25">
      <c r="A58" s="99"/>
      <c r="B58" s="75"/>
      <c r="C58" s="75"/>
      <c r="D58" s="75"/>
    </row>
    <row r="59" spans="1:4" x14ac:dyDescent="0.25">
      <c r="A59" s="99"/>
      <c r="B59" s="75"/>
      <c r="C59" s="75"/>
      <c r="D59" s="75"/>
    </row>
    <row r="60" spans="1:4" ht="15.75" customHeight="1" x14ac:dyDescent="0.25">
      <c r="A60" s="99" t="s">
        <v>20</v>
      </c>
      <c r="B60" s="75"/>
      <c r="C60" s="75"/>
      <c r="D60" s="75" t="s">
        <v>21</v>
      </c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workbookViewId="0">
      <selection activeCell="L37" sqref="L37"/>
    </sheetView>
  </sheetViews>
  <sheetFormatPr defaultColWidth="8.85546875" defaultRowHeight="12.75" x14ac:dyDescent="0.2"/>
  <cols>
    <col min="1" max="1" width="0.85546875" style="45" customWidth="1"/>
    <col min="2" max="2" width="45.140625" style="45" customWidth="1"/>
    <col min="3" max="3" width="6.85546875" style="45" customWidth="1"/>
    <col min="4" max="4" width="10.7109375" style="45" customWidth="1"/>
    <col min="5" max="5" width="13.5703125" style="45" customWidth="1"/>
    <col min="6" max="6" width="12.85546875" style="45" customWidth="1"/>
    <col min="7" max="7" width="13.140625" style="45" customWidth="1"/>
    <col min="8" max="16384" width="8.85546875" style="45"/>
  </cols>
  <sheetData>
    <row r="1" spans="1:8" x14ac:dyDescent="0.2">
      <c r="B1" s="1" t="s">
        <v>0</v>
      </c>
      <c r="C1" s="46"/>
      <c r="D1" s="46"/>
      <c r="E1" s="46"/>
      <c r="F1" s="46"/>
      <c r="G1" s="46"/>
    </row>
    <row r="2" spans="1:8" x14ac:dyDescent="0.2">
      <c r="B2" s="1" t="s">
        <v>100</v>
      </c>
      <c r="C2" s="46"/>
      <c r="D2" s="46"/>
      <c r="E2" s="46"/>
      <c r="F2" s="46"/>
      <c r="G2" s="46"/>
    </row>
    <row r="3" spans="1:8" x14ac:dyDescent="0.2">
      <c r="B3" s="3" t="s">
        <v>94</v>
      </c>
      <c r="C3" s="47"/>
      <c r="D3" s="47"/>
      <c r="E3" s="47"/>
      <c r="F3" s="4"/>
      <c r="G3" s="4"/>
    </row>
    <row r="4" spans="1:8" ht="11.25" customHeight="1" thickBot="1" x14ac:dyDescent="0.25">
      <c r="B4" s="48"/>
      <c r="C4" s="6"/>
      <c r="D4" s="6"/>
      <c r="E4" s="6"/>
      <c r="F4" s="6"/>
      <c r="G4" s="6"/>
    </row>
    <row r="5" spans="1:8" x14ac:dyDescent="0.2">
      <c r="B5" s="49"/>
      <c r="C5" s="49"/>
      <c r="D5" s="49"/>
      <c r="E5" s="49"/>
      <c r="F5" s="49"/>
      <c r="G5" s="49"/>
    </row>
    <row r="6" spans="1:8" ht="44.25" customHeight="1" x14ac:dyDescent="0.2">
      <c r="B6" s="8" t="s">
        <v>1</v>
      </c>
      <c r="C6" s="9" t="s">
        <v>2</v>
      </c>
      <c r="D6" s="9" t="s">
        <v>39</v>
      </c>
      <c r="E6" s="9" t="s">
        <v>41</v>
      </c>
      <c r="F6" s="9" t="s">
        <v>43</v>
      </c>
      <c r="G6" s="9" t="s">
        <v>59</v>
      </c>
    </row>
    <row r="7" spans="1:8" x14ac:dyDescent="0.2">
      <c r="B7" s="50"/>
      <c r="C7" s="51"/>
      <c r="D7" s="52"/>
      <c r="E7" s="52"/>
      <c r="F7" s="52"/>
      <c r="G7" s="52"/>
    </row>
    <row r="8" spans="1:8" s="55" customFormat="1" ht="13.5" hidden="1" x14ac:dyDescent="0.25">
      <c r="A8" s="53"/>
      <c r="B8" s="24" t="s">
        <v>60</v>
      </c>
      <c r="C8" s="24"/>
      <c r="D8" s="54">
        <v>0</v>
      </c>
      <c r="E8" s="54">
        <v>0</v>
      </c>
      <c r="F8" s="54">
        <v>0</v>
      </c>
      <c r="G8" s="54">
        <f>SUM(D8:F8)</f>
        <v>0</v>
      </c>
      <c r="H8" s="56"/>
    </row>
    <row r="9" spans="1:8" s="55" customFormat="1" hidden="1" x14ac:dyDescent="0.2">
      <c r="A9" s="53"/>
      <c r="B9" s="17"/>
      <c r="C9" s="17"/>
      <c r="D9" s="57"/>
      <c r="E9" s="57"/>
      <c r="F9" s="57"/>
      <c r="G9" s="57"/>
    </row>
    <row r="10" spans="1:8" s="59" customFormat="1" hidden="1" x14ac:dyDescent="0.2">
      <c r="A10" s="45"/>
      <c r="B10" s="13" t="s">
        <v>61</v>
      </c>
      <c r="C10" s="13"/>
      <c r="D10" s="58">
        <v>0</v>
      </c>
      <c r="E10" s="58">
        <v>0</v>
      </c>
      <c r="F10" s="58">
        <f>[1]BS!N31</f>
        <v>-28058</v>
      </c>
      <c r="G10" s="58">
        <f>SUM(D10:F10)</f>
        <v>-28058</v>
      </c>
    </row>
    <row r="11" spans="1:8" s="59" customFormat="1" hidden="1" x14ac:dyDescent="0.2">
      <c r="A11" s="45"/>
      <c r="B11" s="13" t="s">
        <v>62</v>
      </c>
      <c r="C11" s="13"/>
      <c r="D11" s="58">
        <f>121000+23266466</f>
        <v>23387466</v>
      </c>
      <c r="E11" s="58">
        <f>-E8</f>
        <v>0</v>
      </c>
      <c r="F11" s="58">
        <f>-E11</f>
        <v>0</v>
      </c>
      <c r="G11" s="60">
        <f>SUM(D11:F11)</f>
        <v>23387466</v>
      </c>
    </row>
    <row r="12" spans="1:8" s="59" customFormat="1" ht="25.5" hidden="1" x14ac:dyDescent="0.2">
      <c r="A12" s="45"/>
      <c r="B12" s="13" t="s">
        <v>63</v>
      </c>
      <c r="C12" s="13"/>
      <c r="D12" s="60">
        <v>0</v>
      </c>
      <c r="E12" s="60">
        <v>0</v>
      </c>
      <c r="F12" s="60">
        <v>0</v>
      </c>
      <c r="G12" s="60">
        <f>SUM(D12:F12)</f>
        <v>0</v>
      </c>
    </row>
    <row r="13" spans="1:8" s="59" customFormat="1" hidden="1" x14ac:dyDescent="0.2">
      <c r="A13" s="45"/>
      <c r="B13" s="8" t="s">
        <v>64</v>
      </c>
      <c r="C13" s="15"/>
      <c r="D13" s="61">
        <v>0</v>
      </c>
      <c r="E13" s="61">
        <v>0</v>
      </c>
      <c r="F13" s="61">
        <v>0</v>
      </c>
      <c r="G13" s="61">
        <f>SUM(D13:F13)</f>
        <v>0</v>
      </c>
    </row>
    <row r="14" spans="1:8" s="59" customFormat="1" hidden="1" x14ac:dyDescent="0.2">
      <c r="A14" s="45"/>
      <c r="B14" s="13" t="s">
        <v>65</v>
      </c>
      <c r="C14" s="13"/>
      <c r="D14" s="58">
        <f>SUM(D10:D13)</f>
        <v>23387466</v>
      </c>
      <c r="E14" s="58">
        <f>SUM(E10:E13)</f>
        <v>0</v>
      </c>
      <c r="F14" s="58">
        <f>SUM(F10:F13)</f>
        <v>-28058</v>
      </c>
      <c r="G14" s="58">
        <f>SUM(G10:G13)</f>
        <v>23359408</v>
      </c>
    </row>
    <row r="15" spans="1:8" s="59" customFormat="1" hidden="1" x14ac:dyDescent="0.2">
      <c r="A15" s="45"/>
      <c r="B15" s="13"/>
      <c r="C15" s="13"/>
      <c r="D15" s="58"/>
      <c r="E15" s="58"/>
      <c r="F15" s="58"/>
      <c r="G15" s="58"/>
    </row>
    <row r="16" spans="1:8" s="55" customFormat="1" ht="13.5" hidden="1" x14ac:dyDescent="0.25">
      <c r="A16" s="53"/>
      <c r="B16" s="24" t="s">
        <v>66</v>
      </c>
      <c r="C16" s="24"/>
      <c r="D16" s="54">
        <f>SUM(D8,D14)</f>
        <v>23387466</v>
      </c>
      <c r="E16" s="54"/>
      <c r="F16" s="54">
        <f>F14</f>
        <v>-28058</v>
      </c>
      <c r="G16" s="54">
        <f>SUM(D16:F16)</f>
        <v>23359408</v>
      </c>
      <c r="H16" s="56"/>
    </row>
    <row r="17" spans="1:8" s="59" customFormat="1" hidden="1" x14ac:dyDescent="0.2">
      <c r="A17" s="45"/>
      <c r="B17" s="13" t="s">
        <v>61</v>
      </c>
      <c r="C17" s="13"/>
      <c r="D17" s="58">
        <v>0</v>
      </c>
      <c r="E17" s="58">
        <v>0</v>
      </c>
      <c r="F17" s="58">
        <f>-193502</f>
        <v>-193502</v>
      </c>
      <c r="G17" s="58">
        <f>SUM(D17:F17)</f>
        <v>-193502</v>
      </c>
    </row>
    <row r="18" spans="1:8" s="59" customFormat="1" hidden="1" x14ac:dyDescent="0.2">
      <c r="A18" s="45"/>
      <c r="B18" s="13" t="s">
        <v>62</v>
      </c>
      <c r="C18" s="13"/>
      <c r="D18" s="58"/>
      <c r="E18" s="58">
        <f>-E15</f>
        <v>0</v>
      </c>
      <c r="F18" s="58">
        <f>-E18</f>
        <v>0</v>
      </c>
      <c r="G18" s="60">
        <f>SUM(D18:F18)</f>
        <v>0</v>
      </c>
    </row>
    <row r="19" spans="1:8" s="59" customFormat="1" ht="25.5" hidden="1" x14ac:dyDescent="0.2">
      <c r="A19" s="45"/>
      <c r="B19" s="13" t="s">
        <v>63</v>
      </c>
      <c r="C19" s="13"/>
      <c r="D19" s="60">
        <v>0</v>
      </c>
      <c r="E19" s="60">
        <v>37139</v>
      </c>
      <c r="F19" s="60">
        <v>0</v>
      </c>
      <c r="G19" s="60">
        <f>SUM(D19:F19)</f>
        <v>37139</v>
      </c>
    </row>
    <row r="20" spans="1:8" s="59" customFormat="1" hidden="1" x14ac:dyDescent="0.2">
      <c r="A20" s="45"/>
      <c r="B20" s="8" t="s">
        <v>64</v>
      </c>
      <c r="C20" s="15"/>
      <c r="D20" s="61">
        <v>0</v>
      </c>
      <c r="E20" s="61">
        <v>-28900988</v>
      </c>
      <c r="F20" s="61">
        <v>0</v>
      </c>
      <c r="G20" s="61">
        <f>SUM(D20:F20)</f>
        <v>-28900988</v>
      </c>
    </row>
    <row r="21" spans="1:8" s="59" customFormat="1" hidden="1" x14ac:dyDescent="0.2">
      <c r="A21" s="45"/>
      <c r="B21" s="13" t="s">
        <v>65</v>
      </c>
      <c r="C21" s="13"/>
      <c r="D21" s="58">
        <f>SUM(D17:D20)</f>
        <v>0</v>
      </c>
      <c r="E21" s="62">
        <f>SUM(E17:E20)</f>
        <v>-28863849</v>
      </c>
      <c r="F21" s="58">
        <f>SUM(F16:F20)</f>
        <v>-221560</v>
      </c>
      <c r="G21" s="58">
        <f>SUM(G17:G20)</f>
        <v>-29057351</v>
      </c>
    </row>
    <row r="22" spans="1:8" s="55" customFormat="1" ht="17.25" customHeight="1" x14ac:dyDescent="0.25">
      <c r="A22" s="53"/>
      <c r="B22" s="24" t="s">
        <v>67</v>
      </c>
      <c r="C22" s="24"/>
      <c r="D22" s="54">
        <f>D16</f>
        <v>23387466</v>
      </c>
      <c r="E22" s="54">
        <f>E21</f>
        <v>-28863849</v>
      </c>
      <c r="F22" s="54">
        <f>F21</f>
        <v>-221560</v>
      </c>
      <c r="G22" s="54">
        <f>D22+E22+F22</f>
        <v>-5697943</v>
      </c>
      <c r="H22" s="56"/>
    </row>
    <row r="23" spans="1:8" s="59" customFormat="1" ht="19.5" customHeight="1" x14ac:dyDescent="0.2">
      <c r="A23" s="45"/>
      <c r="B23" s="13" t="s">
        <v>61</v>
      </c>
      <c r="C23" s="13"/>
      <c r="D23" s="58">
        <v>0</v>
      </c>
      <c r="E23" s="58">
        <v>0</v>
      </c>
      <c r="F23" s="58">
        <f>-3326899</f>
        <v>-3326899</v>
      </c>
      <c r="G23" s="58">
        <f>SUM(D23:F23)</f>
        <v>-3326899</v>
      </c>
    </row>
    <row r="24" spans="1:8" s="59" customFormat="1" ht="14.25" customHeight="1" x14ac:dyDescent="0.2">
      <c r="A24" s="45"/>
      <c r="B24" s="13" t="s">
        <v>62</v>
      </c>
      <c r="C24" s="13"/>
      <c r="D24" s="58"/>
      <c r="E24" s="58"/>
      <c r="F24" s="58"/>
      <c r="G24" s="60">
        <f>SUM(D24:F24)</f>
        <v>0</v>
      </c>
    </row>
    <row r="25" spans="1:8" s="59" customFormat="1" ht="25.5" x14ac:dyDescent="0.2">
      <c r="A25" s="45"/>
      <c r="B25" s="13" t="s">
        <v>63</v>
      </c>
      <c r="C25" s="13"/>
      <c r="D25" s="60">
        <v>0</v>
      </c>
      <c r="E25" s="60"/>
      <c r="F25" s="60"/>
      <c r="G25" s="60">
        <f>E25</f>
        <v>0</v>
      </c>
    </row>
    <row r="26" spans="1:8" s="59" customFormat="1" ht="15.75" customHeight="1" x14ac:dyDescent="0.2">
      <c r="A26" s="45"/>
      <c r="B26" s="8" t="s">
        <v>64</v>
      </c>
      <c r="C26" s="15"/>
      <c r="D26" s="61">
        <v>0</v>
      </c>
      <c r="E26" s="61">
        <v>-28863849</v>
      </c>
      <c r="F26" s="61"/>
      <c r="G26" s="61"/>
    </row>
    <row r="27" spans="1:8" s="59" customFormat="1" ht="18.75" customHeight="1" x14ac:dyDescent="0.2">
      <c r="A27" s="45"/>
      <c r="B27" s="13" t="s">
        <v>65</v>
      </c>
      <c r="C27" s="13"/>
      <c r="D27" s="58">
        <f>SUM(D23:D26)</f>
        <v>0</v>
      </c>
      <c r="E27" s="62">
        <f>SUM(E23:E26)</f>
        <v>-28863849</v>
      </c>
      <c r="F27" s="58">
        <f>F23</f>
        <v>-3326899</v>
      </c>
      <c r="G27" s="58">
        <f>SUM(G23:G26)</f>
        <v>-3326899</v>
      </c>
    </row>
    <row r="28" spans="1:8" s="55" customFormat="1" ht="26.25" customHeight="1" x14ac:dyDescent="0.25">
      <c r="A28" s="53"/>
      <c r="B28" s="24" t="s">
        <v>69</v>
      </c>
      <c r="C28" s="24"/>
      <c r="D28" s="54">
        <f>D22</f>
        <v>23387466</v>
      </c>
      <c r="E28" s="54">
        <f>E27</f>
        <v>-28863849</v>
      </c>
      <c r="F28" s="54">
        <f>F22+F27</f>
        <v>-3548459</v>
      </c>
      <c r="G28" s="54">
        <f>D28+E28+F28</f>
        <v>-9024842</v>
      </c>
      <c r="H28" s="56"/>
    </row>
    <row r="29" spans="1:8" s="53" customFormat="1" x14ac:dyDescent="0.2">
      <c r="B29" s="17"/>
      <c r="C29" s="17"/>
      <c r="D29" s="57"/>
      <c r="E29" s="57"/>
      <c r="F29" s="57"/>
      <c r="G29" s="57"/>
    </row>
    <row r="30" spans="1:8" s="53" customFormat="1" x14ac:dyDescent="0.2">
      <c r="B30" s="17"/>
      <c r="C30" s="17"/>
      <c r="D30" s="57"/>
      <c r="E30" s="57"/>
      <c r="F30" s="57"/>
      <c r="G30" s="57"/>
    </row>
    <row r="31" spans="1:8" s="53" customFormat="1" x14ac:dyDescent="0.2">
      <c r="B31" s="17"/>
      <c r="C31" s="17"/>
      <c r="D31" s="57"/>
      <c r="E31" s="57"/>
      <c r="F31" s="57"/>
      <c r="G31" s="57"/>
    </row>
    <row r="32" spans="1:8" s="53" customFormat="1" ht="15.75" customHeight="1" x14ac:dyDescent="0.2">
      <c r="B32" s="64" t="s">
        <v>19</v>
      </c>
      <c r="C32" s="29"/>
      <c r="D32" s="63"/>
      <c r="E32" s="2"/>
      <c r="F32" s="2"/>
      <c r="G32" s="2" t="s">
        <v>95</v>
      </c>
    </row>
    <row r="33" spans="2:7" s="53" customFormat="1" x14ac:dyDescent="0.2">
      <c r="B33" s="64"/>
      <c r="C33" s="29"/>
      <c r="D33" s="2"/>
      <c r="E33" s="2"/>
      <c r="F33" s="57"/>
      <c r="G33" s="2"/>
    </row>
    <row r="34" spans="2:7" s="53" customFormat="1" x14ac:dyDescent="0.2">
      <c r="B34" s="64"/>
      <c r="C34" s="29"/>
      <c r="D34" s="2"/>
      <c r="E34" s="2"/>
      <c r="F34" s="57"/>
      <c r="G34" s="2"/>
    </row>
    <row r="35" spans="2:7" s="53" customFormat="1" ht="18" customHeight="1" x14ac:dyDescent="0.2">
      <c r="B35" s="64" t="s">
        <v>20</v>
      </c>
      <c r="C35" s="29"/>
      <c r="D35" s="2"/>
      <c r="E35" s="2"/>
      <c r="F35" s="2"/>
      <c r="G35" s="2" t="s">
        <v>21</v>
      </c>
    </row>
    <row r="36" spans="2:7" s="53" customFormat="1" x14ac:dyDescent="0.2">
      <c r="B36" s="65"/>
      <c r="C36" s="17"/>
    </row>
  </sheetData>
  <pageMargins left="0.51181102362204722" right="0.51181102362204722" top="0.74803149606299213" bottom="0.74803149606299213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workbookViewId="0">
      <selection activeCell="L31" sqref="L31"/>
    </sheetView>
  </sheetViews>
  <sheetFormatPr defaultRowHeight="15" x14ac:dyDescent="0.25"/>
  <cols>
    <col min="1" max="1" width="44" customWidth="1"/>
    <col min="3" max="3" width="13.5703125" style="114" customWidth="1"/>
    <col min="4" max="4" width="14.42578125" style="114" customWidth="1"/>
  </cols>
  <sheetData>
    <row r="1" spans="1:5" x14ac:dyDescent="0.25">
      <c r="A1" s="36" t="s">
        <v>0</v>
      </c>
      <c r="B1" s="44"/>
      <c r="C1" s="70"/>
      <c r="D1" s="119"/>
    </row>
    <row r="2" spans="1:5" x14ac:dyDescent="0.25">
      <c r="A2" s="36" t="s">
        <v>101</v>
      </c>
      <c r="B2" s="44"/>
      <c r="C2" s="70"/>
      <c r="D2" s="70"/>
    </row>
    <row r="3" spans="1:5" x14ac:dyDescent="0.25">
      <c r="A3" s="37" t="s">
        <v>94</v>
      </c>
      <c r="B3" s="67"/>
      <c r="C3" s="67"/>
      <c r="D3" s="67"/>
    </row>
    <row r="4" spans="1:5" ht="9" customHeight="1" thickBot="1" x14ac:dyDescent="0.3">
      <c r="A4" s="68"/>
      <c r="B4" s="69"/>
      <c r="C4" s="112"/>
      <c r="D4" s="112"/>
    </row>
    <row r="5" spans="1:5" ht="24.75" customHeight="1" x14ac:dyDescent="0.25">
      <c r="A5" s="38" t="s">
        <v>1</v>
      </c>
      <c r="B5" s="39" t="s">
        <v>2</v>
      </c>
      <c r="C5" s="113" t="s">
        <v>68</v>
      </c>
      <c r="D5" s="113" t="s">
        <v>97</v>
      </c>
    </row>
    <row r="6" spans="1:5" x14ac:dyDescent="0.25">
      <c r="A6" s="108" t="s">
        <v>70</v>
      </c>
      <c r="B6" s="42"/>
      <c r="C6" s="43"/>
      <c r="D6" s="43"/>
    </row>
    <row r="7" spans="1:5" x14ac:dyDescent="0.25">
      <c r="A7" s="40" t="s">
        <v>71</v>
      </c>
      <c r="B7" s="42"/>
      <c r="C7" s="41"/>
      <c r="D7" s="41"/>
      <c r="E7" s="115"/>
    </row>
    <row r="8" spans="1:5" x14ac:dyDescent="0.25">
      <c r="A8" s="40" t="s">
        <v>72</v>
      </c>
      <c r="B8" s="42"/>
      <c r="C8" s="41"/>
      <c r="D8" s="41"/>
      <c r="E8" s="115"/>
    </row>
    <row r="9" spans="1:5" x14ac:dyDescent="0.25">
      <c r="A9" s="40" t="s">
        <v>86</v>
      </c>
      <c r="B9" s="42"/>
      <c r="C9" s="41"/>
      <c r="D9" s="41"/>
      <c r="E9" s="115"/>
    </row>
    <row r="10" spans="1:5" x14ac:dyDescent="0.25">
      <c r="A10" s="40" t="s">
        <v>73</v>
      </c>
      <c r="B10" s="42"/>
      <c r="C10" s="41"/>
      <c r="D10" s="41"/>
      <c r="E10" s="115"/>
    </row>
    <row r="11" spans="1:5" x14ac:dyDescent="0.25">
      <c r="A11" s="40" t="s">
        <v>72</v>
      </c>
      <c r="B11" s="42"/>
      <c r="C11" s="41"/>
      <c r="D11" s="41"/>
      <c r="E11" s="115"/>
    </row>
    <row r="12" spans="1:5" x14ac:dyDescent="0.25">
      <c r="A12" s="40" t="s">
        <v>87</v>
      </c>
      <c r="B12" s="42"/>
      <c r="C12" s="116">
        <v>260216</v>
      </c>
      <c r="D12" s="41">
        <v>289644</v>
      </c>
      <c r="E12" s="115"/>
    </row>
    <row r="13" spans="1:5" ht="16.5" customHeight="1" x14ac:dyDescent="0.25">
      <c r="A13" s="110" t="s">
        <v>88</v>
      </c>
      <c r="B13" s="111"/>
      <c r="C13" s="117">
        <v>314077</v>
      </c>
      <c r="D13" s="118">
        <f>199018</f>
        <v>199018</v>
      </c>
      <c r="E13" s="115"/>
    </row>
    <row r="14" spans="1:5" ht="27" customHeight="1" x14ac:dyDescent="0.25">
      <c r="A14" s="40" t="s">
        <v>74</v>
      </c>
      <c r="B14" s="42"/>
      <c r="C14" s="41">
        <f>C7-C12-C13</f>
        <v>-574293</v>
      </c>
      <c r="D14" s="41">
        <f>D7-D12-D13</f>
        <v>-488662</v>
      </c>
      <c r="E14" s="115"/>
    </row>
    <row r="15" spans="1:5" ht="9" customHeight="1" x14ac:dyDescent="0.25">
      <c r="A15" s="40"/>
      <c r="B15" s="42"/>
      <c r="C15" s="41"/>
      <c r="D15" s="41"/>
      <c r="E15" s="115"/>
    </row>
    <row r="16" spans="1:5" ht="14.25" customHeight="1" x14ac:dyDescent="0.25">
      <c r="A16" s="108" t="s">
        <v>75</v>
      </c>
      <c r="B16" s="42"/>
      <c r="C16" s="41"/>
      <c r="D16" s="41"/>
      <c r="E16" s="115"/>
    </row>
    <row r="17" spans="1:5" x14ac:dyDescent="0.25">
      <c r="A17" s="40" t="s">
        <v>76</v>
      </c>
      <c r="B17" s="42"/>
      <c r="C17" s="41"/>
      <c r="D17" s="41"/>
      <c r="E17" s="115"/>
    </row>
    <row r="18" spans="1:5" x14ac:dyDescent="0.25">
      <c r="A18" s="40" t="s">
        <v>72</v>
      </c>
      <c r="B18" s="42"/>
      <c r="C18" s="41"/>
      <c r="D18" s="41"/>
      <c r="E18" s="115"/>
    </row>
    <row r="19" spans="1:5" x14ac:dyDescent="0.25">
      <c r="A19" s="40" t="s">
        <v>77</v>
      </c>
      <c r="B19" s="42"/>
      <c r="C19" s="41">
        <v>15864</v>
      </c>
      <c r="D19" s="41">
        <f>305790</f>
        <v>305790</v>
      </c>
      <c r="E19" s="115"/>
    </row>
    <row r="20" spans="1:5" ht="15.75" customHeight="1" x14ac:dyDescent="0.25">
      <c r="A20" s="40" t="s">
        <v>73</v>
      </c>
      <c r="B20" s="42"/>
      <c r="C20" s="41"/>
      <c r="D20" s="41"/>
      <c r="E20" s="115"/>
    </row>
    <row r="21" spans="1:5" ht="15.75" customHeight="1" x14ac:dyDescent="0.25">
      <c r="A21" s="40" t="s">
        <v>72</v>
      </c>
      <c r="B21" s="42"/>
      <c r="C21" s="41"/>
      <c r="D21" s="41"/>
      <c r="E21" s="115"/>
    </row>
    <row r="22" spans="1:5" x14ac:dyDescent="0.25">
      <c r="A22" s="40" t="s">
        <v>78</v>
      </c>
      <c r="B22" s="42"/>
      <c r="C22" s="41">
        <f>382245+798</f>
        <v>383043</v>
      </c>
      <c r="D22" s="41">
        <v>101071</v>
      </c>
      <c r="E22" s="115"/>
    </row>
    <row r="23" spans="1:5" ht="15.75" customHeight="1" x14ac:dyDescent="0.25">
      <c r="A23" s="110" t="s">
        <v>79</v>
      </c>
      <c r="B23" s="111"/>
      <c r="C23" s="118">
        <v>9650</v>
      </c>
      <c r="D23" s="118">
        <v>44830</v>
      </c>
      <c r="E23" s="115"/>
    </row>
    <row r="24" spans="1:5" ht="25.5" customHeight="1" x14ac:dyDescent="0.25">
      <c r="A24" s="40" t="s">
        <v>80</v>
      </c>
      <c r="B24" s="42"/>
      <c r="C24" s="41">
        <f>C19-C22-C23</f>
        <v>-376829</v>
      </c>
      <c r="D24" s="41">
        <f>D19-D22-D23</f>
        <v>159889</v>
      </c>
      <c r="E24" s="115"/>
    </row>
    <row r="25" spans="1:5" ht="12.75" customHeight="1" x14ac:dyDescent="0.25">
      <c r="A25" s="40"/>
      <c r="B25" s="42"/>
      <c r="C25" s="41"/>
      <c r="D25" s="41"/>
      <c r="E25" s="115"/>
    </row>
    <row r="26" spans="1:5" ht="13.5" customHeight="1" x14ac:dyDescent="0.25">
      <c r="A26" s="108" t="s">
        <v>81</v>
      </c>
      <c r="B26" s="42"/>
      <c r="C26" s="41"/>
      <c r="D26" s="41"/>
      <c r="E26" s="115"/>
    </row>
    <row r="27" spans="1:5" ht="18.75" customHeight="1" x14ac:dyDescent="0.25">
      <c r="A27" s="40" t="s">
        <v>90</v>
      </c>
      <c r="B27" s="42"/>
      <c r="C27" s="41"/>
      <c r="D27" s="41"/>
      <c r="E27" s="115"/>
    </row>
    <row r="28" spans="1:5" ht="16.5" customHeight="1" x14ac:dyDescent="0.25">
      <c r="A28" s="40" t="s">
        <v>72</v>
      </c>
      <c r="B28" s="42"/>
      <c r="C28" s="41"/>
      <c r="D28" s="41"/>
      <c r="E28" s="115"/>
    </row>
    <row r="29" spans="1:5" ht="15.75" customHeight="1" x14ac:dyDescent="0.25">
      <c r="A29" s="40" t="s">
        <v>82</v>
      </c>
      <c r="B29" s="42"/>
      <c r="C29" s="41">
        <v>915490</v>
      </c>
      <c r="D29" s="41">
        <v>300000</v>
      </c>
      <c r="E29" s="115"/>
    </row>
    <row r="30" spans="1:5" ht="20.25" customHeight="1" x14ac:dyDescent="0.25">
      <c r="A30" s="40" t="s">
        <v>73</v>
      </c>
      <c r="B30" s="42"/>
      <c r="C30" s="41"/>
      <c r="D30" s="41"/>
      <c r="E30" s="115"/>
    </row>
    <row r="31" spans="1:5" ht="20.25" customHeight="1" x14ac:dyDescent="0.25">
      <c r="A31" s="40" t="s">
        <v>72</v>
      </c>
      <c r="B31" s="42"/>
      <c r="C31" s="41"/>
      <c r="D31" s="41"/>
      <c r="E31" s="115"/>
    </row>
    <row r="32" spans="1:5" ht="18" customHeight="1" x14ac:dyDescent="0.25">
      <c r="A32" s="110" t="s">
        <v>89</v>
      </c>
      <c r="B32" s="111"/>
      <c r="C32" s="118"/>
      <c r="D32" s="118"/>
      <c r="E32" s="115"/>
    </row>
    <row r="33" spans="1:5" ht="28.5" customHeight="1" x14ac:dyDescent="0.25">
      <c r="A33" s="40" t="s">
        <v>83</v>
      </c>
      <c r="B33" s="42"/>
      <c r="C33" s="41">
        <f>C29-C30</f>
        <v>915490</v>
      </c>
      <c r="D33" s="41">
        <f>D29-D30</f>
        <v>300000</v>
      </c>
      <c r="E33" s="115"/>
    </row>
    <row r="34" spans="1:5" ht="20.25" customHeight="1" x14ac:dyDescent="0.25">
      <c r="A34" s="40" t="s">
        <v>84</v>
      </c>
      <c r="B34" s="42"/>
      <c r="C34" s="41">
        <v>4857</v>
      </c>
      <c r="D34" s="41">
        <v>517</v>
      </c>
      <c r="E34" s="115"/>
    </row>
    <row r="35" spans="1:5" ht="32.25" customHeight="1" x14ac:dyDescent="0.25">
      <c r="A35" s="110" t="s">
        <v>85</v>
      </c>
      <c r="B35" s="111"/>
      <c r="C35" s="118">
        <f>C14+C24+C33+C34</f>
        <v>-30775</v>
      </c>
      <c r="D35" s="118">
        <f>D14+D24+D33+D34</f>
        <v>-28256</v>
      </c>
      <c r="E35" s="115"/>
    </row>
    <row r="36" spans="1:5" ht="27.75" customHeight="1" x14ac:dyDescent="0.25">
      <c r="A36" s="40" t="s">
        <v>91</v>
      </c>
      <c r="B36" s="42"/>
      <c r="C36" s="41">
        <v>116666</v>
      </c>
      <c r="D36" s="41">
        <v>88410</v>
      </c>
      <c r="E36" s="115"/>
    </row>
    <row r="37" spans="1:5" ht="25.5" customHeight="1" x14ac:dyDescent="0.25">
      <c r="A37" s="40" t="s">
        <v>92</v>
      </c>
      <c r="B37" s="42"/>
      <c r="C37" s="41">
        <v>85891</v>
      </c>
      <c r="D37" s="41">
        <v>116666</v>
      </c>
      <c r="E37" s="115"/>
    </row>
    <row r="38" spans="1:5" ht="30.75" customHeight="1" x14ac:dyDescent="0.25">
      <c r="A38" s="40"/>
      <c r="B38" s="42"/>
      <c r="C38" s="43"/>
      <c r="D38" s="43"/>
    </row>
    <row r="39" spans="1:5" ht="30.75" customHeight="1" x14ac:dyDescent="0.25">
      <c r="A39" s="40"/>
      <c r="B39" s="42"/>
      <c r="C39" s="43"/>
      <c r="D39" s="43"/>
    </row>
    <row r="40" spans="1:5" x14ac:dyDescent="0.25">
      <c r="A40" s="70"/>
      <c r="B40" s="66"/>
      <c r="C40" s="41"/>
      <c r="D40" s="41"/>
    </row>
    <row r="41" spans="1:5" x14ac:dyDescent="0.25">
      <c r="A41" s="120" t="s">
        <v>19</v>
      </c>
      <c r="B41" s="44"/>
      <c r="C41" s="44"/>
      <c r="D41" s="44" t="s">
        <v>95</v>
      </c>
    </row>
    <row r="42" spans="1:5" ht="9.75" customHeight="1" x14ac:dyDescent="0.25">
      <c r="A42" s="120"/>
      <c r="B42" s="44"/>
      <c r="C42" s="44"/>
      <c r="D42" s="44"/>
    </row>
    <row r="43" spans="1:5" ht="10.5" customHeight="1" x14ac:dyDescent="0.25">
      <c r="A43" s="120"/>
      <c r="B43" s="44"/>
      <c r="C43" s="44"/>
      <c r="D43" s="44"/>
    </row>
    <row r="44" spans="1:5" x14ac:dyDescent="0.25">
      <c r="A44" s="120" t="s">
        <v>20</v>
      </c>
      <c r="B44" s="44"/>
      <c r="C44" s="44"/>
      <c r="D44" s="44" t="s">
        <v>21</v>
      </c>
    </row>
  </sheetData>
  <pageMargins left="0.51181102362204722" right="0.5118110236220472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 о совокупном доходе</vt:lpstr>
      <vt:lpstr>Отч о финансовом положении</vt:lpstr>
      <vt:lpstr>Отчет об изм в капитале</vt:lpstr>
      <vt:lpstr>Отчет о движении ден. средств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Viktoriya Koshkarova</dc:creator>
  <cp:lastModifiedBy>Viktoriya Koshkarova</cp:lastModifiedBy>
  <cp:lastPrinted>2021-05-28T12:20:59Z</cp:lastPrinted>
  <dcterms:created xsi:type="dcterms:W3CDTF">2020-11-13T09:40:50Z</dcterms:created>
  <dcterms:modified xsi:type="dcterms:W3CDTF">2021-05-28T15:01:17Z</dcterms:modified>
</cp:coreProperties>
</file>