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на размещение\"/>
    </mc:Choice>
  </mc:AlternateContent>
  <bookViews>
    <workbookView xWindow="0" yWindow="0" windowWidth="28800" windowHeight="12432"/>
  </bookViews>
  <sheets>
    <sheet name="Отч о финансовом положении" sheetId="2" r:id="rId1"/>
    <sheet name="Отч о совокупном доходе" sheetId="1" r:id="rId2"/>
    <sheet name="Отчет об изм в капитале" sheetId="3" r:id="rId3"/>
    <sheet name="Отчет о движении денег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C19" i="6" l="1"/>
  <c r="D35" i="6"/>
  <c r="D18" i="1" l="1"/>
  <c r="D16" i="1"/>
  <c r="C10" i="1"/>
  <c r="D14" i="1"/>
  <c r="D12" i="1"/>
  <c r="F35" i="3" l="1"/>
  <c r="F30" i="3"/>
  <c r="E32" i="3" l="1"/>
  <c r="D32" i="3"/>
  <c r="G30" i="3"/>
  <c r="G32" i="3" s="1"/>
  <c r="C22" i="6"/>
  <c r="F32" i="3" l="1"/>
  <c r="D33" i="6" l="1"/>
  <c r="C33" i="6"/>
  <c r="D24" i="6"/>
  <c r="C24" i="6"/>
  <c r="C35" i="6" s="1"/>
  <c r="D14" i="6"/>
  <c r="C14" i="6"/>
  <c r="C39" i="2" l="1"/>
  <c r="C35" i="2"/>
  <c r="C25" i="2" l="1"/>
  <c r="E28" i="3"/>
  <c r="F25" i="3"/>
  <c r="C27" i="2" l="1"/>
  <c r="C14" i="2"/>
  <c r="F28" i="3" l="1"/>
  <c r="F37" i="3" l="1"/>
  <c r="G8" i="3"/>
  <c r="F10" i="3"/>
  <c r="G10" i="3" s="1"/>
  <c r="D11" i="3"/>
  <c r="D14" i="3" s="1"/>
  <c r="D16" i="3" s="1"/>
  <c r="E11" i="3"/>
  <c r="E14" i="3" s="1"/>
  <c r="G12" i="3"/>
  <c r="G13" i="3"/>
  <c r="F17" i="3"/>
  <c r="G17" i="3" s="1"/>
  <c r="E18" i="3"/>
  <c r="F18" i="3" s="1"/>
  <c r="G18" i="3" s="1"/>
  <c r="G19" i="3"/>
  <c r="G20" i="3"/>
  <c r="D21" i="3"/>
  <c r="G25" i="3"/>
  <c r="G28" i="3" s="1"/>
  <c r="G26" i="3"/>
  <c r="D28" i="3"/>
  <c r="D33" i="2"/>
  <c r="D39" i="2"/>
  <c r="D20" i="2"/>
  <c r="D14" i="2"/>
  <c r="C33" i="2"/>
  <c r="C40" i="2" l="1"/>
  <c r="C41" i="2" s="1"/>
  <c r="D21" i="2"/>
  <c r="E21" i="3"/>
  <c r="E22" i="3" s="1"/>
  <c r="E29" i="3" s="1"/>
  <c r="E34" i="3" s="1"/>
  <c r="F11" i="3"/>
  <c r="F14" i="3" s="1"/>
  <c r="F16" i="3" s="1"/>
  <c r="F21" i="3" s="1"/>
  <c r="G21" i="3"/>
  <c r="D22" i="3"/>
  <c r="D29" i="3" s="1"/>
  <c r="D34" i="3" l="1"/>
  <c r="E39" i="3"/>
  <c r="F22" i="3"/>
  <c r="G16" i="3"/>
  <c r="G11" i="3"/>
  <c r="G14" i="3" s="1"/>
  <c r="F29" i="3" l="1"/>
  <c r="G22" i="3"/>
  <c r="F34" i="3" l="1"/>
  <c r="G34" i="3" s="1"/>
  <c r="I33" i="3" s="1"/>
  <c r="G29" i="3"/>
  <c r="F39" i="3"/>
  <c r="D27" i="2"/>
  <c r="D41" i="2" s="1"/>
  <c r="C20" i="2" l="1"/>
  <c r="C21" i="2" s="1"/>
  <c r="G35" i="3"/>
  <c r="D37" i="3"/>
  <c r="E37" i="3"/>
  <c r="G37" i="3" l="1"/>
  <c r="D39" i="3"/>
  <c r="G39" i="3" s="1"/>
  <c r="I39" i="3" s="1"/>
</calcChain>
</file>

<file path=xl/sharedStrings.xml><?xml version="1.0" encoding="utf-8"?>
<sst xmlns="http://schemas.openxmlformats.org/spreadsheetml/2006/main" count="148" uniqueCount="102">
  <si>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</si>
  <si>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</si>
  <si>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</si>
  <si>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</si>
  <si>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</si>
  <si>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</si>
  <si>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</si>
  <si>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</si>
  <si>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</si>
  <si>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</si>
  <si>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</si>
  <si>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</si>
  <si>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</si>
  <si>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</si>
  <si>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</si>
  <si>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</si>
  <si>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</si>
  <si>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</si>
  <si>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</si>
  <si>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</si>
  <si>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</si>
  <si>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</si>
  <si>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</si>
  <si>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</si>
  <si>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</si>
  <si>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</si>
  <si>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</si>
  <si>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</si>
  <si>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</si>
  <si>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</si>
  <si>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</si>
  <si>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</si>
  <si>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</si>
  <si>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</si>
  <si>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</si>
  <si>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</si>
  <si>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</si>
  <si>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</si>
  <si>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</si>
  <si>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</si>
  <si>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</si>
  <si>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</si>
  <si>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</si>
  <si>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</si>
  <si>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</si>
  <si>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</si>
  <si>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</si>
  <si>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</si>
  <si>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</si>
  <si>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</si>
  <si>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</si>
  <si>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</si>
  <si>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</si>
  <si>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</si>
  <si>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</si>
  <si>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</si>
  <si>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</si>
  <si>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</si>
  <si>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</si>
  <si>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</si>
  <si>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</si>
  <si>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</si>
  <si>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</si>
  <si>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</si>
  <si>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</si>
  <si>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</si>
  <si>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</si>
  <si>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</si>
  <si>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</si>
  <si>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</si>
  <si>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</si>
  <si>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</si>
  <si>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</si>
  <si>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</si>
  <si>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</si>
  <si>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</si>
  <si>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</si>
  <si>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</si>
  <si>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</si>
  <si>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</si>
  <si>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</si>
  <si>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Прочие  финансовые обязательства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</si>
  <si>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</si>
  <si>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</si>
  <si>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</si>
  <si>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</si>
  <si>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</si>
  <si>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</si>
  <si>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</si>
  <si>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</si>
  <si>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</si>
  <si>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</si>
  <si>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</si>
  <si>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</si>
  <si>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По состоянию на 31 марта 2022 года</t>
  </si>
  <si>
    <t>31 марта 2022 года</t>
  </si>
  <si>
    <t>31 декабря 2021 года</t>
  </si>
  <si>
    <t>За три месяца, закончившиеся 31 марта 2022 года</t>
  </si>
  <si>
    <t>31 марта 2021 года</t>
  </si>
  <si>
    <t>На 31 декабря 2021 года</t>
  </si>
  <si>
    <t>На 31 марта 2021 года</t>
  </si>
  <si>
    <t>За три месяца, закончившихся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</si>
</sst>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(* #,##0_);_(* \(#,##0\);_(* \-_);_(@_)"/>
    <numFmt numFmtId="166" formatCode="_(* #,##0.0_);_(* \(#,##0.0\);_(* \-_);_(@_)"/>
    <numFmt numFmtId="167" formatCode="_(* #,##0_);_(* \(#,##0\);_(* &quot;-&quot;??_);_(@_)"/>
    <numFmt numFmtId="168" formatCode="#,##0.0"/>
    <numFmt numFmtId="169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5" fontId="4" fillId="2" borderId="0" xfId="0" applyNumberFormat="1" applyFont="1" applyFill="1" applyBorder="1" applyAlignment="1">
      <alignment horizontal="right" wrapText="1"/>
    </xf>
    <xf numFmtId="165" fontId="1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5" fontId="4" fillId="2" borderId="0" xfId="0" applyNumberFormat="1" applyFont="1" applyFill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165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166" fontId="4" fillId="2" borderId="3" xfId="0" applyNumberFormat="1" applyFont="1" applyFill="1" applyBorder="1"/>
    <xf numFmtId="0" fontId="7" fillId="2" borderId="0" xfId="0" applyFont="1" applyFill="1"/>
    <xf numFmtId="164" fontId="1" fillId="2" borderId="0" xfId="0" applyNumberFormat="1" applyFont="1" applyFill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5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5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10" fillId="2" borderId="0" xfId="0" applyFont="1" applyFill="1"/>
    <xf numFmtId="165" fontId="4" fillId="2" borderId="3" xfId="0" applyNumberFormat="1" applyFont="1" applyFill="1" applyBorder="1" applyAlignment="1"/>
    <xf numFmtId="165" fontId="10" fillId="2" borderId="0" xfId="0" applyNumberFormat="1" applyFont="1" applyFill="1"/>
    <xf numFmtId="168" fontId="11" fillId="2" borderId="0" xfId="0" applyNumberFormat="1" applyFont="1" applyFill="1"/>
    <xf numFmtId="165" fontId="4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165" fontId="9" fillId="2" borderId="0" xfId="0" applyNumberFormat="1" applyFont="1" applyFill="1"/>
    <xf numFmtId="165" fontId="1" fillId="2" borderId="0" xfId="0" applyNumberFormat="1" applyFont="1" applyFill="1" applyBorder="1" applyAlignment="1">
      <alignment vertical="top"/>
    </xf>
    <xf numFmtId="165" fontId="1" fillId="2" borderId="2" xfId="0" applyNumberFormat="1" applyFont="1" applyFill="1" applyBorder="1" applyAlignment="1"/>
    <xf numFmtId="165" fontId="1" fillId="2" borderId="3" xfId="0" applyNumberFormat="1" applyFont="1" applyFill="1" applyBorder="1" applyAlignment="1"/>
    <xf numFmtId="16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5" fontId="4" fillId="0" borderId="3" xfId="0" applyNumberFormat="1" applyFont="1" applyFill="1" applyBorder="1" applyAlignment="1">
      <alignment wrapText="1"/>
    </xf>
    <xf numFmtId="14" fontId="4" fillId="2" borderId="2" xfId="0" quotePrefix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5" fontId="1" fillId="0" borderId="5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5" fontId="1" fillId="0" borderId="0" xfId="0" applyNumberFormat="1" applyFont="1" applyFill="1" applyBorder="1"/>
    <xf numFmtId="0" fontId="1" fillId="0" borderId="4" xfId="0" applyFont="1" applyFill="1" applyBorder="1" applyAlignment="1"/>
    <xf numFmtId="165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14" fontId="4" fillId="0" borderId="2" xfId="0" quotePrefix="1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14" fontId="4" fillId="3" borderId="2" xfId="0" quotePrefix="1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ont="1"/>
    <xf numFmtId="165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wrapText="1"/>
    </xf>
    <xf numFmtId="165" fontId="14" fillId="0" borderId="0" xfId="0" applyNumberFormat="1" applyFont="1" applyFill="1"/>
    <xf numFmtId="0" fontId="15" fillId="3" borderId="0" xfId="0" applyFont="1" applyFill="1" applyBorder="1" applyAlignment="1"/>
    <xf numFmtId="165" fontId="1" fillId="3" borderId="0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1"/>
  <sheetViews>
    <sheetView tabSelected="1" workbookViewId="0">
      <selection activeCell="C32" sqref="C32"/>
    </sheetView>
  </sheetViews>
  <sheetFormatPr defaultRowHeight="14.4" x14ac:dyDescent="0.3"/>
  <cols>
    <col min="1" max="1" width="38.88671875" style="117" customWidth="1"/>
    <col min="2" max="2" width="10.33203125" style="117" customWidth="1"/>
    <col min="3" max="3" width="15" style="117" customWidth="1"/>
    <col min="4" max="4" width="14.109375" style="117" customWidth="1"/>
    <col min="5" max="5" width="8.88671875" style="117"/>
    <col min="6" max="6" width="11" style="117" bestFit="1" customWidth="1"/>
    <col min="7" max="16384" width="8.88671875" style="117"/>
  </cols>
  <sheetData>
    <row r="1" spans="1:4" x14ac:dyDescent="0.3">
      <c r="A1" s="116" t="s">
        <v>0</v>
      </c>
      <c r="B1" s="72"/>
      <c r="C1" s="72"/>
      <c r="D1" s="72"/>
    </row>
    <row r="2" spans="1:4" x14ac:dyDescent="0.3">
      <c r="A2" s="116" t="s">
        <v>21</v>
      </c>
      <c r="B2" s="72"/>
      <c r="C2" s="72"/>
      <c r="D2" s="72"/>
    </row>
    <row r="3" spans="1:4" x14ac:dyDescent="0.3">
      <c r="A3" s="118" t="s">
        <v>94</v>
      </c>
      <c r="B3" s="73"/>
      <c r="C3" s="73"/>
      <c r="D3" s="73"/>
    </row>
    <row r="4" spans="1:4" ht="15" thickBot="1" x14ac:dyDescent="0.35">
      <c r="A4" s="74"/>
      <c r="B4" s="75"/>
      <c r="C4" s="75"/>
      <c r="D4" s="75"/>
    </row>
    <row r="5" spans="1:4" x14ac:dyDescent="0.3">
      <c r="A5" s="76"/>
      <c r="B5" s="72"/>
      <c r="C5" s="72"/>
      <c r="D5" s="72"/>
    </row>
    <row r="6" spans="1:4" ht="29.25" customHeight="1" x14ac:dyDescent="0.3">
      <c r="A6" s="77" t="s">
        <v>2</v>
      </c>
      <c r="B6" s="78" t="s">
        <v>3</v>
      </c>
      <c r="C6" s="95" t="s">
        <v>95</v>
      </c>
      <c r="D6" s="95" t="s">
        <v>96</v>
      </c>
    </row>
    <row r="7" spans="1:4" x14ac:dyDescent="0.3">
      <c r="A7" s="85" t="s">
        <v>22</v>
      </c>
      <c r="B7" s="79"/>
      <c r="C7" s="80"/>
      <c r="D7" s="80"/>
    </row>
    <row r="8" spans="1:4" x14ac:dyDescent="0.3">
      <c r="A8" s="85" t="s">
        <v>23</v>
      </c>
      <c r="B8" s="79"/>
      <c r="C8" s="80"/>
      <c r="D8" s="80"/>
    </row>
    <row r="9" spans="1:4" x14ac:dyDescent="0.3">
      <c r="A9" s="81" t="s">
        <v>24</v>
      </c>
      <c r="B9" s="106">
        <v>3</v>
      </c>
      <c r="C9" s="82">
        <v>32888038</v>
      </c>
      <c r="D9" s="80">
        <v>32755205</v>
      </c>
    </row>
    <row r="10" spans="1:4" x14ac:dyDescent="0.3">
      <c r="A10" s="81" t="s">
        <v>84</v>
      </c>
      <c r="B10" s="106"/>
      <c r="C10" s="119">
        <v>860133</v>
      </c>
      <c r="D10" s="80">
        <v>879198</v>
      </c>
    </row>
    <row r="11" spans="1:4" x14ac:dyDescent="0.3">
      <c r="A11" s="81" t="s">
        <v>25</v>
      </c>
      <c r="B11" s="106"/>
      <c r="C11" s="119">
        <v>5982</v>
      </c>
      <c r="D11" s="80">
        <v>6073</v>
      </c>
    </row>
    <row r="12" spans="1:4" x14ac:dyDescent="0.3">
      <c r="A12" s="81" t="s">
        <v>83</v>
      </c>
      <c r="B12" s="106">
        <v>4</v>
      </c>
      <c r="C12" s="119">
        <v>1467364</v>
      </c>
      <c r="D12" s="80">
        <v>1503579</v>
      </c>
    </row>
    <row r="13" spans="1:4" x14ac:dyDescent="0.3">
      <c r="A13" s="81" t="s">
        <v>26</v>
      </c>
      <c r="B13" s="106"/>
      <c r="C13" s="82">
        <v>0</v>
      </c>
      <c r="D13" s="80"/>
    </row>
    <row r="14" spans="1:4" x14ac:dyDescent="0.3">
      <c r="A14" s="83"/>
      <c r="B14" s="107"/>
      <c r="C14" s="84">
        <f>SUM(C9:C13)</f>
        <v>35221517</v>
      </c>
      <c r="D14" s="84">
        <f>SUM(D9:D13)</f>
        <v>35144055</v>
      </c>
    </row>
    <row r="15" spans="1:4" x14ac:dyDescent="0.3">
      <c r="A15" s="85" t="s">
        <v>27</v>
      </c>
      <c r="B15" s="106"/>
      <c r="C15" s="82"/>
      <c r="D15" s="82"/>
    </row>
    <row r="16" spans="1:4" x14ac:dyDescent="0.3">
      <c r="A16" s="81" t="s">
        <v>28</v>
      </c>
      <c r="B16" s="106"/>
      <c r="C16" s="119">
        <v>68484</v>
      </c>
      <c r="D16" s="82">
        <v>66134</v>
      </c>
    </row>
    <row r="17" spans="1:6" x14ac:dyDescent="0.3">
      <c r="A17" s="81" t="s">
        <v>29</v>
      </c>
      <c r="B17" s="106"/>
      <c r="C17" s="119">
        <v>11349</v>
      </c>
      <c r="D17" s="82">
        <v>13461</v>
      </c>
    </row>
    <row r="18" spans="1:6" x14ac:dyDescent="0.3">
      <c r="A18" s="81" t="s">
        <v>30</v>
      </c>
      <c r="B18" s="106"/>
      <c r="C18" s="82">
        <v>93015</v>
      </c>
      <c r="D18" s="82">
        <v>22307</v>
      </c>
    </row>
    <row r="19" spans="1:6" x14ac:dyDescent="0.3">
      <c r="A19" s="77" t="s">
        <v>31</v>
      </c>
      <c r="B19" s="108">
        <v>5</v>
      </c>
      <c r="C19" s="86">
        <v>206299</v>
      </c>
      <c r="D19" s="86">
        <v>191490</v>
      </c>
    </row>
    <row r="20" spans="1:6" x14ac:dyDescent="0.3">
      <c r="A20" s="85"/>
      <c r="B20" s="106"/>
      <c r="C20" s="82">
        <f>SUM(C15:C19)</f>
        <v>379147</v>
      </c>
      <c r="D20" s="82">
        <f>SUM(D16:D19)</f>
        <v>293392</v>
      </c>
    </row>
    <row r="21" spans="1:6" x14ac:dyDescent="0.3">
      <c r="A21" s="83" t="s">
        <v>32</v>
      </c>
      <c r="B21" s="109"/>
      <c r="C21" s="69">
        <f>C14+C20</f>
        <v>35600664</v>
      </c>
      <c r="D21" s="69">
        <f>D14+D20</f>
        <v>35437447</v>
      </c>
    </row>
    <row r="22" spans="1:6" x14ac:dyDescent="0.3">
      <c r="A22" s="85"/>
      <c r="B22" s="110"/>
      <c r="C22" s="82"/>
      <c r="D22" s="82"/>
    </row>
    <row r="23" spans="1:6" x14ac:dyDescent="0.3">
      <c r="A23" s="85" t="s">
        <v>33</v>
      </c>
      <c r="B23" s="110"/>
      <c r="C23" s="82"/>
      <c r="D23" s="82"/>
    </row>
    <row r="24" spans="1:6" x14ac:dyDescent="0.3">
      <c r="A24" s="81" t="s">
        <v>90</v>
      </c>
      <c r="B24" s="106">
        <v>6</v>
      </c>
      <c r="C24" s="82">
        <v>23387466</v>
      </c>
      <c r="D24" s="82">
        <v>23387466</v>
      </c>
    </row>
    <row r="25" spans="1:6" x14ac:dyDescent="0.3">
      <c r="A25" s="81" t="s">
        <v>34</v>
      </c>
      <c r="B25" s="106"/>
      <c r="C25" s="82">
        <f>-28863849+37399</f>
        <v>-28826450</v>
      </c>
      <c r="D25" s="82">
        <v>-28826450</v>
      </c>
    </row>
    <row r="26" spans="1:6" x14ac:dyDescent="0.3">
      <c r="A26" s="81" t="s">
        <v>35</v>
      </c>
      <c r="B26" s="106"/>
      <c r="C26" s="82">
        <v>-6082545</v>
      </c>
      <c r="D26" s="82">
        <v>-4430165</v>
      </c>
      <c r="F26" s="120"/>
    </row>
    <row r="27" spans="1:6" x14ac:dyDescent="0.3">
      <c r="A27" s="83" t="s">
        <v>36</v>
      </c>
      <c r="B27" s="109"/>
      <c r="C27" s="69">
        <f>SUM(C22:C26)</f>
        <v>-11521529</v>
      </c>
      <c r="D27" s="69">
        <f>SUM(D24:D26)</f>
        <v>-9869149</v>
      </c>
    </row>
    <row r="28" spans="1:6" x14ac:dyDescent="0.3">
      <c r="A28" s="85"/>
      <c r="B28" s="111"/>
      <c r="C28" s="87"/>
      <c r="D28" s="87"/>
    </row>
    <row r="29" spans="1:6" x14ac:dyDescent="0.3">
      <c r="A29" s="85" t="s">
        <v>37</v>
      </c>
      <c r="B29" s="106"/>
      <c r="C29" s="82"/>
      <c r="D29" s="82"/>
    </row>
    <row r="30" spans="1:6" x14ac:dyDescent="0.3">
      <c r="A30" s="81" t="s">
        <v>38</v>
      </c>
      <c r="B30" s="106"/>
      <c r="C30" s="82">
        <v>38235258</v>
      </c>
      <c r="D30" s="82">
        <v>37519697</v>
      </c>
    </row>
    <row r="31" spans="1:6" x14ac:dyDescent="0.3">
      <c r="A31" s="81" t="s">
        <v>39</v>
      </c>
      <c r="B31" s="106"/>
      <c r="C31" s="82">
        <v>205624</v>
      </c>
      <c r="D31" s="82">
        <v>205624</v>
      </c>
    </row>
    <row r="32" spans="1:6" x14ac:dyDescent="0.3">
      <c r="A32" s="81" t="s">
        <v>92</v>
      </c>
      <c r="B32" s="106">
        <v>7</v>
      </c>
      <c r="C32" s="82">
        <v>7398614</v>
      </c>
      <c r="D32" s="82">
        <v>6273695</v>
      </c>
    </row>
    <row r="33" spans="1:6" x14ac:dyDescent="0.3">
      <c r="A33" s="83"/>
      <c r="B33" s="107"/>
      <c r="C33" s="84">
        <f>SUM(C29:C32)</f>
        <v>45839496</v>
      </c>
      <c r="D33" s="84">
        <f>SUM(D30:D32)</f>
        <v>43999016</v>
      </c>
    </row>
    <row r="34" spans="1:6" x14ac:dyDescent="0.3">
      <c r="A34" s="85" t="s">
        <v>41</v>
      </c>
      <c r="B34" s="106"/>
      <c r="C34" s="82"/>
      <c r="D34" s="82"/>
    </row>
    <row r="35" spans="1:6" ht="27.6" x14ac:dyDescent="0.3">
      <c r="A35" s="81" t="s">
        <v>40</v>
      </c>
      <c r="B35" s="106"/>
      <c r="C35" s="82">
        <f>561457</f>
        <v>561457</v>
      </c>
      <c r="D35" s="82">
        <v>561457</v>
      </c>
    </row>
    <row r="36" spans="1:6" x14ac:dyDescent="0.3">
      <c r="A36" s="81" t="s">
        <v>81</v>
      </c>
      <c r="B36" s="106"/>
      <c r="C36" s="82">
        <v>0</v>
      </c>
      <c r="D36" s="82">
        <v>0</v>
      </c>
    </row>
    <row r="37" spans="1:6" x14ac:dyDescent="0.3">
      <c r="A37" s="81" t="s">
        <v>85</v>
      </c>
      <c r="B37" s="106"/>
      <c r="C37" s="82"/>
      <c r="D37" s="82"/>
    </row>
    <row r="38" spans="1:6" ht="19.5" customHeight="1" x14ac:dyDescent="0.3">
      <c r="A38" s="81" t="s">
        <v>93</v>
      </c>
      <c r="B38" s="106">
        <v>8</v>
      </c>
      <c r="C38" s="82">
        <v>721240</v>
      </c>
      <c r="D38" s="82">
        <v>746123</v>
      </c>
    </row>
    <row r="39" spans="1:6" x14ac:dyDescent="0.3">
      <c r="A39" s="83"/>
      <c r="B39" s="107"/>
      <c r="C39" s="84">
        <f>SUM(C35:C38)</f>
        <v>1282697</v>
      </c>
      <c r="D39" s="84">
        <f>SUM(D35:D38)</f>
        <v>1307580</v>
      </c>
    </row>
    <row r="40" spans="1:6" x14ac:dyDescent="0.3">
      <c r="A40" s="83" t="s">
        <v>42</v>
      </c>
      <c r="B40" s="109"/>
      <c r="C40" s="69">
        <f>C33+C39</f>
        <v>47122193</v>
      </c>
      <c r="D40" s="69">
        <f>D33+D39</f>
        <v>45306596</v>
      </c>
      <c r="F40" s="120"/>
    </row>
    <row r="41" spans="1:6" x14ac:dyDescent="0.3">
      <c r="A41" s="83" t="s">
        <v>43</v>
      </c>
      <c r="B41" s="109"/>
      <c r="C41" s="69">
        <f>C40+C27</f>
        <v>35600664</v>
      </c>
      <c r="D41" s="69">
        <f>D40+D27</f>
        <v>35437447</v>
      </c>
    </row>
    <row r="42" spans="1:6" ht="21.75" customHeight="1" x14ac:dyDescent="0.3">
      <c r="A42" s="88"/>
      <c r="B42" s="112"/>
      <c r="C42" s="89"/>
      <c r="D42" s="89"/>
    </row>
    <row r="43" spans="1:6" x14ac:dyDescent="0.3">
      <c r="A43" s="90" t="s">
        <v>44</v>
      </c>
      <c r="B43" s="113"/>
      <c r="C43" s="91">
        <v>23387466</v>
      </c>
      <c r="D43" s="91">
        <v>23387466</v>
      </c>
    </row>
    <row r="44" spans="1:6" x14ac:dyDescent="0.3">
      <c r="A44" s="92" t="s">
        <v>45</v>
      </c>
      <c r="B44" s="114"/>
      <c r="C44" s="93">
        <v>-492.89</v>
      </c>
      <c r="D44" s="93">
        <v>-422.24</v>
      </c>
    </row>
    <row r="45" spans="1:6" x14ac:dyDescent="0.3">
      <c r="A45" s="88"/>
      <c r="B45" s="72"/>
      <c r="C45" s="72"/>
      <c r="D45" s="72"/>
    </row>
    <row r="46" spans="1:6" x14ac:dyDescent="0.3">
      <c r="A46" s="88"/>
      <c r="B46" s="72"/>
      <c r="C46" s="72"/>
      <c r="D46" s="72"/>
    </row>
    <row r="47" spans="1:6" x14ac:dyDescent="0.3">
      <c r="A47" s="88"/>
      <c r="B47" s="72"/>
      <c r="C47" s="72"/>
      <c r="D47" s="72"/>
    </row>
    <row r="48" spans="1:6" x14ac:dyDescent="0.3">
      <c r="A48" s="88" t="s">
        <v>18</v>
      </c>
      <c r="B48" s="72"/>
      <c r="C48" s="72"/>
      <c r="D48" s="72" t="s">
        <v>80</v>
      </c>
    </row>
    <row r="49" spans="1:4" x14ac:dyDescent="0.3">
      <c r="A49" s="88"/>
      <c r="B49" s="72"/>
      <c r="C49" s="72"/>
      <c r="D49" s="72"/>
    </row>
    <row r="50" spans="1:4" x14ac:dyDescent="0.3">
      <c r="A50" s="88"/>
      <c r="B50" s="72"/>
      <c r="C50" s="72"/>
      <c r="D50" s="72"/>
    </row>
    <row r="51" spans="1:4" ht="15.75" customHeight="1" x14ac:dyDescent="0.3">
      <c r="A51" s="88" t="s">
        <v>19</v>
      </c>
      <c r="B51" s="72"/>
      <c r="C51" s="72"/>
      <c r="D51" s="72" t="s">
        <v>20</v>
      </c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29"/>
  <sheetViews>
    <sheetView workbookViewId="0">
      <selection activeCell="H15" sqref="H15:H16"/>
    </sheetView>
  </sheetViews>
  <sheetFormatPr defaultRowHeight="14.4" x14ac:dyDescent="0.3"/>
  <cols>
    <col min="1" max="1" width="44.33203125" customWidth="1"/>
    <col min="3" max="3" width="14.33203125" customWidth="1"/>
    <col min="4" max="4" width="15" customWidth="1"/>
  </cols>
  <sheetData>
    <row r="1" spans="1:4" x14ac:dyDescent="0.3">
      <c r="A1" s="115" t="s">
        <v>0</v>
      </c>
      <c r="B1" s="1"/>
      <c r="C1" s="1"/>
      <c r="D1" s="1"/>
    </row>
    <row r="2" spans="1:4" x14ac:dyDescent="0.3">
      <c r="A2" s="115" t="s">
        <v>1</v>
      </c>
      <c r="B2" s="1"/>
      <c r="C2" s="1"/>
      <c r="D2" s="1"/>
    </row>
    <row r="3" spans="1:4" x14ac:dyDescent="0.3">
      <c r="A3" s="2" t="s">
        <v>101</v>
      </c>
      <c r="B3" s="3"/>
      <c r="C3" s="3"/>
      <c r="D3" s="3"/>
    </row>
    <row r="4" spans="1:4" ht="15" thickBot="1" x14ac:dyDescent="0.35">
      <c r="A4" s="4"/>
      <c r="B4" s="5"/>
      <c r="C4" s="5"/>
      <c r="D4" s="5"/>
    </row>
    <row r="5" spans="1:4" x14ac:dyDescent="0.3">
      <c r="A5" s="6"/>
      <c r="B5" s="1"/>
      <c r="C5" s="1"/>
      <c r="D5" s="1"/>
    </row>
    <row r="6" spans="1:4" ht="27.6" x14ac:dyDescent="0.3">
      <c r="A6" s="7" t="s">
        <v>2</v>
      </c>
      <c r="B6" s="8" t="s">
        <v>3</v>
      </c>
      <c r="C6" s="70" t="s">
        <v>95</v>
      </c>
      <c r="D6" s="70" t="s">
        <v>98</v>
      </c>
    </row>
    <row r="7" spans="1:4" x14ac:dyDescent="0.3">
      <c r="A7" s="9" t="s">
        <v>4</v>
      </c>
      <c r="B7" s="10"/>
      <c r="C7" s="11"/>
      <c r="D7" s="105">
        <v>276223</v>
      </c>
    </row>
    <row r="8" spans="1:4" x14ac:dyDescent="0.3">
      <c r="A8" s="12" t="s">
        <v>5</v>
      </c>
      <c r="B8" s="126">
        <v>9</v>
      </c>
      <c r="C8" s="11">
        <v>-71799</v>
      </c>
      <c r="D8" s="11">
        <v>-58882</v>
      </c>
    </row>
    <row r="9" spans="1:4" x14ac:dyDescent="0.3">
      <c r="A9" s="16" t="s">
        <v>6</v>
      </c>
      <c r="B9" s="17"/>
      <c r="C9" s="18">
        <v>-71799</v>
      </c>
      <c r="D9" s="18">
        <v>122536</v>
      </c>
    </row>
    <row r="10" spans="1:4" x14ac:dyDescent="0.3">
      <c r="A10" s="12" t="s">
        <v>7</v>
      </c>
      <c r="B10" s="17"/>
      <c r="C10" s="11">
        <f>-339922</f>
        <v>-339922</v>
      </c>
      <c r="D10" s="11">
        <v>-346005</v>
      </c>
    </row>
    <row r="11" spans="1:4" x14ac:dyDescent="0.3">
      <c r="A11" s="12" t="s">
        <v>8</v>
      </c>
      <c r="B11" s="13"/>
      <c r="C11" s="11">
        <v>4469</v>
      </c>
      <c r="D11" s="11"/>
    </row>
    <row r="12" spans="1:4" x14ac:dyDescent="0.3">
      <c r="A12" s="12" t="s">
        <v>9</v>
      </c>
      <c r="B12" s="13"/>
      <c r="C12" s="11"/>
      <c r="D12" s="11">
        <f>-134872</f>
        <v>-134872</v>
      </c>
    </row>
    <row r="13" spans="1:4" x14ac:dyDescent="0.3">
      <c r="A13" s="7" t="s">
        <v>10</v>
      </c>
      <c r="B13" s="14"/>
      <c r="C13" s="19">
        <v>-1634145</v>
      </c>
      <c r="D13" s="15">
        <v>99350</v>
      </c>
    </row>
    <row r="14" spans="1:4" x14ac:dyDescent="0.3">
      <c r="A14" s="20" t="s">
        <v>11</v>
      </c>
      <c r="B14" s="21"/>
      <c r="C14" s="22">
        <v>-2041397</v>
      </c>
      <c r="D14" s="22">
        <f>-164186</f>
        <v>-164186</v>
      </c>
    </row>
    <row r="15" spans="1:4" x14ac:dyDescent="0.3">
      <c r="A15" s="12" t="s">
        <v>12</v>
      </c>
      <c r="B15" s="13"/>
      <c r="C15" s="11">
        <v>0</v>
      </c>
      <c r="D15" s="11">
        <v>0</v>
      </c>
    </row>
    <row r="16" spans="1:4" x14ac:dyDescent="0.3">
      <c r="A16" s="23" t="s">
        <v>13</v>
      </c>
      <c r="B16" s="24"/>
      <c r="C16" s="25">
        <v>-2041397</v>
      </c>
      <c r="D16" s="25">
        <f>-164186</f>
        <v>-164186</v>
      </c>
    </row>
    <row r="17" spans="1:4" x14ac:dyDescent="0.3">
      <c r="A17" s="26" t="s">
        <v>14</v>
      </c>
      <c r="B17" s="13"/>
      <c r="C17" s="11">
        <v>0</v>
      </c>
      <c r="D17" s="11">
        <v>0</v>
      </c>
    </row>
    <row r="18" spans="1:4" ht="27.6" x14ac:dyDescent="0.3">
      <c r="A18" s="23" t="s">
        <v>15</v>
      </c>
      <c r="B18" s="24"/>
      <c r="C18" s="27">
        <v>-2041397</v>
      </c>
      <c r="D18" s="27">
        <f>-164186</f>
        <v>-164186</v>
      </c>
    </row>
    <row r="19" spans="1:4" x14ac:dyDescent="0.3">
      <c r="A19" s="28"/>
      <c r="B19" s="1"/>
      <c r="C19" s="29"/>
      <c r="D19" s="29"/>
    </row>
    <row r="20" spans="1:4" x14ac:dyDescent="0.3">
      <c r="A20" s="30" t="s">
        <v>16</v>
      </c>
      <c r="B20" s="31"/>
      <c r="C20" s="32">
        <v>-87.3</v>
      </c>
      <c r="D20" s="32">
        <v>-7</v>
      </c>
    </row>
    <row r="21" spans="1:4" x14ac:dyDescent="0.3">
      <c r="A21" s="28"/>
      <c r="B21" s="1"/>
      <c r="C21" s="1"/>
      <c r="D21" s="1"/>
    </row>
    <row r="22" spans="1:4" x14ac:dyDescent="0.3">
      <c r="A22" s="33" t="s">
        <v>17</v>
      </c>
      <c r="B22" s="1"/>
      <c r="C22" s="1"/>
      <c r="D22" s="1"/>
    </row>
    <row r="23" spans="1:4" ht="11.25" customHeight="1" x14ac:dyDescent="0.3">
      <c r="A23" s="33"/>
      <c r="B23" s="1"/>
      <c r="C23" s="34"/>
      <c r="D23" s="1"/>
    </row>
    <row r="24" spans="1:4" ht="12.75" customHeight="1" x14ac:dyDescent="0.3">
      <c r="A24" s="33"/>
      <c r="B24" s="1"/>
      <c r="C24" s="1"/>
      <c r="D24" s="1"/>
    </row>
    <row r="25" spans="1:4" x14ac:dyDescent="0.3">
      <c r="A25" s="28"/>
      <c r="B25" s="1"/>
      <c r="C25" s="1"/>
      <c r="D25" s="1"/>
    </row>
    <row r="26" spans="1:4" ht="20.25" customHeight="1" x14ac:dyDescent="0.3">
      <c r="A26" s="28" t="s">
        <v>18</v>
      </c>
      <c r="B26" s="1"/>
      <c r="C26" s="1"/>
      <c r="D26" s="1" t="s">
        <v>80</v>
      </c>
    </row>
    <row r="27" spans="1:4" x14ac:dyDescent="0.3">
      <c r="A27" s="28"/>
      <c r="B27" s="1"/>
      <c r="C27" s="1"/>
      <c r="D27" s="1"/>
    </row>
    <row r="28" spans="1:4" ht="10.5" customHeight="1" x14ac:dyDescent="0.3">
      <c r="A28" s="28"/>
      <c r="B28" s="1"/>
      <c r="C28" s="1"/>
      <c r="D28" s="1"/>
    </row>
    <row r="29" spans="1:4" ht="20.25" customHeight="1" x14ac:dyDescent="0.3">
      <c r="A29" s="28" t="s">
        <v>19</v>
      </c>
      <c r="B29" s="1"/>
      <c r="C29" s="1"/>
      <c r="D29" s="1" t="s">
        <v>20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7"/>
  <sheetViews>
    <sheetView workbookViewId="0">
      <selection activeCell="K35" sqref="K35"/>
    </sheetView>
  </sheetViews>
  <sheetFormatPr defaultColWidth="8.88671875" defaultRowHeight="13.8" x14ac:dyDescent="0.3"/>
  <cols>
    <col min="1" max="1" width="0.88671875" style="43" customWidth="1"/>
    <col min="2" max="2" width="45.109375" style="43" customWidth="1"/>
    <col min="3" max="3" width="6.88671875" style="43" customWidth="1"/>
    <col min="4" max="4" width="10.6640625" style="43" customWidth="1"/>
    <col min="5" max="5" width="13.5546875" style="43" customWidth="1"/>
    <col min="6" max="6" width="12.88671875" style="43" customWidth="1"/>
    <col min="7" max="7" width="13.109375" style="43" customWidth="1"/>
    <col min="8" max="16384" width="8.88671875" style="43"/>
  </cols>
  <sheetData>
    <row r="1" spans="1:8" x14ac:dyDescent="0.3">
      <c r="B1" s="115" t="s">
        <v>0</v>
      </c>
      <c r="C1" s="44"/>
      <c r="D1" s="44"/>
      <c r="E1" s="44"/>
      <c r="F1" s="44"/>
      <c r="G1" s="44"/>
    </row>
    <row r="2" spans="1:8" x14ac:dyDescent="0.3">
      <c r="B2" s="115" t="s">
        <v>46</v>
      </c>
      <c r="C2" s="44"/>
      <c r="D2" s="44"/>
      <c r="E2" s="44"/>
      <c r="F2" s="44"/>
      <c r="G2" s="44"/>
    </row>
    <row r="3" spans="1:8" x14ac:dyDescent="0.3">
      <c r="B3" s="2" t="s">
        <v>101</v>
      </c>
      <c r="C3" s="45"/>
      <c r="D3" s="45"/>
      <c r="E3" s="45"/>
      <c r="F3" s="3"/>
      <c r="G3" s="3"/>
    </row>
    <row r="4" spans="1:8" ht="11.25" customHeight="1" thickBot="1" x14ac:dyDescent="0.35">
      <c r="B4" s="46"/>
      <c r="C4" s="5"/>
      <c r="D4" s="5"/>
      <c r="E4" s="5"/>
      <c r="F4" s="5"/>
      <c r="G4" s="5"/>
    </row>
    <row r="5" spans="1:8" x14ac:dyDescent="0.3">
      <c r="B5" s="47"/>
      <c r="C5" s="47"/>
      <c r="D5" s="47"/>
      <c r="E5" s="47"/>
      <c r="F5" s="47"/>
      <c r="G5" s="47"/>
    </row>
    <row r="6" spans="1:8" ht="44.25" customHeight="1" x14ac:dyDescent="0.3">
      <c r="B6" s="7" t="s">
        <v>2</v>
      </c>
      <c r="C6" s="8" t="s">
        <v>3</v>
      </c>
      <c r="D6" s="8" t="s">
        <v>33</v>
      </c>
      <c r="E6" s="8" t="s">
        <v>34</v>
      </c>
      <c r="F6" s="8" t="s">
        <v>35</v>
      </c>
      <c r="G6" s="8" t="s">
        <v>47</v>
      </c>
    </row>
    <row r="7" spans="1:8" x14ac:dyDescent="0.3">
      <c r="B7" s="48"/>
      <c r="C7" s="49"/>
      <c r="D7" s="50"/>
      <c r="E7" s="50"/>
      <c r="F7" s="50"/>
      <c r="G7" s="50"/>
    </row>
    <row r="8" spans="1:8" s="53" customFormat="1" hidden="1" x14ac:dyDescent="0.3">
      <c r="A8" s="51"/>
      <c r="B8" s="23" t="s">
        <v>48</v>
      </c>
      <c r="C8" s="23"/>
      <c r="D8" s="52">
        <v>0</v>
      </c>
      <c r="E8" s="52">
        <v>0</v>
      </c>
      <c r="F8" s="52">
        <v>0</v>
      </c>
      <c r="G8" s="52">
        <f>SUM(D8:F8)</f>
        <v>0</v>
      </c>
      <c r="H8" s="54"/>
    </row>
    <row r="9" spans="1:8" s="53" customFormat="1" hidden="1" x14ac:dyDescent="0.3">
      <c r="A9" s="51"/>
      <c r="B9" s="16"/>
      <c r="C9" s="16"/>
      <c r="D9" s="55"/>
      <c r="E9" s="55"/>
      <c r="F9" s="55"/>
      <c r="G9" s="55"/>
    </row>
    <row r="10" spans="1:8" s="57" customFormat="1" hidden="1" x14ac:dyDescent="0.3">
      <c r="A10" s="43"/>
      <c r="B10" s="12" t="s">
        <v>49</v>
      </c>
      <c r="C10" s="12"/>
      <c r="D10" s="56">
        <v>0</v>
      </c>
      <c r="E10" s="56">
        <v>0</v>
      </c>
      <c r="F10" s="56">
        <f>[1]BS!N31</f>
        <v>-28058</v>
      </c>
      <c r="G10" s="56">
        <f>SUM(D10:F10)</f>
        <v>-28058</v>
      </c>
    </row>
    <row r="11" spans="1:8" s="57" customFormat="1" hidden="1" x14ac:dyDescent="0.3">
      <c r="A11" s="43"/>
      <c r="B11" s="12" t="s">
        <v>50</v>
      </c>
      <c r="C11" s="12"/>
      <c r="D11" s="56">
        <f>121000+23266466</f>
        <v>23387466</v>
      </c>
      <c r="E11" s="56">
        <f>-E8</f>
        <v>0</v>
      </c>
      <c r="F11" s="56">
        <f>-E11</f>
        <v>0</v>
      </c>
      <c r="G11" s="58">
        <f>SUM(D11:F11)</f>
        <v>23387466</v>
      </c>
    </row>
    <row r="12" spans="1:8" s="57" customFormat="1" ht="27.6" hidden="1" x14ac:dyDescent="0.3">
      <c r="A12" s="43"/>
      <c r="B12" s="12" t="s">
        <v>51</v>
      </c>
      <c r="C12" s="12"/>
      <c r="D12" s="58">
        <v>0</v>
      </c>
      <c r="E12" s="58">
        <v>0</v>
      </c>
      <c r="F12" s="58">
        <v>0</v>
      </c>
      <c r="G12" s="58">
        <f>SUM(D12:F12)</f>
        <v>0</v>
      </c>
    </row>
    <row r="13" spans="1:8" s="57" customFormat="1" hidden="1" x14ac:dyDescent="0.3">
      <c r="A13" s="43"/>
      <c r="B13" s="7" t="s">
        <v>52</v>
      </c>
      <c r="C13" s="14"/>
      <c r="D13" s="59">
        <v>0</v>
      </c>
      <c r="E13" s="59">
        <v>0</v>
      </c>
      <c r="F13" s="59">
        <v>0</v>
      </c>
      <c r="G13" s="59">
        <f>SUM(D13:F13)</f>
        <v>0</v>
      </c>
    </row>
    <row r="14" spans="1:8" s="57" customFormat="1" hidden="1" x14ac:dyDescent="0.3">
      <c r="A14" s="43"/>
      <c r="B14" s="12" t="s">
        <v>53</v>
      </c>
      <c r="C14" s="12"/>
      <c r="D14" s="56">
        <f>SUM(D10:D13)</f>
        <v>23387466</v>
      </c>
      <c r="E14" s="56">
        <f>SUM(E10:E13)</f>
        <v>0</v>
      </c>
      <c r="F14" s="56">
        <f>SUM(F10:F13)</f>
        <v>-28058</v>
      </c>
      <c r="G14" s="56">
        <f>SUM(G10:G13)</f>
        <v>23359408</v>
      </c>
    </row>
    <row r="15" spans="1:8" s="57" customFormat="1" hidden="1" x14ac:dyDescent="0.3">
      <c r="A15" s="43"/>
      <c r="B15" s="12"/>
      <c r="C15" s="12"/>
      <c r="D15" s="56"/>
      <c r="E15" s="56"/>
      <c r="F15" s="56"/>
      <c r="G15" s="56"/>
    </row>
    <row r="16" spans="1:8" s="53" customFormat="1" hidden="1" x14ac:dyDescent="0.3">
      <c r="A16" s="51"/>
      <c r="B16" s="23" t="s">
        <v>54</v>
      </c>
      <c r="C16" s="23"/>
      <c r="D16" s="52">
        <f>SUM(D8,D14)</f>
        <v>23387466</v>
      </c>
      <c r="E16" s="52"/>
      <c r="F16" s="52">
        <f>F14</f>
        <v>-28058</v>
      </c>
      <c r="G16" s="52">
        <f>SUM(D16:F16)</f>
        <v>23359408</v>
      </c>
      <c r="H16" s="54"/>
    </row>
    <row r="17" spans="1:8" s="57" customFormat="1" hidden="1" x14ac:dyDescent="0.3">
      <c r="A17" s="43"/>
      <c r="B17" s="12" t="s">
        <v>49</v>
      </c>
      <c r="C17" s="12"/>
      <c r="D17" s="56">
        <v>0</v>
      </c>
      <c r="E17" s="56">
        <v>0</v>
      </c>
      <c r="F17" s="56">
        <f>-193502</f>
        <v>-193502</v>
      </c>
      <c r="G17" s="56">
        <f>SUM(D17:F17)</f>
        <v>-193502</v>
      </c>
    </row>
    <row r="18" spans="1:8" s="57" customFormat="1" hidden="1" x14ac:dyDescent="0.3">
      <c r="A18" s="43"/>
      <c r="B18" s="12" t="s">
        <v>50</v>
      </c>
      <c r="C18" s="12"/>
      <c r="D18" s="56"/>
      <c r="E18" s="56">
        <f>-E15</f>
        <v>0</v>
      </c>
      <c r="F18" s="56">
        <f>-E18</f>
        <v>0</v>
      </c>
      <c r="G18" s="58">
        <f>SUM(D18:F18)</f>
        <v>0</v>
      </c>
    </row>
    <row r="19" spans="1:8" s="57" customFormat="1" ht="27.6" hidden="1" x14ac:dyDescent="0.3">
      <c r="A19" s="43"/>
      <c r="B19" s="12" t="s">
        <v>51</v>
      </c>
      <c r="C19" s="12"/>
      <c r="D19" s="58">
        <v>0</v>
      </c>
      <c r="E19" s="58">
        <v>37139</v>
      </c>
      <c r="F19" s="58">
        <v>0</v>
      </c>
      <c r="G19" s="58">
        <f>SUM(D19:F19)</f>
        <v>37139</v>
      </c>
    </row>
    <row r="20" spans="1:8" s="57" customFormat="1" hidden="1" x14ac:dyDescent="0.3">
      <c r="A20" s="43"/>
      <c r="B20" s="7" t="s">
        <v>52</v>
      </c>
      <c r="C20" s="14"/>
      <c r="D20" s="59">
        <v>0</v>
      </c>
      <c r="E20" s="59">
        <v>-28900988</v>
      </c>
      <c r="F20" s="59">
        <v>0</v>
      </c>
      <c r="G20" s="59">
        <f>SUM(D20:F20)</f>
        <v>-28900988</v>
      </c>
    </row>
    <row r="21" spans="1:8" s="57" customFormat="1" hidden="1" x14ac:dyDescent="0.3">
      <c r="A21" s="43"/>
      <c r="B21" s="12" t="s">
        <v>53</v>
      </c>
      <c r="C21" s="12"/>
      <c r="D21" s="56">
        <f>SUM(D17:D20)</f>
        <v>0</v>
      </c>
      <c r="E21" s="60">
        <f>SUM(E17:E20)</f>
        <v>-28863849</v>
      </c>
      <c r="F21" s="56">
        <f>SUM(F16:F20)</f>
        <v>-221560</v>
      </c>
      <c r="G21" s="56">
        <f>SUM(G17:G20)</f>
        <v>-29057351</v>
      </c>
    </row>
    <row r="22" spans="1:8" s="53" customFormat="1" hidden="1" x14ac:dyDescent="0.3">
      <c r="A22" s="51"/>
      <c r="B22" s="23" t="s">
        <v>55</v>
      </c>
      <c r="C22" s="23"/>
      <c r="D22" s="52">
        <f>D16</f>
        <v>23387466</v>
      </c>
      <c r="E22" s="52">
        <f>E21</f>
        <v>-28863849</v>
      </c>
      <c r="F22" s="52">
        <f>F21</f>
        <v>-221560</v>
      </c>
      <c r="G22" s="52">
        <f>D22+E22+F22</f>
        <v>-5697943</v>
      </c>
      <c r="H22" s="54"/>
    </row>
    <row r="23" spans="1:8" s="53" customFormat="1" hidden="1" x14ac:dyDescent="0.3">
      <c r="A23" s="51"/>
      <c r="B23" s="16"/>
      <c r="C23" s="16"/>
      <c r="D23" s="55"/>
      <c r="E23" s="55"/>
      <c r="F23" s="55"/>
      <c r="G23" s="55"/>
      <c r="H23" s="54"/>
    </row>
    <row r="24" spans="1:8" s="53" customFormat="1" hidden="1" x14ac:dyDescent="0.3">
      <c r="A24" s="51"/>
      <c r="B24" s="16" t="s">
        <v>82</v>
      </c>
      <c r="C24" s="16"/>
      <c r="D24" s="55">
        <v>23387466</v>
      </c>
      <c r="E24" s="55">
        <v>-28863849</v>
      </c>
      <c r="F24" s="55">
        <v>-221560</v>
      </c>
      <c r="G24" s="55">
        <v>-5697943</v>
      </c>
      <c r="H24" s="54"/>
    </row>
    <row r="25" spans="1:8" s="57" customFormat="1" hidden="1" x14ac:dyDescent="0.3">
      <c r="A25" s="43"/>
      <c r="B25" s="12" t="s">
        <v>87</v>
      </c>
      <c r="C25" s="12"/>
      <c r="D25" s="56">
        <v>0</v>
      </c>
      <c r="E25" s="56">
        <v>0</v>
      </c>
      <c r="F25" s="56">
        <f>-3333416</f>
        <v>-3333416</v>
      </c>
      <c r="G25" s="56">
        <f>SUM(D25:F25)</f>
        <v>-3333416</v>
      </c>
    </row>
    <row r="26" spans="1:8" s="57" customFormat="1" ht="27.6" hidden="1" x14ac:dyDescent="0.3">
      <c r="A26" s="43"/>
      <c r="B26" s="12" t="s">
        <v>86</v>
      </c>
      <c r="C26" s="12"/>
      <c r="D26" s="58">
        <v>0</v>
      </c>
      <c r="E26" s="58">
        <v>37399</v>
      </c>
      <c r="F26" s="58"/>
      <c r="G26" s="58">
        <f>E26</f>
        <v>37399</v>
      </c>
    </row>
    <row r="27" spans="1:8" s="57" customFormat="1" hidden="1" x14ac:dyDescent="0.3">
      <c r="A27" s="43"/>
      <c r="B27" s="7" t="s">
        <v>52</v>
      </c>
      <c r="C27" s="14"/>
      <c r="D27" s="59">
        <v>0</v>
      </c>
      <c r="E27" s="59"/>
      <c r="F27" s="59"/>
      <c r="G27" s="59"/>
    </row>
    <row r="28" spans="1:8" s="57" customFormat="1" hidden="1" x14ac:dyDescent="0.3">
      <c r="A28" s="43"/>
      <c r="B28" s="12" t="s">
        <v>53</v>
      </c>
      <c r="C28" s="12"/>
      <c r="D28" s="56">
        <f>SUM(D25:D27)</f>
        <v>0</v>
      </c>
      <c r="E28" s="60">
        <f>SUM(E25:E27)</f>
        <v>37399</v>
      </c>
      <c r="F28" s="56">
        <f>F25</f>
        <v>-3333416</v>
      </c>
      <c r="G28" s="56">
        <f>SUM(G25:G27)</f>
        <v>-3296017</v>
      </c>
    </row>
    <row r="29" spans="1:8" s="53" customFormat="1" ht="15.75" hidden="1" customHeight="1" x14ac:dyDescent="0.3">
      <c r="A29" s="51"/>
      <c r="B29" s="23" t="s">
        <v>57</v>
      </c>
      <c r="C29" s="23"/>
      <c r="D29" s="52">
        <f>D22</f>
        <v>23387466</v>
      </c>
      <c r="E29" s="52">
        <f>E22+E26</f>
        <v>-28826450</v>
      </c>
      <c r="F29" s="52">
        <f>F28+F22</f>
        <v>-3554976</v>
      </c>
      <c r="G29" s="52">
        <f>D29+E29+F29</f>
        <v>-8993960</v>
      </c>
      <c r="H29" s="54"/>
    </row>
    <row r="30" spans="1:8" s="51" customFormat="1" ht="14.25" hidden="1" customHeight="1" x14ac:dyDescent="0.3">
      <c r="B30" s="12" t="s">
        <v>89</v>
      </c>
      <c r="C30" s="12"/>
      <c r="D30" s="56">
        <v>0</v>
      </c>
      <c r="E30" s="56">
        <v>0</v>
      </c>
      <c r="F30" s="56">
        <f>-875189</f>
        <v>-875189</v>
      </c>
      <c r="G30" s="56">
        <f>SUM(D30:F30)</f>
        <v>-875189</v>
      </c>
    </row>
    <row r="31" spans="1:8" s="51" customFormat="1" ht="30.75" hidden="1" customHeight="1" x14ac:dyDescent="0.3">
      <c r="B31" s="12" t="s">
        <v>86</v>
      </c>
      <c r="C31" s="12"/>
      <c r="D31" s="58">
        <v>0</v>
      </c>
      <c r="E31" s="58"/>
      <c r="F31" s="58"/>
      <c r="G31" s="58"/>
    </row>
    <row r="32" spans="1:8" s="51" customFormat="1" hidden="1" x14ac:dyDescent="0.3">
      <c r="B32" s="12" t="s">
        <v>88</v>
      </c>
      <c r="C32" s="12"/>
      <c r="D32" s="56">
        <f>SUM(D30:D31)</f>
        <v>0</v>
      </c>
      <c r="E32" s="56">
        <f>SUM(E30:E31)</f>
        <v>0</v>
      </c>
      <c r="F32" s="56">
        <f>SUM(F30:F31)</f>
        <v>-875189</v>
      </c>
      <c r="G32" s="56">
        <f>SUM(G30:G31)</f>
        <v>-875189</v>
      </c>
    </row>
    <row r="33" spans="2:9" s="51" customFormat="1" hidden="1" x14ac:dyDescent="0.3">
      <c r="B33" s="12"/>
      <c r="C33" s="12"/>
      <c r="D33" s="56"/>
      <c r="E33" s="56"/>
      <c r="F33" s="56"/>
      <c r="G33" s="56"/>
      <c r="I33" s="53">
        <f>9869149+G34</f>
        <v>0</v>
      </c>
    </row>
    <row r="34" spans="2:9" s="51" customFormat="1" ht="22.5" customHeight="1" x14ac:dyDescent="0.3">
      <c r="B34" s="23" t="s">
        <v>99</v>
      </c>
      <c r="C34" s="23"/>
      <c r="D34" s="52">
        <f>D29</f>
        <v>23387466</v>
      </c>
      <c r="E34" s="52">
        <f>E29</f>
        <v>-28826450</v>
      </c>
      <c r="F34" s="52">
        <f>F29+F30</f>
        <v>-4430165</v>
      </c>
      <c r="G34" s="52">
        <f>D34+E34+F34</f>
        <v>-9869149</v>
      </c>
      <c r="H34" s="54"/>
    </row>
    <row r="35" spans="2:9" s="51" customFormat="1" ht="14.25" customHeight="1" x14ac:dyDescent="0.3">
      <c r="B35" s="12" t="s">
        <v>89</v>
      </c>
      <c r="C35" s="12"/>
      <c r="D35" s="56">
        <v>0</v>
      </c>
      <c r="E35" s="56">
        <v>0</v>
      </c>
      <c r="F35" s="56">
        <f>-2527569</f>
        <v>-2527569</v>
      </c>
      <c r="G35" s="56">
        <f>SUM(D35:F35)</f>
        <v>-2527569</v>
      </c>
    </row>
    <row r="36" spans="2:9" s="51" customFormat="1" ht="30.75" customHeight="1" x14ac:dyDescent="0.3">
      <c r="B36" s="12" t="s">
        <v>86</v>
      </c>
      <c r="C36" s="12"/>
      <c r="D36" s="58">
        <v>0</v>
      </c>
      <c r="E36" s="58"/>
      <c r="F36" s="58"/>
      <c r="G36" s="58"/>
    </row>
    <row r="37" spans="2:9" s="51" customFormat="1" x14ac:dyDescent="0.3">
      <c r="B37" s="12" t="s">
        <v>88</v>
      </c>
      <c r="C37" s="12"/>
      <c r="D37" s="56">
        <f>SUM(D35:D36)</f>
        <v>0</v>
      </c>
      <c r="E37" s="56">
        <f>SUM(E35:E36)</f>
        <v>0</v>
      </c>
      <c r="F37" s="56">
        <f>SUM(F35:F36)</f>
        <v>-2527569</v>
      </c>
      <c r="G37" s="56">
        <f>SUM(G35:G36)</f>
        <v>-2527569</v>
      </c>
    </row>
    <row r="38" spans="2:9" s="51" customFormat="1" x14ac:dyDescent="0.3">
      <c r="B38" s="12"/>
      <c r="C38" s="12"/>
      <c r="D38" s="56"/>
      <c r="E38" s="56"/>
      <c r="F38" s="56"/>
      <c r="G38" s="56"/>
    </row>
    <row r="39" spans="2:9" s="51" customFormat="1" ht="22.5" customHeight="1" x14ac:dyDescent="0.3">
      <c r="B39" s="23" t="s">
        <v>100</v>
      </c>
      <c r="C39" s="23"/>
      <c r="D39" s="52">
        <f>SUM(D16,D37)</f>
        <v>23387466</v>
      </c>
      <c r="E39" s="52">
        <f>E29</f>
        <v>-28826450</v>
      </c>
      <c r="F39" s="52">
        <f>F29+F35</f>
        <v>-6082545</v>
      </c>
      <c r="G39" s="52">
        <f>D39+E39+F39</f>
        <v>-11521529</v>
      </c>
      <c r="H39" s="54"/>
      <c r="I39" s="53">
        <f>11521529+G39</f>
        <v>0</v>
      </c>
    </row>
    <row r="40" spans="2:9" s="51" customFormat="1" x14ac:dyDescent="0.3">
      <c r="B40" s="16"/>
      <c r="C40" s="16"/>
      <c r="D40" s="55"/>
      <c r="E40" s="55"/>
      <c r="F40" s="55"/>
      <c r="G40" s="55"/>
    </row>
    <row r="41" spans="2:9" s="51" customFormat="1" x14ac:dyDescent="0.3">
      <c r="B41" s="16"/>
      <c r="C41" s="16"/>
      <c r="D41" s="55"/>
      <c r="E41" s="55"/>
      <c r="F41" s="55"/>
      <c r="G41" s="55"/>
    </row>
    <row r="42" spans="2:9" s="51" customFormat="1" x14ac:dyDescent="0.3">
      <c r="B42" s="16"/>
      <c r="C42" s="16"/>
      <c r="D42" s="55"/>
      <c r="E42" s="55"/>
      <c r="F42" s="55"/>
      <c r="G42" s="55"/>
    </row>
    <row r="43" spans="2:9" s="51" customFormat="1" ht="15.75" customHeight="1" x14ac:dyDescent="0.3">
      <c r="B43" s="62" t="s">
        <v>18</v>
      </c>
      <c r="C43" s="28"/>
      <c r="D43" s="61"/>
      <c r="E43" s="1"/>
      <c r="F43" s="1"/>
      <c r="G43" s="1" t="s">
        <v>80</v>
      </c>
    </row>
    <row r="44" spans="2:9" s="51" customFormat="1" x14ac:dyDescent="0.3">
      <c r="B44" s="62"/>
      <c r="C44" s="28"/>
      <c r="D44" s="1"/>
      <c r="E44" s="1"/>
      <c r="F44" s="55"/>
      <c r="G44" s="1"/>
    </row>
    <row r="45" spans="2:9" s="51" customFormat="1" x14ac:dyDescent="0.3">
      <c r="B45" s="62"/>
      <c r="C45" s="28"/>
      <c r="D45" s="1"/>
      <c r="E45" s="1"/>
      <c r="F45" s="55"/>
      <c r="G45" s="1"/>
    </row>
    <row r="46" spans="2:9" s="51" customFormat="1" ht="18" customHeight="1" x14ac:dyDescent="0.3">
      <c r="B46" s="62" t="s">
        <v>19</v>
      </c>
      <c r="C46" s="28"/>
      <c r="D46" s="1"/>
      <c r="E46" s="1"/>
      <c r="F46" s="1"/>
      <c r="G46" s="1" t="s">
        <v>20</v>
      </c>
    </row>
    <row r="47" spans="2:9" s="51" customFormat="1" x14ac:dyDescent="0.3">
      <c r="B47" s="63"/>
      <c r="C47" s="16"/>
    </row>
  </sheetData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L36" sqref="L36"/>
    </sheetView>
  </sheetViews>
  <sheetFormatPr defaultRowHeight="14.4" x14ac:dyDescent="0.3"/>
  <cols>
    <col min="1" max="1" width="44" customWidth="1"/>
    <col min="3" max="3" width="13.5546875" style="100" customWidth="1"/>
    <col min="4" max="4" width="14.44140625" style="100" customWidth="1"/>
  </cols>
  <sheetData>
    <row r="1" spans="1:5" x14ac:dyDescent="0.3">
      <c r="A1" s="121" t="s">
        <v>0</v>
      </c>
      <c r="B1" s="42"/>
      <c r="C1" s="68"/>
      <c r="D1" s="103"/>
    </row>
    <row r="2" spans="1:5" x14ac:dyDescent="0.3">
      <c r="A2" s="121" t="s">
        <v>56</v>
      </c>
      <c r="B2" s="42"/>
      <c r="C2" s="68"/>
      <c r="D2" s="68"/>
    </row>
    <row r="3" spans="1:5" x14ac:dyDescent="0.3">
      <c r="A3" s="35" t="s">
        <v>97</v>
      </c>
      <c r="B3" s="65"/>
      <c r="C3" s="65"/>
      <c r="D3" s="65"/>
    </row>
    <row r="4" spans="1:5" ht="9" customHeight="1" thickBot="1" x14ac:dyDescent="0.35">
      <c r="A4" s="66"/>
      <c r="B4" s="67"/>
      <c r="C4" s="98"/>
      <c r="D4" s="98"/>
    </row>
    <row r="5" spans="1:5" ht="24.75" customHeight="1" x14ac:dyDescent="0.3">
      <c r="A5" s="36" t="s">
        <v>2</v>
      </c>
      <c r="B5" s="37" t="s">
        <v>3</v>
      </c>
      <c r="C5" s="99" t="s">
        <v>95</v>
      </c>
      <c r="D5" s="99" t="s">
        <v>98</v>
      </c>
    </row>
    <row r="6" spans="1:5" x14ac:dyDescent="0.3">
      <c r="A6" s="94" t="s">
        <v>58</v>
      </c>
      <c r="B6" s="40"/>
      <c r="C6" s="41"/>
      <c r="D6" s="41"/>
    </row>
    <row r="7" spans="1:5" x14ac:dyDescent="0.3">
      <c r="A7" s="38" t="s">
        <v>59</v>
      </c>
      <c r="B7" s="40"/>
      <c r="C7" s="39"/>
      <c r="D7" s="39"/>
      <c r="E7" s="101"/>
    </row>
    <row r="8" spans="1:5" x14ac:dyDescent="0.3">
      <c r="A8" s="125" t="s">
        <v>60</v>
      </c>
      <c r="B8" s="40"/>
      <c r="C8" s="39"/>
      <c r="D8" s="39"/>
      <c r="E8" s="101"/>
    </row>
    <row r="9" spans="1:5" x14ac:dyDescent="0.3">
      <c r="A9" s="38" t="s">
        <v>73</v>
      </c>
      <c r="B9" s="40"/>
      <c r="C9" s="39"/>
      <c r="D9" s="39"/>
      <c r="E9" s="101"/>
    </row>
    <row r="10" spans="1:5" x14ac:dyDescent="0.3">
      <c r="A10" s="38" t="s">
        <v>61</v>
      </c>
      <c r="B10" s="40"/>
      <c r="C10" s="39"/>
      <c r="D10" s="39"/>
      <c r="E10" s="101"/>
    </row>
    <row r="11" spans="1:5" x14ac:dyDescent="0.3">
      <c r="A11" s="125" t="s">
        <v>60</v>
      </c>
      <c r="B11" s="40"/>
      <c r="C11" s="39"/>
      <c r="D11" s="39"/>
      <c r="E11" s="101"/>
    </row>
    <row r="12" spans="1:5" x14ac:dyDescent="0.3">
      <c r="A12" s="38" t="s">
        <v>74</v>
      </c>
      <c r="B12" s="40"/>
      <c r="C12" s="122">
        <v>65339</v>
      </c>
      <c r="D12" s="122">
        <v>53990</v>
      </c>
      <c r="E12" s="101"/>
    </row>
    <row r="13" spans="1:5" ht="16.5" customHeight="1" x14ac:dyDescent="0.3">
      <c r="A13" s="96" t="s">
        <v>75</v>
      </c>
      <c r="B13" s="97"/>
      <c r="C13" s="123">
        <v>92105</v>
      </c>
      <c r="D13" s="123">
        <v>99635</v>
      </c>
      <c r="E13" s="101"/>
    </row>
    <row r="14" spans="1:5" ht="27" customHeight="1" x14ac:dyDescent="0.3">
      <c r="A14" s="38" t="s">
        <v>62</v>
      </c>
      <c r="B14" s="40"/>
      <c r="C14" s="39">
        <f>C7-C12-C13</f>
        <v>-157444</v>
      </c>
      <c r="D14" s="39">
        <f>D7-D12-D13</f>
        <v>-153625</v>
      </c>
      <c r="E14" s="101"/>
    </row>
    <row r="15" spans="1:5" ht="10.8" customHeight="1" x14ac:dyDescent="0.3">
      <c r="A15" s="38"/>
      <c r="B15" s="40"/>
      <c r="C15" s="39"/>
      <c r="D15" s="39"/>
      <c r="E15" s="101"/>
    </row>
    <row r="16" spans="1:5" ht="14.25" customHeight="1" x14ac:dyDescent="0.3">
      <c r="A16" s="94" t="s">
        <v>63</v>
      </c>
      <c r="B16" s="40"/>
      <c r="C16" s="39"/>
      <c r="D16" s="39"/>
      <c r="E16" s="101"/>
    </row>
    <row r="17" spans="1:5" x14ac:dyDescent="0.3">
      <c r="A17" s="38" t="s">
        <v>64</v>
      </c>
      <c r="B17" s="40"/>
      <c r="C17" s="39"/>
      <c r="D17" s="39"/>
      <c r="E17" s="101"/>
    </row>
    <row r="18" spans="1:5" x14ac:dyDescent="0.3">
      <c r="A18" s="125" t="s">
        <v>60</v>
      </c>
      <c r="B18" s="40"/>
      <c r="C18" s="39"/>
      <c r="D18" s="39"/>
      <c r="E18" s="101"/>
    </row>
    <row r="19" spans="1:5" x14ac:dyDescent="0.3">
      <c r="A19" s="38" t="s">
        <v>91</v>
      </c>
      <c r="B19" s="40"/>
      <c r="C19" s="39">
        <f>201455</f>
        <v>201455</v>
      </c>
      <c r="D19" s="39">
        <v>172500</v>
      </c>
      <c r="E19" s="101"/>
    </row>
    <row r="20" spans="1:5" ht="15.75" customHeight="1" x14ac:dyDescent="0.3">
      <c r="A20" s="38" t="s">
        <v>61</v>
      </c>
      <c r="B20" s="40"/>
      <c r="C20" s="39"/>
      <c r="D20" s="39"/>
      <c r="E20" s="101"/>
    </row>
    <row r="21" spans="1:5" ht="15.75" customHeight="1" x14ac:dyDescent="0.3">
      <c r="A21" s="125" t="s">
        <v>60</v>
      </c>
      <c r="B21" s="40"/>
      <c r="C21" s="39"/>
      <c r="D21" s="39"/>
      <c r="E21" s="101"/>
    </row>
    <row r="22" spans="1:5" x14ac:dyDescent="0.3">
      <c r="A22" s="38" t="s">
        <v>65</v>
      </c>
      <c r="B22" s="40"/>
      <c r="C22" s="39">
        <f>24922</f>
        <v>24922</v>
      </c>
      <c r="D22" s="39">
        <v>61557</v>
      </c>
      <c r="E22" s="101"/>
    </row>
    <row r="23" spans="1:5" ht="15.75" customHeight="1" x14ac:dyDescent="0.3">
      <c r="A23" s="96" t="s">
        <v>66</v>
      </c>
      <c r="B23" s="97"/>
      <c r="C23" s="102">
        <v>4775</v>
      </c>
      <c r="D23" s="102">
        <v>2425</v>
      </c>
      <c r="E23" s="101"/>
    </row>
    <row r="24" spans="1:5" ht="25.5" customHeight="1" x14ac:dyDescent="0.3">
      <c r="A24" s="38" t="s">
        <v>67</v>
      </c>
      <c r="B24" s="40"/>
      <c r="C24" s="39">
        <f>C19-C22-C23</f>
        <v>171758</v>
      </c>
      <c r="D24" s="39">
        <f>D19-D22-D23</f>
        <v>108518</v>
      </c>
      <c r="E24" s="101"/>
    </row>
    <row r="25" spans="1:5" ht="6.6" customHeight="1" x14ac:dyDescent="0.3">
      <c r="A25" s="38"/>
      <c r="B25" s="40"/>
      <c r="C25" s="39"/>
      <c r="D25" s="39"/>
      <c r="E25" s="101"/>
    </row>
    <row r="26" spans="1:5" ht="13.5" customHeight="1" x14ac:dyDescent="0.3">
      <c r="A26" s="94" t="s">
        <v>68</v>
      </c>
      <c r="B26" s="40"/>
      <c r="C26" s="39"/>
      <c r="D26" s="39"/>
      <c r="E26" s="101"/>
    </row>
    <row r="27" spans="1:5" ht="18.75" customHeight="1" x14ac:dyDescent="0.3">
      <c r="A27" s="38" t="s">
        <v>77</v>
      </c>
      <c r="B27" s="40"/>
      <c r="C27" s="39"/>
      <c r="D27" s="39"/>
      <c r="E27" s="101"/>
    </row>
    <row r="28" spans="1:5" ht="16.5" customHeight="1" x14ac:dyDescent="0.3">
      <c r="A28" s="125" t="s">
        <v>60</v>
      </c>
      <c r="B28" s="40"/>
      <c r="C28" s="39"/>
      <c r="D28" s="39"/>
      <c r="E28" s="101"/>
    </row>
    <row r="29" spans="1:5" ht="15.75" customHeight="1" x14ac:dyDescent="0.3">
      <c r="A29" s="38" t="s">
        <v>69</v>
      </c>
      <c r="B29" s="40"/>
      <c r="C29" s="39"/>
      <c r="D29" s="39">
        <v>175950</v>
      </c>
      <c r="E29" s="101"/>
    </row>
    <row r="30" spans="1:5" ht="20.25" customHeight="1" x14ac:dyDescent="0.3">
      <c r="A30" s="38" t="s">
        <v>61</v>
      </c>
      <c r="B30" s="40"/>
      <c r="C30" s="39"/>
      <c r="D30" s="39"/>
      <c r="E30" s="101"/>
    </row>
    <row r="31" spans="1:5" ht="13.2" customHeight="1" x14ac:dyDescent="0.3">
      <c r="A31" s="125" t="s">
        <v>60</v>
      </c>
      <c r="B31" s="40"/>
      <c r="C31" s="39"/>
      <c r="D31" s="39"/>
      <c r="E31" s="101"/>
    </row>
    <row r="32" spans="1:5" ht="18" customHeight="1" x14ac:dyDescent="0.3">
      <c r="A32" s="96" t="s">
        <v>76</v>
      </c>
      <c r="B32" s="97"/>
      <c r="C32" s="102"/>
      <c r="D32" s="102"/>
      <c r="E32" s="101"/>
    </row>
    <row r="33" spans="1:7" ht="28.5" customHeight="1" x14ac:dyDescent="0.3">
      <c r="A33" s="38" t="s">
        <v>70</v>
      </c>
      <c r="B33" s="40"/>
      <c r="C33" s="39">
        <f>C29-C30</f>
        <v>0</v>
      </c>
      <c r="D33" s="39">
        <f>D29-D30</f>
        <v>175950</v>
      </c>
      <c r="E33" s="101"/>
    </row>
    <row r="34" spans="1:7" ht="20.25" customHeight="1" x14ac:dyDescent="0.3">
      <c r="A34" s="38" t="s">
        <v>71</v>
      </c>
      <c r="B34" s="40"/>
      <c r="C34" s="39">
        <v>495</v>
      </c>
      <c r="D34" s="39">
        <v>584</v>
      </c>
      <c r="E34" s="101"/>
    </row>
    <row r="35" spans="1:7" ht="32.25" customHeight="1" x14ac:dyDescent="0.3">
      <c r="A35" s="96" t="s">
        <v>72</v>
      </c>
      <c r="B35" s="97"/>
      <c r="C35" s="102">
        <f>C14+C24+C33+C34</f>
        <v>14809</v>
      </c>
      <c r="D35" s="102">
        <f>D14+D24+D33+D34</f>
        <v>131427</v>
      </c>
      <c r="E35" s="101"/>
      <c r="G35" s="71"/>
    </row>
    <row r="36" spans="1:7" ht="27.75" customHeight="1" x14ac:dyDescent="0.3">
      <c r="A36" s="38" t="s">
        <v>78</v>
      </c>
      <c r="B36" s="40"/>
      <c r="C36" s="39">
        <v>191490</v>
      </c>
      <c r="D36" s="39">
        <v>85891</v>
      </c>
      <c r="E36" s="101"/>
    </row>
    <row r="37" spans="1:7" ht="25.5" customHeight="1" x14ac:dyDescent="0.3">
      <c r="A37" s="38" t="s">
        <v>79</v>
      </c>
      <c r="B37" s="40"/>
      <c r="C37" s="39">
        <v>206299</v>
      </c>
      <c r="D37" s="39">
        <v>217318</v>
      </c>
      <c r="E37" s="101"/>
      <c r="F37" s="71"/>
    </row>
    <row r="38" spans="1:7" ht="30.75" customHeight="1" x14ac:dyDescent="0.3">
      <c r="A38" s="38"/>
      <c r="B38" s="124"/>
      <c r="C38" s="41"/>
      <c r="D38" s="41"/>
    </row>
    <row r="39" spans="1:7" ht="30.75" customHeight="1" x14ac:dyDescent="0.3">
      <c r="A39" s="38"/>
      <c r="B39" s="40"/>
      <c r="C39" s="41"/>
      <c r="D39" s="41"/>
    </row>
    <row r="40" spans="1:7" x14ac:dyDescent="0.3">
      <c r="A40" s="68"/>
      <c r="B40" s="64"/>
      <c r="C40" s="39"/>
      <c r="D40" s="39"/>
    </row>
    <row r="41" spans="1:7" x14ac:dyDescent="0.3">
      <c r="A41" s="104" t="s">
        <v>18</v>
      </c>
      <c r="B41" s="42"/>
      <c r="C41" s="42"/>
      <c r="D41" s="42" t="s">
        <v>80</v>
      </c>
    </row>
    <row r="42" spans="1:7" ht="9.75" customHeight="1" x14ac:dyDescent="0.3">
      <c r="A42" s="104"/>
      <c r="B42" s="42"/>
      <c r="C42" s="42"/>
      <c r="D42" s="42"/>
    </row>
    <row r="43" spans="1:7" ht="10.5" customHeight="1" x14ac:dyDescent="0.3">
      <c r="A43" s="104"/>
      <c r="B43" s="42"/>
      <c r="C43" s="42"/>
      <c r="D43" s="42"/>
    </row>
    <row r="44" spans="1:7" x14ac:dyDescent="0.3">
      <c r="A44" s="104" t="s">
        <v>19</v>
      </c>
      <c r="B44" s="42"/>
      <c r="C44" s="42"/>
      <c r="D44" s="4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Отчет об изм в капитале</vt:lpstr>
      <vt:lpstr>Отчет о движении денег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2021-08-25T05:56:37Z</cp:lastPrinted>
  <dcterms:created xsi:type="dcterms:W3CDTF">2020-11-13T09:40:50Z</dcterms:created>
  <dcterms:modified xsi:type="dcterms:W3CDTF">2022-05-14T08:09:50Z</dcterms:modified>
</cp:coreProperties>
</file>