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iktoriya.kashkarova\Documents\KACE\2025\1 полугодие\на размещение\"/>
    </mc:Choice>
  </mc:AlternateContent>
  <xr:revisionPtr revIDLastSave="0" documentId="8_{F8CE8B49-D8F1-4F18-A79A-3E4E1D8CA92A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Отч о финансовом положении" sheetId="2" r:id="rId1"/>
    <sheet name="Отч о совокупном доходе" sheetId="1" r:id="rId2"/>
    <sheet name="Отчет о движении денег" sheetId="7" r:id="rId3"/>
    <sheet name="Отч об изм в капитале " sheetId="3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C28" i="2"/>
  <c r="C23" i="2"/>
  <c r="C27" i="2"/>
  <c r="C10" i="2"/>
  <c r="C19" i="1"/>
  <c r="E24" i="3"/>
  <c r="C40" i="2"/>
  <c r="C41" i="2"/>
  <c r="C12" i="7"/>
  <c r="C19" i="7"/>
  <c r="C24" i="7"/>
  <c r="C14" i="7"/>
  <c r="C34" i="7"/>
  <c r="C36" i="7"/>
  <c r="C35" i="7"/>
  <c r="C33" i="7"/>
  <c r="D35" i="7"/>
  <c r="D12" i="7"/>
  <c r="D13" i="7"/>
  <c r="D14" i="7"/>
  <c r="D22" i="7"/>
  <c r="D23" i="7"/>
  <c r="D24" i="7"/>
  <c r="D28" i="7"/>
  <c r="D32" i="7"/>
  <c r="D33" i="7"/>
  <c r="D34" i="7"/>
  <c r="D36" i="7"/>
  <c r="C32" i="7"/>
  <c r="E25" i="3"/>
  <c r="F25" i="3"/>
  <c r="E28" i="3"/>
  <c r="F28" i="3"/>
  <c r="E18" i="3"/>
  <c r="E23" i="3"/>
  <c r="D28" i="3"/>
  <c r="D18" i="3"/>
  <c r="F18" i="3"/>
  <c r="E20" i="3"/>
  <c r="F20" i="3"/>
  <c r="F23" i="3"/>
  <c r="E19" i="3"/>
  <c r="F19" i="3"/>
  <c r="C18" i="2"/>
  <c r="C22" i="2"/>
  <c r="C15" i="2"/>
  <c r="E43" i="2"/>
  <c r="D10" i="1"/>
  <c r="D13" i="1"/>
  <c r="D19" i="1"/>
  <c r="D11" i="1"/>
  <c r="D15" i="2"/>
  <c r="E9" i="3"/>
  <c r="F9" i="3"/>
  <c r="D7" i="3"/>
  <c r="E7" i="3"/>
  <c r="F7" i="3"/>
  <c r="F12" i="3"/>
  <c r="F13" i="3"/>
  <c r="F14" i="3"/>
  <c r="F15" i="3"/>
  <c r="F17" i="3"/>
  <c r="E12" i="3"/>
  <c r="E13" i="3"/>
  <c r="E14" i="3"/>
  <c r="E15" i="3"/>
  <c r="E17" i="3"/>
  <c r="E8" i="3"/>
  <c r="F8" i="3"/>
  <c r="C10" i="1"/>
  <c r="C13" i="1"/>
  <c r="C15" i="1"/>
  <c r="D15" i="1"/>
  <c r="C39" i="2"/>
  <c r="D39" i="2"/>
  <c r="D27" i="2"/>
  <c r="D20" i="2"/>
  <c r="D28" i="2"/>
  <c r="D17" i="1"/>
  <c r="C17" i="1"/>
  <c r="D33" i="2"/>
  <c r="D40" i="2"/>
  <c r="D41" i="2"/>
  <c r="D22" i="2"/>
  <c r="D23" i="2"/>
  <c r="D46" i="2"/>
  <c r="D17" i="3"/>
</calcChain>
</file>

<file path=xl/sharedStrings.xml><?xml version="1.0" encoding="utf-8"?>
<sst xmlns="http://schemas.openxmlformats.org/spreadsheetml/2006/main" count="134" uniqueCount="91">
  <si>
    <t>АО "Аскер Мунай Эксплорэйшн"</t>
  </si>
  <si>
    <t>В тысячах тенге</t>
  </si>
  <si>
    <t>Прим.</t>
  </si>
  <si>
    <t>Операционный убыток</t>
  </si>
  <si>
    <t>Генеральный директор</t>
  </si>
  <si>
    <t>Главный бухгалтер</t>
  </si>
  <si>
    <t>Кошкарова В.С.</t>
  </si>
  <si>
    <t xml:space="preserve">Активы </t>
  </si>
  <si>
    <t>Долгосрочные активы</t>
  </si>
  <si>
    <t>Разведочные и оценочные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</si>
  <si>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</si>
  <si>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</si>
  <si>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</si>
  <si>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</si>
  <si>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</si>
  <si>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</si>
  <si>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</si>
  <si>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Итого капитал</t>
  </si>
  <si>
    <t>Долгосрочные обязательства</t>
  </si>
  <si>
    <t>Текущие обязательства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</si>
  <si>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</si>
  <si>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</si>
  <si>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</si>
  <si>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</si>
  <si>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Кенчимова А.Б.</t>
  </si>
  <si>
    <t>Основные средства</t>
  </si>
  <si>
    <t>Акционерный капитал</t>
  </si>
  <si>
    <t>Провизии</t>
  </si>
  <si>
    <t>Торговая и прочая кредиторская задолженность</t>
  </si>
  <si>
    <t>Отложенный налоговый актив</t>
  </si>
  <si>
    <t>Экономия по подоходному налогу</t>
  </si>
  <si>
    <t>Убытки от обесценения</t>
  </si>
  <si>
    <t>На 31 декабря 2023 года</t>
  </si>
  <si>
    <t>Денежные средства ограниченные в использовании</t>
  </si>
  <si>
    <t>НДС к взмещению</t>
  </si>
  <si>
    <t>На 31 декабря 2024 года</t>
  </si>
  <si>
    <t>31 декабря 2024 года</t>
  </si>
  <si>
    <t>Нематериальные активы</t>
  </si>
  <si>
    <t xml:space="preserve">Предоплата по подоходному налогу </t>
  </si>
  <si>
    <t>Непокрытый убыток</t>
  </si>
  <si>
    <t xml:space="preserve">Займы </t>
  </si>
  <si>
    <t xml:space="preserve">Провизии </t>
  </si>
  <si>
    <t>Прочие обязательства</t>
  </si>
  <si>
    <t>Займы</t>
  </si>
  <si>
    <t>Общеадминистративные расходы</t>
  </si>
  <si>
    <t>Прочие операционные (расходы) доходы, нетто</t>
  </si>
  <si>
    <t>Финансовый расход, нетто</t>
  </si>
  <si>
    <t>(Убыток) доход от курсовой разницы</t>
  </si>
  <si>
    <t>Убыток до налогообложения</t>
  </si>
  <si>
    <t xml:space="preserve">Чистый убыток за год </t>
  </si>
  <si>
    <t>Прочая совокупный доход</t>
  </si>
  <si>
    <t>Общий совокупный убыток за год</t>
  </si>
  <si>
    <t>Базовый и разводненный убыток на акцию (в тенге)</t>
  </si>
  <si>
    <t xml:space="preserve">ИТОГО </t>
  </si>
  <si>
    <t>На 1 января 2023 года</t>
  </si>
  <si>
    <t>Чистый убыток за год</t>
  </si>
  <si>
    <t>Общий совокупный убыток</t>
  </si>
  <si>
    <t>Дисконтирование займов полученных от связанных сторон, за вычетом подоходного налога</t>
  </si>
  <si>
    <t>ПРОМЕЖУТОЧНЫЙ КОНСОЛИДИРОВАННЫЙ ОТЧЕТ О ФИНАНСОВОМ ПОЛОЖЕНИИ</t>
  </si>
  <si>
    <t>По состоянию на 30 июня 2025 года</t>
  </si>
  <si>
    <t>ПРОМЕЖУТОЧНЫЙ КОНСОЛИДИРОВАННЫЙ ОТЧЕТ ОБ ИЗМЕНЕНИЯХ В КАПИТАЛЕ</t>
  </si>
  <si>
    <t>За шесть месяцев, закончившихся 30 июня 2025 года</t>
  </si>
  <si>
    <t>ПРОМЕЖУТОЧНЫЙ КОНСОЛИДИРОВАННЫЙ ОТЧЕТ О ДВИЖЕНИИ ДЕНЕЖНЫХ СРЕДСТВ</t>
  </si>
  <si>
    <t>ПРОМЕЖУТОЧНЫЙ КОНСОЛИДИРОВАННЫЙ ОТЧЕТ О СОВОКУПНОМ ДОХОДЕ</t>
  </si>
  <si>
    <t>30 июня 2024 года</t>
  </si>
  <si>
    <t>30 июня 2025 года</t>
  </si>
  <si>
    <t>На 1 января 2025 года</t>
  </si>
  <si>
    <t>На 30 июня 2025 года</t>
  </si>
  <si>
    <t>Денежные средства  на конец отчетного периода</t>
  </si>
  <si>
    <t>Денежные средства  на начало отчетного периода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</si>
  <si>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</si>
  <si>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</si>
  <si>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</si>
  <si>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 xml:space="preserve"> Реализация товаров и услуг</t>
  </si>
  <si>
    <t>Выбытие денежных средств</t>
  </si>
  <si>
    <t>Платежи поставщикам за товары и услуги</t>
  </si>
  <si>
    <t xml:space="preserve"> Выплаты по оплате труда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</si>
  <si>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</si>
  <si>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</si>
  <si>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</si>
  <si>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Поступление от реализации тестовой нефти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</si>
  <si>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</si>
  <si>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</si>
  <si>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</si>
  <si>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</si>
  <si>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денежных средств в том числе</t>
  </si>
  <si>
    <t>Поступление по займам</t>
  </si>
  <si>
    <t>Погашение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</si>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</sst>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(* #,##0_);_(* \(#,##0\);_(* \-_);_(@_)"/>
    <numFmt numFmtId="166" formatCode="_(* #,##0.0_);_(* \(#,##0.0\);_(* \-_);_(@_)"/>
    <numFmt numFmtId="167" formatCode="_(* #,##0_);_(* \(#,##0\);_(* &quot;-&quot;??_);_(@_)"/>
    <numFmt numFmtId="168" formatCode="#,##0.0"/>
    <numFmt numFmtId="170" formatCode="_-* #,##0.0\ _₽_-;\-* #,##0.0\ _₽_-;_-* &quot;-&quot;?\ _₽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9"/>
      <name val="Arial Narrow"/>
      <family val="2"/>
      <charset val="204"/>
    </font>
    <font>
      <b/>
      <sz val="10"/>
      <color rgb="FF80808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2" fillId="0" borderId="0"/>
  </cellStyleXfs>
  <cellXfs count="113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 applyAlignment="1"/>
    <xf numFmtId="14" fontId="3" fillId="2" borderId="0" xfId="0" applyNumberFormat="1" applyFont="1" applyFill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wrapText="1"/>
    </xf>
    <xf numFmtId="0" fontId="1" fillId="2" borderId="0" xfId="0" applyFont="1" applyFill="1" applyAlignment="1"/>
    <xf numFmtId="0" fontId="9" fillId="2" borderId="0" xfId="0" applyFont="1" applyFill="1"/>
    <xf numFmtId="0" fontId="4" fillId="2" borderId="0" xfId="0" applyFont="1" applyFill="1" applyAlignment="1"/>
    <xf numFmtId="14" fontId="7" fillId="2" borderId="0" xfId="0" applyNumberFormat="1" applyFont="1" applyFill="1" applyAlignment="1"/>
    <xf numFmtId="0" fontId="7" fillId="2" borderId="1" xfId="0" applyFont="1" applyFill="1" applyBorder="1" applyAlignment="1"/>
    <xf numFmtId="14" fontId="3" fillId="2" borderId="0" xfId="0" applyNumberFormat="1" applyFont="1" applyFill="1" applyAlignment="1">
      <alignment horizontal="left"/>
    </xf>
    <xf numFmtId="0" fontId="10" fillId="2" borderId="0" xfId="0" applyFont="1" applyFill="1"/>
    <xf numFmtId="168" fontId="11" fillId="2" borderId="0" xfId="0" applyNumberFormat="1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1" xfId="0" applyFont="1" applyFill="1" applyBorder="1"/>
    <xf numFmtId="0" fontId="0" fillId="0" borderId="0" xfId="0" applyFill="1"/>
    <xf numFmtId="0" fontId="5" fillId="0" borderId="3" xfId="0" applyFont="1" applyFill="1" applyBorder="1" applyAlignment="1">
      <alignment wrapText="1"/>
    </xf>
    <xf numFmtId="165" fontId="4" fillId="0" borderId="3" xfId="0" applyNumberFormat="1" applyFont="1" applyFill="1" applyBorder="1" applyAlignment="1"/>
    <xf numFmtId="168" fontId="11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>
      <alignment vertical="top"/>
    </xf>
    <xf numFmtId="165" fontId="1" fillId="0" borderId="3" xfId="0" applyNumberFormat="1" applyFont="1" applyFill="1" applyBorder="1" applyAlignment="1"/>
    <xf numFmtId="0" fontId="1" fillId="0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wrapText="1"/>
    </xf>
    <xf numFmtId="170" fontId="10" fillId="2" borderId="0" xfId="0" applyNumberFormat="1" applyFont="1" applyFill="1"/>
    <xf numFmtId="165" fontId="1" fillId="0" borderId="0" xfId="0" applyNumberFormat="1" applyFont="1" applyFill="1" applyAlignment="1">
      <alignment wrapText="1"/>
    </xf>
    <xf numFmtId="0" fontId="13" fillId="0" borderId="0" xfId="0" applyFont="1" applyFill="1"/>
    <xf numFmtId="0" fontId="4" fillId="0" borderId="0" xfId="0" applyFont="1" applyFill="1" applyAlignment="1"/>
    <xf numFmtId="0" fontId="1" fillId="0" borderId="0" xfId="0" applyFont="1" applyFill="1"/>
    <xf numFmtId="14" fontId="2" fillId="0" borderId="0" xfId="0" applyNumberFormat="1" applyFont="1" applyFill="1" applyAlignment="1"/>
    <xf numFmtId="14" fontId="3" fillId="0" borderId="0" xfId="0" applyNumberFormat="1" applyFont="1" applyFill="1" applyAlignment="1"/>
    <xf numFmtId="0" fontId="3" fillId="0" borderId="1" xfId="0" applyFont="1" applyFill="1" applyBorder="1" applyAlignment="1"/>
    <xf numFmtId="0" fontId="3" fillId="0" borderId="0" xfId="0" applyFont="1" applyFill="1" applyAlignment="1"/>
    <xf numFmtId="0" fontId="4" fillId="0" borderId="2" xfId="0" applyFont="1" applyFill="1" applyBorder="1" applyAlignment="1">
      <alignment horizontal="center" vertical="top" wrapText="1"/>
    </xf>
    <xf numFmtId="14" fontId="4" fillId="0" borderId="2" xfId="0" quotePrefix="1" applyNumberFormat="1" applyFont="1" applyFill="1" applyBorder="1" applyAlignment="1">
      <alignment horizontal="right" vertical="top" wrapText="1"/>
    </xf>
    <xf numFmtId="165" fontId="1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center" wrapText="1"/>
    </xf>
    <xf numFmtId="165" fontId="1" fillId="0" borderId="2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165" fontId="1" fillId="0" borderId="0" xfId="0" applyNumberFormat="1" applyFont="1" applyFill="1" applyAlignment="1">
      <alignment horizontal="right" wrapText="1"/>
    </xf>
    <xf numFmtId="0" fontId="4" fillId="0" borderId="3" xfId="0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165" fontId="1" fillId="0" borderId="3" xfId="0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165" fontId="1" fillId="0" borderId="0" xfId="0" applyNumberFormat="1" applyFont="1" applyFill="1"/>
    <xf numFmtId="0" fontId="4" fillId="0" borderId="3" xfId="0" applyFont="1" applyFill="1" applyBorder="1" applyAlignment="1"/>
    <xf numFmtId="0" fontId="4" fillId="0" borderId="3" xfId="0" applyFont="1" applyFill="1" applyBorder="1"/>
    <xf numFmtId="166" fontId="1" fillId="0" borderId="3" xfId="0" applyNumberFormat="1" applyFont="1" applyFill="1" applyBorder="1"/>
    <xf numFmtId="0" fontId="7" fillId="0" borderId="0" xfId="0" applyFont="1" applyFill="1"/>
    <xf numFmtId="164" fontId="1" fillId="0" borderId="0" xfId="0" applyNumberFormat="1" applyFont="1" applyFill="1"/>
    <xf numFmtId="0" fontId="1" fillId="0" borderId="0" xfId="0" applyFont="1" applyFill="1" applyBorder="1"/>
    <xf numFmtId="14" fontId="1" fillId="0" borderId="0" xfId="0" applyNumberFormat="1" applyFont="1" applyFill="1" applyBorder="1" applyAlignment="1"/>
    <xf numFmtId="14" fontId="3" fillId="0" borderId="0" xfId="0" applyNumberFormat="1" applyFont="1" applyFill="1" applyBorder="1" applyAlignment="1"/>
    <xf numFmtId="14" fontId="1" fillId="0" borderId="1" xfId="0" applyNumberFormat="1" applyFont="1" applyFill="1" applyBorder="1" applyAlignment="1"/>
    <xf numFmtId="14" fontId="3" fillId="0" borderId="1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14" fontId="4" fillId="0" borderId="2" xfId="0" quotePrefix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167" fontId="1" fillId="0" borderId="0" xfId="0" applyNumberFormat="1" applyFont="1" applyFill="1" applyBorder="1" applyAlignment="1">
      <alignment wrapText="1"/>
    </xf>
    <xf numFmtId="167" fontId="13" fillId="0" borderId="0" xfId="0" applyNumberFormat="1" applyFont="1" applyFill="1"/>
    <xf numFmtId="0" fontId="4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165" fontId="1" fillId="0" borderId="5" xfId="0" applyNumberFormat="1" applyFont="1" applyFill="1" applyBorder="1" applyAlignment="1">
      <alignment wrapText="1"/>
    </xf>
    <xf numFmtId="165" fontId="13" fillId="0" borderId="0" xfId="0" applyNumberFormat="1" applyFont="1" applyFill="1"/>
    <xf numFmtId="0" fontId="3" fillId="0" borderId="3" xfId="0" applyFont="1" applyFill="1" applyBorder="1" applyAlignment="1">
      <alignment horizontal="center" wrapText="1"/>
    </xf>
    <xf numFmtId="165" fontId="4" fillId="0" borderId="3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165" fontId="1" fillId="0" borderId="0" xfId="0" applyNumberFormat="1" applyFont="1" applyFill="1" applyBorder="1"/>
    <xf numFmtId="0" fontId="1" fillId="0" borderId="4" xfId="0" applyFont="1" applyFill="1" applyBorder="1" applyAlignment="1"/>
    <xf numFmtId="0" fontId="7" fillId="0" borderId="4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wrapText="1"/>
    </xf>
    <xf numFmtId="0" fontId="4" fillId="0" borderId="2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wrapText="1"/>
    </xf>
    <xf numFmtId="165" fontId="4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37" fontId="1" fillId="0" borderId="0" xfId="1" applyNumberFormat="1" applyFont="1" applyFill="1"/>
    <xf numFmtId="14" fontId="7" fillId="0" borderId="0" xfId="0" applyNumberFormat="1" applyFont="1" applyFill="1"/>
    <xf numFmtId="165" fontId="4" fillId="0" borderId="0" xfId="0" applyNumberFormat="1" applyFont="1" applyFill="1" applyAlignment="1">
      <alignment wrapText="1"/>
    </xf>
    <xf numFmtId="165" fontId="1" fillId="0" borderId="5" xfId="0" applyNumberFormat="1" applyFont="1" applyFill="1" applyBorder="1"/>
    <xf numFmtId="0" fontId="15" fillId="0" borderId="0" xfId="0" applyFont="1" applyFill="1"/>
    <xf numFmtId="14" fontId="8" fillId="0" borderId="0" xfId="0" applyNumberFormat="1" applyFont="1" applyFill="1"/>
    <xf numFmtId="0" fontId="7" fillId="0" borderId="1" xfId="0" applyFont="1" applyFill="1" applyBorder="1"/>
    <xf numFmtId="0" fontId="1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wrapText="1"/>
    </xf>
    <xf numFmtId="165" fontId="4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</cellXfs>
  <cellStyles count="2">
    <cellStyle name="Normal_Worksheet in 2251 Cash Flow Worksheet" xfId="1" xr:uid="{00000000-0005-0000-0000-000000000000}"/>
    <cellStyle name="Обычный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51"/>
  <sheetViews>
    <sheetView workbookViewId="0">
      <selection activeCell="B39" sqref="B39"/>
    </sheetView>
  </sheetViews>
  <sheetFormatPr defaultColWidth="8.88671875" defaultRowHeight="14.4" x14ac:dyDescent="0.3"/>
  <cols>
    <col min="1" max="1" width="41.44140625" style="40" customWidth="1"/>
    <col min="2" max="2" width="10.33203125" style="99" customWidth="1"/>
    <col min="3" max="3" width="15.109375" style="40" customWidth="1"/>
    <col min="4" max="4" width="16.109375" style="40" customWidth="1"/>
    <col min="5" max="5" width="13.6640625" style="40" customWidth="1"/>
    <col min="6" max="6" width="11.5546875" style="40" bestFit="1" customWidth="1"/>
    <col min="7" max="16384" width="8.88671875" style="40"/>
  </cols>
  <sheetData>
    <row r="1" spans="1:6" x14ac:dyDescent="0.3">
      <c r="A1" s="24" t="s">
        <v>0</v>
      </c>
      <c r="B1" s="95"/>
      <c r="C1" s="68"/>
      <c r="D1" s="68"/>
    </row>
    <row r="2" spans="1:6" x14ac:dyDescent="0.3">
      <c r="A2" s="24" t="s">
        <v>58</v>
      </c>
      <c r="B2" s="95"/>
      <c r="C2" s="68"/>
      <c r="D2" s="68"/>
    </row>
    <row r="3" spans="1:6" x14ac:dyDescent="0.3">
      <c r="A3" s="69" t="s">
        <v>59</v>
      </c>
      <c r="B3" s="96"/>
      <c r="C3" s="70"/>
      <c r="D3" s="70"/>
    </row>
    <row r="4" spans="1:6" ht="15" thickBot="1" x14ac:dyDescent="0.35">
      <c r="A4" s="71"/>
      <c r="B4" s="97"/>
      <c r="C4" s="72"/>
      <c r="D4" s="72"/>
    </row>
    <row r="5" spans="1:6" x14ac:dyDescent="0.3">
      <c r="A5" s="18"/>
      <c r="B5" s="95"/>
      <c r="C5" s="68"/>
      <c r="D5" s="68"/>
    </row>
    <row r="6" spans="1:6" ht="29.25" customHeight="1" x14ac:dyDescent="0.3">
      <c r="A6" s="19" t="s">
        <v>1</v>
      </c>
      <c r="B6" s="73" t="s">
        <v>2</v>
      </c>
      <c r="C6" s="48" t="s">
        <v>65</v>
      </c>
      <c r="D6" s="74" t="s">
        <v>36</v>
      </c>
    </row>
    <row r="7" spans="1:6" x14ac:dyDescent="0.3">
      <c r="A7" s="75" t="s">
        <v>7</v>
      </c>
      <c r="B7" s="51"/>
      <c r="C7" s="76"/>
      <c r="D7" s="76"/>
    </row>
    <row r="8" spans="1:6" x14ac:dyDescent="0.3">
      <c r="A8" s="75" t="s">
        <v>8</v>
      </c>
      <c r="B8" s="51"/>
      <c r="C8" s="76"/>
      <c r="D8" s="76"/>
    </row>
    <row r="9" spans="1:6" x14ac:dyDescent="0.3">
      <c r="A9" s="20" t="s">
        <v>25</v>
      </c>
      <c r="B9" s="50">
        <v>4</v>
      </c>
      <c r="C9" s="76">
        <v>683983</v>
      </c>
      <c r="D9" s="39">
        <v>655352</v>
      </c>
    </row>
    <row r="10" spans="1:6" x14ac:dyDescent="0.3">
      <c r="A10" s="20" t="s">
        <v>9</v>
      </c>
      <c r="B10" s="50">
        <v>3</v>
      </c>
      <c r="C10" s="76">
        <f>29127686</f>
        <v>29127686</v>
      </c>
      <c r="D10" s="21">
        <v>29124097</v>
      </c>
      <c r="F10" s="77"/>
    </row>
    <row r="11" spans="1:6" x14ac:dyDescent="0.3">
      <c r="A11" s="20" t="s">
        <v>37</v>
      </c>
      <c r="B11" s="50"/>
      <c r="C11" s="76">
        <v>5706</v>
      </c>
      <c r="D11" s="39">
        <v>5706</v>
      </c>
    </row>
    <row r="12" spans="1:6" x14ac:dyDescent="0.3">
      <c r="A12" s="20" t="s">
        <v>34</v>
      </c>
      <c r="B12" s="50">
        <v>5</v>
      </c>
      <c r="C12" s="76">
        <v>1453698</v>
      </c>
      <c r="D12" s="39">
        <v>1453698</v>
      </c>
    </row>
    <row r="13" spans="1:6" x14ac:dyDescent="0.3">
      <c r="A13" s="20" t="s">
        <v>29</v>
      </c>
      <c r="B13" s="50"/>
      <c r="C13" s="76">
        <v>624810</v>
      </c>
      <c r="D13" s="39">
        <v>624802</v>
      </c>
    </row>
    <row r="14" spans="1:6" x14ac:dyDescent="0.3">
      <c r="A14" s="20" t="s">
        <v>33</v>
      </c>
      <c r="B14" s="50"/>
      <c r="C14" s="76">
        <v>132839</v>
      </c>
      <c r="D14" s="39">
        <v>132839</v>
      </c>
      <c r="E14" s="77"/>
    </row>
    <row r="15" spans="1:6" x14ac:dyDescent="0.3">
      <c r="A15" s="78"/>
      <c r="B15" s="79"/>
      <c r="C15" s="80">
        <f>SUM(C9:C14)</f>
        <v>32028722</v>
      </c>
      <c r="D15" s="80">
        <f>SUM(D9:D14)</f>
        <v>31996494</v>
      </c>
    </row>
    <row r="16" spans="1:6" x14ac:dyDescent="0.3">
      <c r="A16" s="75" t="s">
        <v>10</v>
      </c>
      <c r="B16" s="50"/>
      <c r="C16" s="21"/>
      <c r="D16" s="21"/>
    </row>
    <row r="17" spans="1:7" x14ac:dyDescent="0.3">
      <c r="A17" s="20" t="s">
        <v>11</v>
      </c>
      <c r="B17" s="50"/>
      <c r="C17" s="21">
        <v>142741</v>
      </c>
      <c r="D17" s="39">
        <v>106281</v>
      </c>
    </row>
    <row r="18" spans="1:7" x14ac:dyDescent="0.3">
      <c r="A18" s="20" t="s">
        <v>12</v>
      </c>
      <c r="B18" s="50"/>
      <c r="C18" s="21">
        <f>55012</f>
        <v>55012</v>
      </c>
      <c r="D18" s="39">
        <v>17084</v>
      </c>
    </row>
    <row r="19" spans="1:7" x14ac:dyDescent="0.3">
      <c r="A19" s="20" t="s">
        <v>38</v>
      </c>
      <c r="B19" s="50"/>
      <c r="C19" s="21">
        <v>2839</v>
      </c>
      <c r="D19" s="39">
        <v>2839</v>
      </c>
    </row>
    <row r="20" spans="1:7" x14ac:dyDescent="0.3">
      <c r="A20" s="20" t="s">
        <v>13</v>
      </c>
      <c r="B20" s="50"/>
      <c r="C20" s="21">
        <v>20315</v>
      </c>
      <c r="D20" s="21">
        <f>17109</f>
        <v>17109</v>
      </c>
    </row>
    <row r="21" spans="1:7" x14ac:dyDescent="0.3">
      <c r="A21" s="19" t="s">
        <v>14</v>
      </c>
      <c r="B21" s="81">
        <v>6</v>
      </c>
      <c r="C21" s="82">
        <v>1331</v>
      </c>
      <c r="D21" s="82">
        <v>32638</v>
      </c>
      <c r="G21" s="83"/>
    </row>
    <row r="22" spans="1:7" x14ac:dyDescent="0.3">
      <c r="A22" s="75"/>
      <c r="B22" s="50"/>
      <c r="C22" s="21">
        <f>SUM(C17:C21)</f>
        <v>222238</v>
      </c>
      <c r="D22" s="21">
        <f>SUM(D16:D21)</f>
        <v>175951</v>
      </c>
    </row>
    <row r="23" spans="1:7" x14ac:dyDescent="0.3">
      <c r="A23" s="78" t="s">
        <v>15</v>
      </c>
      <c r="B23" s="84"/>
      <c r="C23" s="85">
        <f>C15+C22</f>
        <v>32250960</v>
      </c>
      <c r="D23" s="85">
        <f>D15+D22</f>
        <v>32172445</v>
      </c>
      <c r="E23" s="83"/>
    </row>
    <row r="24" spans="1:7" x14ac:dyDescent="0.3">
      <c r="A24" s="75"/>
      <c r="B24" s="50"/>
      <c r="C24" s="21"/>
      <c r="D24" s="21"/>
    </row>
    <row r="25" spans="1:7" x14ac:dyDescent="0.3">
      <c r="A25" s="75" t="s">
        <v>16</v>
      </c>
      <c r="B25" s="50">
        <v>7</v>
      </c>
      <c r="C25" s="21"/>
      <c r="D25" s="21"/>
    </row>
    <row r="26" spans="1:7" x14ac:dyDescent="0.3">
      <c r="A26" s="20" t="s">
        <v>26</v>
      </c>
      <c r="B26" s="50"/>
      <c r="C26" s="21">
        <v>23387466</v>
      </c>
      <c r="D26" s="21">
        <v>23387466</v>
      </c>
    </row>
    <row r="27" spans="1:7" x14ac:dyDescent="0.3">
      <c r="A27" s="20" t="s">
        <v>39</v>
      </c>
      <c r="B27" s="50"/>
      <c r="C27" s="21">
        <f>-45155426</f>
        <v>-45155426</v>
      </c>
      <c r="D27" s="21">
        <f>-44733670</f>
        <v>-44733670</v>
      </c>
      <c r="E27" s="83"/>
      <c r="F27" s="83"/>
    </row>
    <row r="28" spans="1:7" x14ac:dyDescent="0.3">
      <c r="A28" s="78" t="s">
        <v>17</v>
      </c>
      <c r="B28" s="84"/>
      <c r="C28" s="85">
        <f>SUM(C26:C27)</f>
        <v>-21767960</v>
      </c>
      <c r="D28" s="85">
        <f>SUM(D24:D27)</f>
        <v>-21346204</v>
      </c>
    </row>
    <row r="29" spans="1:7" x14ac:dyDescent="0.3">
      <c r="A29" s="75"/>
      <c r="B29" s="86"/>
      <c r="C29" s="22"/>
      <c r="D29" s="22"/>
    </row>
    <row r="30" spans="1:7" x14ac:dyDescent="0.3">
      <c r="A30" s="75" t="s">
        <v>18</v>
      </c>
      <c r="B30" s="50"/>
      <c r="C30" s="21"/>
      <c r="D30" s="21"/>
    </row>
    <row r="31" spans="1:7" x14ac:dyDescent="0.3">
      <c r="A31" s="20" t="s">
        <v>40</v>
      </c>
      <c r="B31" s="50">
        <v>8</v>
      </c>
      <c r="C31" s="21">
        <v>45649488</v>
      </c>
      <c r="D31" s="21">
        <v>45173468</v>
      </c>
      <c r="F31" s="83"/>
    </row>
    <row r="32" spans="1:7" x14ac:dyDescent="0.3">
      <c r="A32" s="20" t="s">
        <v>27</v>
      </c>
      <c r="B32" s="50">
        <v>9</v>
      </c>
      <c r="C32" s="21">
        <v>7234049</v>
      </c>
      <c r="D32" s="21">
        <v>7234049</v>
      </c>
      <c r="E32" s="83"/>
    </row>
    <row r="33" spans="1:5" x14ac:dyDescent="0.3">
      <c r="A33" s="78"/>
      <c r="B33" s="79"/>
      <c r="C33" s="80">
        <f>SUM(C31:C32)</f>
        <v>52883537</v>
      </c>
      <c r="D33" s="80">
        <f>SUM(D30:D32)</f>
        <v>52407517</v>
      </c>
    </row>
    <row r="34" spans="1:5" x14ac:dyDescent="0.3">
      <c r="A34" s="75" t="s">
        <v>19</v>
      </c>
      <c r="B34" s="50"/>
      <c r="C34" s="21"/>
      <c r="D34" s="21"/>
    </row>
    <row r="35" spans="1:5" x14ac:dyDescent="0.3">
      <c r="A35" s="20" t="s">
        <v>41</v>
      </c>
      <c r="B35" s="50"/>
      <c r="C35" s="21">
        <v>256780</v>
      </c>
      <c r="D35" s="21">
        <v>256780</v>
      </c>
    </row>
    <row r="36" spans="1:5" x14ac:dyDescent="0.3">
      <c r="A36" s="20" t="s">
        <v>42</v>
      </c>
      <c r="B36" s="50"/>
      <c r="C36" s="21">
        <v>13894</v>
      </c>
      <c r="D36" s="21">
        <v>38617</v>
      </c>
    </row>
    <row r="37" spans="1:5" x14ac:dyDescent="0.3">
      <c r="A37" s="20" t="s">
        <v>43</v>
      </c>
      <c r="B37" s="50"/>
      <c r="C37" s="21">
        <v>36842</v>
      </c>
      <c r="D37" s="21">
        <v>36703</v>
      </c>
    </row>
    <row r="38" spans="1:5" ht="19.5" customHeight="1" x14ac:dyDescent="0.3">
      <c r="A38" s="20" t="s">
        <v>28</v>
      </c>
      <c r="B38" s="50">
        <v>10</v>
      </c>
      <c r="C38" s="21">
        <v>827867</v>
      </c>
      <c r="D38" s="21">
        <v>779032</v>
      </c>
    </row>
    <row r="39" spans="1:5" x14ac:dyDescent="0.3">
      <c r="A39" s="78"/>
      <c r="B39" s="79"/>
      <c r="C39" s="80">
        <f>SUM(C35:C38)</f>
        <v>1135383</v>
      </c>
      <c r="D39" s="80">
        <f>SUM(D35:D38)</f>
        <v>1111132</v>
      </c>
    </row>
    <row r="40" spans="1:5" x14ac:dyDescent="0.3">
      <c r="A40" s="78" t="s">
        <v>20</v>
      </c>
      <c r="B40" s="84"/>
      <c r="C40" s="85">
        <f>C33+C39</f>
        <v>54018920</v>
      </c>
      <c r="D40" s="85">
        <f>D33+D39</f>
        <v>53518649</v>
      </c>
    </row>
    <row r="41" spans="1:5" x14ac:dyDescent="0.3">
      <c r="A41" s="78" t="s">
        <v>21</v>
      </c>
      <c r="B41" s="84"/>
      <c r="C41" s="85">
        <f>C40+C28</f>
        <v>32250960</v>
      </c>
      <c r="D41" s="85">
        <f>D40+D28</f>
        <v>32172445</v>
      </c>
    </row>
    <row r="42" spans="1:5" ht="15" customHeight="1" x14ac:dyDescent="0.3">
      <c r="A42" s="23"/>
      <c r="B42" s="98"/>
      <c r="C42" s="87"/>
      <c r="D42" s="87"/>
    </row>
    <row r="43" spans="1:5" x14ac:dyDescent="0.3">
      <c r="A43" s="88" t="s">
        <v>22</v>
      </c>
      <c r="B43" s="89"/>
      <c r="C43" s="90">
        <v>23387466</v>
      </c>
      <c r="D43" s="90">
        <v>23387466</v>
      </c>
      <c r="E43" s="83">
        <f>C23-C41</f>
        <v>0</v>
      </c>
    </row>
    <row r="44" spans="1:5" x14ac:dyDescent="0.3">
      <c r="A44" s="91" t="s">
        <v>23</v>
      </c>
      <c r="B44" s="92"/>
      <c r="C44" s="93">
        <v>-930</v>
      </c>
      <c r="D44" s="93">
        <v>-993</v>
      </c>
    </row>
    <row r="45" spans="1:5" x14ac:dyDescent="0.3">
      <c r="A45" s="23"/>
      <c r="B45" s="95"/>
      <c r="C45" s="68"/>
      <c r="D45" s="68"/>
    </row>
    <row r="46" spans="1:5" x14ac:dyDescent="0.3">
      <c r="A46" s="23"/>
      <c r="B46" s="95"/>
      <c r="C46" s="68"/>
      <c r="D46" s="87">
        <f>D23-D41</f>
        <v>0</v>
      </c>
    </row>
    <row r="47" spans="1:5" x14ac:dyDescent="0.3">
      <c r="A47" s="23"/>
      <c r="B47" s="95"/>
      <c r="C47" s="68"/>
      <c r="D47" s="68" t="s">
        <v>24</v>
      </c>
    </row>
    <row r="48" spans="1:5" x14ac:dyDescent="0.3">
      <c r="A48" s="23" t="s">
        <v>4</v>
      </c>
      <c r="B48" s="95"/>
      <c r="C48" s="68"/>
      <c r="D48" s="68"/>
    </row>
    <row r="49" spans="1:4" x14ac:dyDescent="0.3">
      <c r="A49" s="23"/>
      <c r="B49" s="95"/>
      <c r="C49" s="68"/>
      <c r="D49" s="68"/>
    </row>
    <row r="50" spans="1:4" x14ac:dyDescent="0.3">
      <c r="A50" s="23"/>
      <c r="B50" s="95"/>
      <c r="C50" s="68"/>
      <c r="D50" s="68" t="s">
        <v>6</v>
      </c>
    </row>
    <row r="51" spans="1:4" ht="15.75" customHeight="1" x14ac:dyDescent="0.3">
      <c r="A51" s="23" t="s">
        <v>5</v>
      </c>
      <c r="B51" s="95"/>
      <c r="C51" s="68"/>
      <c r="D51" s="68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D28"/>
  <sheetViews>
    <sheetView workbookViewId="0">
      <selection activeCell="J15" sqref="J15"/>
    </sheetView>
  </sheetViews>
  <sheetFormatPr defaultRowHeight="14.4" x14ac:dyDescent="0.3"/>
  <cols>
    <col min="1" max="1" width="44.33203125" style="26" customWidth="1"/>
    <col min="2" max="2" width="8.88671875" style="26"/>
    <col min="3" max="3" width="15.5546875" style="26" customWidth="1"/>
    <col min="4" max="4" width="16" style="26" customWidth="1"/>
    <col min="5" max="16384" width="8.88671875" style="26"/>
  </cols>
  <sheetData>
    <row r="1" spans="1:4" x14ac:dyDescent="0.3">
      <c r="A1" s="41" t="s">
        <v>0</v>
      </c>
      <c r="B1" s="42"/>
      <c r="C1" s="42"/>
      <c r="D1" s="42"/>
    </row>
    <row r="2" spans="1:4" x14ac:dyDescent="0.3">
      <c r="A2" s="41" t="s">
        <v>63</v>
      </c>
      <c r="B2" s="42"/>
      <c r="C2" s="42"/>
      <c r="D2" s="42"/>
    </row>
    <row r="3" spans="1:4" x14ac:dyDescent="0.3">
      <c r="A3" s="43" t="s">
        <v>61</v>
      </c>
      <c r="B3" s="44"/>
      <c r="C3" s="44"/>
      <c r="D3" s="44"/>
    </row>
    <row r="4" spans="1:4" ht="15" thickBot="1" x14ac:dyDescent="0.35">
      <c r="A4" s="45"/>
      <c r="B4" s="25"/>
      <c r="C4" s="25"/>
      <c r="D4" s="25"/>
    </row>
    <row r="5" spans="1:4" x14ac:dyDescent="0.3">
      <c r="A5" s="46"/>
      <c r="B5" s="42"/>
      <c r="C5" s="42"/>
      <c r="D5" s="42"/>
    </row>
    <row r="6" spans="1:4" x14ac:dyDescent="0.3">
      <c r="A6" s="19" t="s">
        <v>1</v>
      </c>
      <c r="B6" s="47" t="s">
        <v>2</v>
      </c>
      <c r="C6" s="48" t="s">
        <v>65</v>
      </c>
      <c r="D6" s="48" t="s">
        <v>64</v>
      </c>
    </row>
    <row r="7" spans="1:4" x14ac:dyDescent="0.3">
      <c r="A7" s="20" t="s">
        <v>44</v>
      </c>
      <c r="B7" s="50">
        <v>11</v>
      </c>
      <c r="C7" s="49">
        <v>-226894</v>
      </c>
      <c r="D7" s="49">
        <v>-260514</v>
      </c>
    </row>
    <row r="8" spans="1:4" x14ac:dyDescent="0.3">
      <c r="A8" s="20" t="s">
        <v>31</v>
      </c>
      <c r="B8" s="50"/>
      <c r="C8" s="49"/>
      <c r="D8" s="49">
        <v>-26138</v>
      </c>
    </row>
    <row r="9" spans="1:4" x14ac:dyDescent="0.3">
      <c r="A9" s="20" t="s">
        <v>45</v>
      </c>
      <c r="B9" s="51"/>
      <c r="C9" s="49">
        <v>315191</v>
      </c>
      <c r="D9" s="49"/>
    </row>
    <row r="10" spans="1:4" x14ac:dyDescent="0.3">
      <c r="A10" s="31" t="s">
        <v>3</v>
      </c>
      <c r="B10" s="37"/>
      <c r="C10" s="49">
        <f>C7+C8+C9</f>
        <v>88297</v>
      </c>
      <c r="D10" s="49">
        <f>D7</f>
        <v>-260514</v>
      </c>
    </row>
    <row r="11" spans="1:4" x14ac:dyDescent="0.3">
      <c r="A11" s="20" t="s">
        <v>46</v>
      </c>
      <c r="B11" s="37"/>
      <c r="C11" s="49">
        <v>-510053</v>
      </c>
      <c r="D11" s="49">
        <f>-2052250</f>
        <v>-2052250</v>
      </c>
    </row>
    <row r="12" spans="1:4" x14ac:dyDescent="0.3">
      <c r="A12" s="19" t="s">
        <v>47</v>
      </c>
      <c r="B12" s="35"/>
      <c r="C12" s="52"/>
      <c r="D12" s="53">
        <v>-1097746</v>
      </c>
    </row>
    <row r="13" spans="1:4" x14ac:dyDescent="0.3">
      <c r="A13" s="54" t="s">
        <v>48</v>
      </c>
      <c r="B13" s="55"/>
      <c r="C13" s="56">
        <f>SUM(C10:C12)</f>
        <v>-421756</v>
      </c>
      <c r="D13" s="56">
        <f>SUM(D10:D12)</f>
        <v>-3410510</v>
      </c>
    </row>
    <row r="14" spans="1:4" x14ac:dyDescent="0.3">
      <c r="A14" s="20" t="s">
        <v>30</v>
      </c>
      <c r="B14" s="51"/>
      <c r="C14" s="49"/>
      <c r="D14" s="49"/>
    </row>
    <row r="15" spans="1:4" x14ac:dyDescent="0.3">
      <c r="A15" s="27" t="s">
        <v>49</v>
      </c>
      <c r="B15" s="57"/>
      <c r="C15" s="58">
        <f>C13+C14</f>
        <v>-421756</v>
      </c>
      <c r="D15" s="58">
        <f>D13+D14</f>
        <v>-3410510</v>
      </c>
    </row>
    <row r="16" spans="1:4" x14ac:dyDescent="0.3">
      <c r="A16" s="59" t="s">
        <v>50</v>
      </c>
      <c r="B16" s="51"/>
      <c r="C16" s="49">
        <v>0</v>
      </c>
      <c r="D16" s="49">
        <v>0</v>
      </c>
    </row>
    <row r="17" spans="1:4" x14ac:dyDescent="0.3">
      <c r="A17" s="27" t="s">
        <v>51</v>
      </c>
      <c r="B17" s="57"/>
      <c r="C17" s="60">
        <f>C15</f>
        <v>-421756</v>
      </c>
      <c r="D17" s="60">
        <f>D15</f>
        <v>-3410510</v>
      </c>
    </row>
    <row r="18" spans="1:4" x14ac:dyDescent="0.3">
      <c r="A18" s="61"/>
      <c r="B18" s="42"/>
      <c r="C18" s="62"/>
      <c r="D18" s="62"/>
    </row>
    <row r="19" spans="1:4" x14ac:dyDescent="0.3">
      <c r="A19" s="63" t="s">
        <v>52</v>
      </c>
      <c r="B19" s="64"/>
      <c r="C19" s="65">
        <f>-18.03</f>
        <v>-18.03</v>
      </c>
      <c r="D19" s="65">
        <f>-145.8</f>
        <v>-145.80000000000001</v>
      </c>
    </row>
    <row r="20" spans="1:4" x14ac:dyDescent="0.3">
      <c r="A20" s="61"/>
      <c r="B20" s="42"/>
      <c r="C20" s="42"/>
      <c r="D20" s="42"/>
    </row>
    <row r="21" spans="1:4" x14ac:dyDescent="0.3">
      <c r="A21" s="66"/>
      <c r="B21" s="42"/>
      <c r="C21" s="42"/>
      <c r="D21" s="42"/>
    </row>
    <row r="22" spans="1:4" ht="11.25" customHeight="1" x14ac:dyDescent="0.3">
      <c r="A22" s="66"/>
      <c r="B22" s="42"/>
      <c r="C22" s="67"/>
      <c r="D22" s="67"/>
    </row>
    <row r="23" spans="1:4" ht="12.75" customHeight="1" x14ac:dyDescent="0.3">
      <c r="A23" s="66"/>
      <c r="B23" s="42"/>
      <c r="C23" s="42"/>
      <c r="D23" s="42"/>
    </row>
    <row r="24" spans="1:4" x14ac:dyDescent="0.3">
      <c r="A24" s="61"/>
      <c r="B24" s="42"/>
      <c r="C24" s="42"/>
      <c r="D24" s="42"/>
    </row>
    <row r="25" spans="1:4" ht="20.25" customHeight="1" x14ac:dyDescent="0.3">
      <c r="A25" s="61" t="s">
        <v>4</v>
      </c>
      <c r="B25" s="42"/>
      <c r="C25" s="42"/>
      <c r="D25" s="42" t="s">
        <v>24</v>
      </c>
    </row>
    <row r="26" spans="1:4" x14ac:dyDescent="0.3">
      <c r="A26" s="61"/>
      <c r="B26" s="42"/>
      <c r="C26" s="42"/>
      <c r="D26" s="42"/>
    </row>
    <row r="27" spans="1:4" ht="10.5" customHeight="1" x14ac:dyDescent="0.3">
      <c r="A27" s="61"/>
      <c r="B27" s="42"/>
      <c r="C27" s="42"/>
      <c r="D27" s="42"/>
    </row>
    <row r="28" spans="1:4" ht="20.25" customHeight="1" x14ac:dyDescent="0.3">
      <c r="A28" s="61" t="s">
        <v>5</v>
      </c>
      <c r="B28" s="42"/>
      <c r="C28" s="42"/>
      <c r="D28" s="42" t="s">
        <v>6</v>
      </c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5FA1-6DA9-4946-A6E6-03D2184D78E4}">
  <dimension ref="A1:D43"/>
  <sheetViews>
    <sheetView topLeftCell="A31" workbookViewId="0">
      <selection activeCell="J44" sqref="J44"/>
    </sheetView>
  </sheetViews>
  <sheetFormatPr defaultRowHeight="14.4" x14ac:dyDescent="0.3"/>
  <cols>
    <col min="1" max="1" width="44" style="26" customWidth="1"/>
    <col min="2" max="2" width="8.88671875" style="26"/>
    <col min="3" max="3" width="16.44140625" style="26" customWidth="1"/>
    <col min="4" max="4" width="15.88671875" style="26" customWidth="1"/>
    <col min="5" max="16384" width="8.88671875" style="26"/>
  </cols>
  <sheetData>
    <row r="1" spans="1:4" x14ac:dyDescent="0.3">
      <c r="A1" s="104" t="s">
        <v>0</v>
      </c>
      <c r="B1" s="42"/>
      <c r="C1" s="100"/>
      <c r="D1" s="100"/>
    </row>
    <row r="2" spans="1:4" x14ac:dyDescent="0.3">
      <c r="A2" s="104" t="s">
        <v>62</v>
      </c>
      <c r="B2" s="42"/>
      <c r="C2" s="100"/>
      <c r="D2" s="100"/>
    </row>
    <row r="3" spans="1:4" x14ac:dyDescent="0.3">
      <c r="A3" s="105" t="s">
        <v>61</v>
      </c>
      <c r="B3" s="101"/>
      <c r="C3" s="101"/>
      <c r="D3" s="101"/>
    </row>
    <row r="4" spans="1:4" ht="9" customHeight="1" thickBot="1" x14ac:dyDescent="0.35">
      <c r="A4" s="106"/>
      <c r="B4" s="25"/>
      <c r="C4" s="25"/>
      <c r="D4" s="25"/>
    </row>
    <row r="5" spans="1:4" ht="24.75" customHeight="1" x14ac:dyDescent="0.3">
      <c r="A5" s="19" t="s">
        <v>1</v>
      </c>
      <c r="B5" s="35" t="s">
        <v>2</v>
      </c>
      <c r="C5" s="36" t="s">
        <v>65</v>
      </c>
      <c r="D5" s="36" t="s">
        <v>64</v>
      </c>
    </row>
    <row r="6" spans="1:4" x14ac:dyDescent="0.3">
      <c r="A6" s="66" t="s">
        <v>70</v>
      </c>
      <c r="B6" s="55"/>
      <c r="C6" s="102"/>
      <c r="D6" s="102"/>
    </row>
    <row r="7" spans="1:4" x14ac:dyDescent="0.3">
      <c r="A7" s="107" t="s">
        <v>71</v>
      </c>
      <c r="B7" s="55"/>
      <c r="C7" s="39"/>
      <c r="D7" s="39"/>
    </row>
    <row r="8" spans="1:4" x14ac:dyDescent="0.3">
      <c r="A8" s="108" t="s">
        <v>72</v>
      </c>
      <c r="B8" s="55"/>
      <c r="C8" s="39"/>
      <c r="D8" s="39"/>
    </row>
    <row r="9" spans="1:4" x14ac:dyDescent="0.3">
      <c r="A9" s="107" t="s">
        <v>73</v>
      </c>
      <c r="B9" s="55"/>
      <c r="C9" s="39"/>
      <c r="D9" s="39"/>
    </row>
    <row r="10" spans="1:4" x14ac:dyDescent="0.3">
      <c r="A10" s="107" t="s">
        <v>74</v>
      </c>
      <c r="B10" s="55"/>
      <c r="C10" s="39"/>
      <c r="D10" s="39"/>
    </row>
    <row r="11" spans="1:4" x14ac:dyDescent="0.3">
      <c r="A11" s="108" t="s">
        <v>72</v>
      </c>
      <c r="B11" s="55"/>
      <c r="C11" s="39"/>
      <c r="D11" s="39"/>
    </row>
    <row r="12" spans="1:4" x14ac:dyDescent="0.3">
      <c r="A12" s="107" t="s">
        <v>75</v>
      </c>
      <c r="B12" s="55"/>
      <c r="C12" s="62">
        <f>456643</f>
        <v>456643</v>
      </c>
      <c r="D12" s="62">
        <f>168374</f>
        <v>168374</v>
      </c>
    </row>
    <row r="13" spans="1:4" ht="16.5" customHeight="1" x14ac:dyDescent="0.3">
      <c r="A13" s="109" t="s">
        <v>76</v>
      </c>
      <c r="B13" s="110"/>
      <c r="C13" s="103">
        <v>314943</v>
      </c>
      <c r="D13" s="103">
        <f>287412</f>
        <v>287412</v>
      </c>
    </row>
    <row r="14" spans="1:4" ht="27" customHeight="1" x14ac:dyDescent="0.3">
      <c r="A14" s="107" t="s">
        <v>77</v>
      </c>
      <c r="B14" s="55"/>
      <c r="C14" s="39">
        <f>C7-C12-C13</f>
        <v>-771586</v>
      </c>
      <c r="D14" s="39">
        <f>D7-D12-D13</f>
        <v>-455786</v>
      </c>
    </row>
    <row r="15" spans="1:4" ht="10.95" customHeight="1" x14ac:dyDescent="0.3">
      <c r="A15" s="107"/>
      <c r="B15" s="55"/>
      <c r="C15" s="39"/>
      <c r="D15" s="39"/>
    </row>
    <row r="16" spans="1:4" ht="14.25" customHeight="1" x14ac:dyDescent="0.3">
      <c r="A16" s="66" t="s">
        <v>78</v>
      </c>
      <c r="B16" s="55"/>
      <c r="C16" s="39"/>
      <c r="D16" s="39"/>
    </row>
    <row r="17" spans="1:4" x14ac:dyDescent="0.3">
      <c r="A17" s="107" t="s">
        <v>79</v>
      </c>
      <c r="B17" s="55"/>
      <c r="C17" s="39"/>
      <c r="D17" s="39"/>
    </row>
    <row r="18" spans="1:4" x14ac:dyDescent="0.3">
      <c r="A18" s="108" t="s">
        <v>72</v>
      </c>
      <c r="B18" s="55"/>
      <c r="C18" s="39"/>
      <c r="D18" s="39"/>
    </row>
    <row r="19" spans="1:4" x14ac:dyDescent="0.3">
      <c r="A19" s="107" t="s">
        <v>80</v>
      </c>
      <c r="B19" s="55"/>
      <c r="C19" s="39">
        <f>465592</f>
        <v>465592</v>
      </c>
      <c r="D19" s="39"/>
    </row>
    <row r="20" spans="1:4" ht="15.75" customHeight="1" x14ac:dyDescent="0.3">
      <c r="A20" s="107" t="s">
        <v>74</v>
      </c>
      <c r="B20" s="55"/>
      <c r="C20" s="39"/>
      <c r="D20" s="39"/>
    </row>
    <row r="21" spans="1:4" ht="15.75" customHeight="1" x14ac:dyDescent="0.3">
      <c r="A21" s="108" t="s">
        <v>72</v>
      </c>
      <c r="B21" s="55"/>
      <c r="C21" s="39"/>
      <c r="D21" s="39"/>
    </row>
    <row r="22" spans="1:4" x14ac:dyDescent="0.3">
      <c r="A22" s="107" t="s">
        <v>81</v>
      </c>
      <c r="B22" s="55"/>
      <c r="C22" s="39"/>
      <c r="D22" s="39">
        <f>54301</f>
        <v>54301</v>
      </c>
    </row>
    <row r="23" spans="1:4" ht="15.75" customHeight="1" x14ac:dyDescent="0.3">
      <c r="A23" s="109" t="s">
        <v>82</v>
      </c>
      <c r="B23" s="110"/>
      <c r="C23" s="82"/>
      <c r="D23" s="82">
        <f>4124</f>
        <v>4124</v>
      </c>
    </row>
    <row r="24" spans="1:4" ht="25.5" customHeight="1" x14ac:dyDescent="0.3">
      <c r="A24" s="107" t="s">
        <v>83</v>
      </c>
      <c r="B24" s="55"/>
      <c r="C24" s="39">
        <f>C19-C22-C23</f>
        <v>465592</v>
      </c>
      <c r="D24" s="39">
        <f>D19-D22-D23</f>
        <v>-58425</v>
      </c>
    </row>
    <row r="25" spans="1:4" ht="13.5" customHeight="1" x14ac:dyDescent="0.3">
      <c r="A25" s="66" t="s">
        <v>84</v>
      </c>
      <c r="B25" s="55"/>
      <c r="C25" s="39"/>
      <c r="D25" s="39"/>
    </row>
    <row r="26" spans="1:4" ht="18.75" customHeight="1" x14ac:dyDescent="0.3">
      <c r="A26" s="107" t="s">
        <v>85</v>
      </c>
      <c r="B26" s="55"/>
      <c r="C26" s="39"/>
      <c r="D26" s="39"/>
    </row>
    <row r="27" spans="1:4" ht="16.5" customHeight="1" x14ac:dyDescent="0.3">
      <c r="A27" s="108" t="s">
        <v>72</v>
      </c>
      <c r="B27" s="55"/>
      <c r="C27" s="39"/>
      <c r="D27" s="39"/>
    </row>
    <row r="28" spans="1:4" ht="15.75" customHeight="1" x14ac:dyDescent="0.3">
      <c r="A28" s="107" t="s">
        <v>86</v>
      </c>
      <c r="B28" s="55"/>
      <c r="C28" s="39">
        <v>274870</v>
      </c>
      <c r="D28" s="39">
        <f>503855</f>
        <v>503855</v>
      </c>
    </row>
    <row r="29" spans="1:4" ht="20.25" customHeight="1" x14ac:dyDescent="0.3">
      <c r="A29" s="107" t="s">
        <v>74</v>
      </c>
      <c r="B29" s="55"/>
      <c r="C29" s="39"/>
      <c r="D29" s="39"/>
    </row>
    <row r="30" spans="1:4" ht="13.2" customHeight="1" x14ac:dyDescent="0.3">
      <c r="A30" s="108" t="s">
        <v>72</v>
      </c>
      <c r="B30" s="55"/>
      <c r="C30" s="39"/>
      <c r="D30" s="39"/>
    </row>
    <row r="31" spans="1:4" ht="18" customHeight="1" x14ac:dyDescent="0.3">
      <c r="A31" s="109" t="s">
        <v>87</v>
      </c>
      <c r="B31" s="110"/>
      <c r="C31" s="82"/>
      <c r="D31" s="82"/>
    </row>
    <row r="32" spans="1:4" ht="28.5" customHeight="1" x14ac:dyDescent="0.3">
      <c r="A32" s="107" t="s">
        <v>88</v>
      </c>
      <c r="B32" s="55"/>
      <c r="C32" s="39">
        <f>C28-C29</f>
        <v>274870</v>
      </c>
      <c r="D32" s="39">
        <f>D28-D29</f>
        <v>503855</v>
      </c>
    </row>
    <row r="33" spans="1:4" ht="20.25" customHeight="1" x14ac:dyDescent="0.3">
      <c r="A33" s="107" t="s">
        <v>89</v>
      </c>
      <c r="B33" s="55"/>
      <c r="C33" s="39">
        <f>-182</f>
        <v>-182</v>
      </c>
      <c r="D33" s="39">
        <f>-220</f>
        <v>-220</v>
      </c>
    </row>
    <row r="34" spans="1:4" ht="32.25" customHeight="1" x14ac:dyDescent="0.3">
      <c r="A34" s="109" t="s">
        <v>90</v>
      </c>
      <c r="B34" s="110"/>
      <c r="C34" s="82">
        <f>C14+C24+C32+C33</f>
        <v>-31306</v>
      </c>
      <c r="D34" s="82">
        <f>D14+D24+D32+D33</f>
        <v>-10576</v>
      </c>
    </row>
    <row r="35" spans="1:4" ht="27.75" customHeight="1" x14ac:dyDescent="0.3">
      <c r="A35" s="107" t="s">
        <v>69</v>
      </c>
      <c r="B35" s="55"/>
      <c r="C35" s="39">
        <f>32637</f>
        <v>32637</v>
      </c>
      <c r="D35" s="39">
        <f>25477</f>
        <v>25477</v>
      </c>
    </row>
    <row r="36" spans="1:4" ht="25.5" customHeight="1" x14ac:dyDescent="0.3">
      <c r="A36" s="107" t="s">
        <v>68</v>
      </c>
      <c r="B36" s="55"/>
      <c r="C36" s="39">
        <f>C35+C34</f>
        <v>1331</v>
      </c>
      <c r="D36" s="39">
        <f>D35+D34</f>
        <v>14901</v>
      </c>
    </row>
    <row r="37" spans="1:4" ht="30.75" customHeight="1" x14ac:dyDescent="0.3">
      <c r="A37" s="107"/>
      <c r="B37" s="111"/>
      <c r="C37" s="102"/>
      <c r="D37" s="102"/>
    </row>
    <row r="38" spans="1:4" ht="30.75" customHeight="1" x14ac:dyDescent="0.3">
      <c r="A38" s="107"/>
      <c r="B38" s="111"/>
      <c r="C38" s="102"/>
      <c r="D38" s="102"/>
    </row>
    <row r="39" spans="1:4" x14ac:dyDescent="0.3">
      <c r="A39" s="100"/>
      <c r="B39" s="100"/>
      <c r="C39" s="39"/>
      <c r="D39" s="39"/>
    </row>
    <row r="40" spans="1:4" x14ac:dyDescent="0.3">
      <c r="A40" s="112" t="s">
        <v>4</v>
      </c>
      <c r="B40" s="42"/>
      <c r="C40" s="42"/>
      <c r="D40" s="42" t="s">
        <v>24</v>
      </c>
    </row>
    <row r="41" spans="1:4" ht="9.75" customHeight="1" x14ac:dyDescent="0.3">
      <c r="A41" s="112"/>
      <c r="B41" s="42"/>
      <c r="C41" s="42"/>
      <c r="D41" s="42"/>
    </row>
    <row r="42" spans="1:4" ht="10.5" customHeight="1" x14ac:dyDescent="0.3">
      <c r="A42" s="112"/>
      <c r="B42" s="42"/>
      <c r="C42" s="42"/>
      <c r="D42" s="42"/>
    </row>
    <row r="43" spans="1:4" x14ac:dyDescent="0.3">
      <c r="A43" s="112" t="s">
        <v>5</v>
      </c>
      <c r="B43" s="42"/>
      <c r="C43" s="42"/>
      <c r="D43" s="42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/>
  <dimension ref="B1:I33"/>
  <sheetViews>
    <sheetView showGridLines="0" tabSelected="1" zoomScale="96" zoomScaleNormal="96" workbookViewId="0">
      <selection activeCell="H30" sqref="H30"/>
    </sheetView>
  </sheetViews>
  <sheetFormatPr defaultColWidth="8.88671875" defaultRowHeight="13.8" x14ac:dyDescent="0.3"/>
  <cols>
    <col min="1" max="1" width="2.33203125" style="9" customWidth="1"/>
    <col min="2" max="2" width="43.109375" style="9" customWidth="1"/>
    <col min="3" max="3" width="6.33203125" style="9" customWidth="1"/>
    <col min="4" max="4" width="13.109375" style="9" customWidth="1"/>
    <col min="5" max="5" width="12.88671875" style="9" customWidth="1"/>
    <col min="6" max="6" width="12.44140625" style="9" customWidth="1"/>
    <col min="7" max="7" width="9.21875" style="9" bestFit="1" customWidth="1"/>
    <col min="8" max="8" width="12.6640625" style="9" bestFit="1" customWidth="1"/>
    <col min="9" max="9" width="11.77734375" style="9" bestFit="1" customWidth="1"/>
    <col min="10" max="16384" width="8.88671875" style="9"/>
  </cols>
  <sheetData>
    <row r="1" spans="2:7" x14ac:dyDescent="0.3">
      <c r="B1" s="10" t="s">
        <v>0</v>
      </c>
      <c r="C1" s="10"/>
      <c r="D1" s="10"/>
      <c r="E1" s="10"/>
      <c r="F1" s="10"/>
    </row>
    <row r="2" spans="2:7" x14ac:dyDescent="0.3">
      <c r="B2" s="10" t="s">
        <v>60</v>
      </c>
      <c r="C2" s="10"/>
      <c r="D2" s="10"/>
      <c r="E2" s="10"/>
      <c r="F2" s="10"/>
    </row>
    <row r="3" spans="2:7" x14ac:dyDescent="0.3">
      <c r="B3" s="2" t="s">
        <v>61</v>
      </c>
      <c r="C3" s="11"/>
      <c r="D3" s="11"/>
      <c r="E3" s="3"/>
      <c r="F3" s="3"/>
    </row>
    <row r="4" spans="2:7" ht="11.25" customHeight="1" thickBot="1" x14ac:dyDescent="0.35">
      <c r="B4" s="12"/>
      <c r="C4" s="4"/>
      <c r="D4" s="4"/>
      <c r="E4" s="4"/>
      <c r="F4" s="4"/>
    </row>
    <row r="5" spans="2:7" x14ac:dyDescent="0.3">
      <c r="B5" s="13"/>
      <c r="C5" s="13"/>
      <c r="D5" s="13"/>
      <c r="E5" s="13"/>
      <c r="F5" s="13"/>
    </row>
    <row r="6" spans="2:7" ht="44.25" customHeight="1" x14ac:dyDescent="0.3">
      <c r="B6" s="5" t="s">
        <v>1</v>
      </c>
      <c r="C6" s="6" t="s">
        <v>2</v>
      </c>
      <c r="D6" s="6" t="s">
        <v>26</v>
      </c>
      <c r="E6" s="6" t="s">
        <v>39</v>
      </c>
      <c r="F6" s="6" t="s">
        <v>53</v>
      </c>
    </row>
    <row r="7" spans="2:7" s="30" customFormat="1" ht="18" hidden="1" customHeight="1" x14ac:dyDescent="0.3">
      <c r="B7" s="27" t="s">
        <v>54</v>
      </c>
      <c r="C7" s="27"/>
      <c r="D7" s="28">
        <f>23387466</f>
        <v>23387466</v>
      </c>
      <c r="E7" s="28">
        <f>-36368448</f>
        <v>-36368448</v>
      </c>
      <c r="F7" s="28">
        <f>D7+E7</f>
        <v>-12980982</v>
      </c>
      <c r="G7" s="29"/>
    </row>
    <row r="8" spans="2:7" s="30" customFormat="1" ht="18" hidden="1" customHeight="1" x14ac:dyDescent="0.3">
      <c r="B8" s="59" t="s">
        <v>55</v>
      </c>
      <c r="C8" s="31"/>
      <c r="D8" s="94"/>
      <c r="E8" s="94">
        <f>-4264696</f>
        <v>-4264696</v>
      </c>
      <c r="F8" s="28">
        <f>D8+E8</f>
        <v>-4264696</v>
      </c>
      <c r="G8" s="29"/>
    </row>
    <row r="9" spans="2:7" s="30" customFormat="1" ht="17.399999999999999" hidden="1" customHeight="1" x14ac:dyDescent="0.3">
      <c r="B9" s="20" t="s">
        <v>56</v>
      </c>
      <c r="C9" s="20"/>
      <c r="D9" s="32">
        <v>0</v>
      </c>
      <c r="E9" s="94">
        <f>-4264696</f>
        <v>-4264696</v>
      </c>
      <c r="F9" s="32">
        <f>SUM(D9:E9)</f>
        <v>-4264696</v>
      </c>
      <c r="G9" s="29"/>
    </row>
    <row r="10" spans="2:7" s="30" customFormat="1" ht="36.6" hidden="1" customHeight="1" x14ac:dyDescent="0.3">
      <c r="B10" s="20" t="s">
        <v>57</v>
      </c>
      <c r="C10" s="20"/>
      <c r="D10" s="33">
        <v>0</v>
      </c>
      <c r="E10" s="32">
        <v>5368526</v>
      </c>
      <c r="F10" s="32">
        <v>5368526</v>
      </c>
      <c r="G10" s="29"/>
    </row>
    <row r="11" spans="2:7" s="30" customFormat="1" ht="18" hidden="1" customHeight="1" x14ac:dyDescent="0.3">
      <c r="B11" s="20"/>
      <c r="C11" s="20"/>
      <c r="D11" s="32"/>
      <c r="E11" s="32"/>
      <c r="F11" s="32"/>
      <c r="G11" s="29"/>
    </row>
    <row r="12" spans="2:7" s="30" customFormat="1" ht="18" hidden="1" customHeight="1" x14ac:dyDescent="0.3">
      <c r="B12" s="27" t="s">
        <v>32</v>
      </c>
      <c r="C12" s="27"/>
      <c r="D12" s="28">
        <v>23387466</v>
      </c>
      <c r="E12" s="28">
        <f>E7+E9+E10</f>
        <v>-35264618</v>
      </c>
      <c r="F12" s="28">
        <f>F7+F9+F10</f>
        <v>-11877152</v>
      </c>
      <c r="G12" s="29"/>
    </row>
    <row r="13" spans="2:7" s="30" customFormat="1" ht="19.5" hidden="1" customHeight="1" x14ac:dyDescent="0.3">
      <c r="B13" s="59" t="s">
        <v>55</v>
      </c>
      <c r="C13" s="31"/>
      <c r="D13" s="32"/>
      <c r="E13" s="32">
        <f>-10454871</f>
        <v>-10454871</v>
      </c>
      <c r="F13" s="32">
        <f>-10454871</f>
        <v>-10454871</v>
      </c>
      <c r="G13" s="29"/>
    </row>
    <row r="14" spans="2:7" s="30" customFormat="1" ht="19.5" hidden="1" customHeight="1" x14ac:dyDescent="0.3">
      <c r="B14" s="31" t="s">
        <v>56</v>
      </c>
      <c r="C14" s="31"/>
      <c r="D14" s="32"/>
      <c r="E14" s="32">
        <f>E13</f>
        <v>-10454871</v>
      </c>
      <c r="F14" s="32">
        <f>F13</f>
        <v>-10454871</v>
      </c>
      <c r="G14" s="29"/>
    </row>
    <row r="15" spans="2:7" s="14" customFormat="1" ht="30" hidden="1" customHeight="1" x14ac:dyDescent="0.3">
      <c r="B15" s="20" t="s">
        <v>57</v>
      </c>
      <c r="C15" s="20"/>
      <c r="D15" s="33"/>
      <c r="E15" s="32">
        <f>985819</f>
        <v>985819</v>
      </c>
      <c r="F15" s="32">
        <f>985819</f>
        <v>985819</v>
      </c>
      <c r="G15" s="15"/>
    </row>
    <row r="16" spans="2:7" s="14" customFormat="1" hidden="1" x14ac:dyDescent="0.3">
      <c r="B16" s="20"/>
      <c r="C16" s="20"/>
      <c r="D16" s="32"/>
      <c r="E16" s="32"/>
      <c r="F16" s="32"/>
      <c r="G16" s="15"/>
    </row>
    <row r="17" spans="2:9" s="14" customFormat="1" ht="18" hidden="1" customHeight="1" x14ac:dyDescent="0.3">
      <c r="B17" s="27" t="s">
        <v>35</v>
      </c>
      <c r="C17" s="27"/>
      <c r="D17" s="34">
        <f>D7</f>
        <v>23387466</v>
      </c>
      <c r="E17" s="34">
        <f>E12+E14+E15</f>
        <v>-44733670</v>
      </c>
      <c r="F17" s="34">
        <f>F12+F14+F15</f>
        <v>-21346204</v>
      </c>
      <c r="G17" s="15"/>
      <c r="H17" s="38"/>
      <c r="I17" s="38"/>
    </row>
    <row r="18" spans="2:9" s="30" customFormat="1" ht="18" customHeight="1" x14ac:dyDescent="0.3">
      <c r="B18" s="27" t="s">
        <v>66</v>
      </c>
      <c r="C18" s="27"/>
      <c r="D18" s="28">
        <f>23387466</f>
        <v>23387466</v>
      </c>
      <c r="E18" s="28">
        <f>-44733670</f>
        <v>-44733670</v>
      </c>
      <c r="F18" s="28">
        <f>D18+E18</f>
        <v>-21346204</v>
      </c>
      <c r="G18" s="29"/>
    </row>
    <row r="19" spans="2:9" s="30" customFormat="1" ht="18" hidden="1" customHeight="1" x14ac:dyDescent="0.3">
      <c r="B19" s="59" t="s">
        <v>55</v>
      </c>
      <c r="C19" s="31"/>
      <c r="D19" s="94"/>
      <c r="E19" s="94">
        <f>-4264696</f>
        <v>-4264696</v>
      </c>
      <c r="F19" s="28">
        <f>D19+E19</f>
        <v>-4264696</v>
      </c>
      <c r="G19" s="29"/>
    </row>
    <row r="20" spans="2:9" s="30" customFormat="1" ht="17.399999999999999" hidden="1" customHeight="1" x14ac:dyDescent="0.3">
      <c r="B20" s="20" t="s">
        <v>56</v>
      </c>
      <c r="C20" s="20"/>
      <c r="D20" s="32">
        <v>0</v>
      </c>
      <c r="E20" s="94">
        <f>-4264696</f>
        <v>-4264696</v>
      </c>
      <c r="F20" s="32">
        <f>SUM(D20:E20)</f>
        <v>-4264696</v>
      </c>
      <c r="G20" s="29"/>
    </row>
    <row r="21" spans="2:9" s="30" customFormat="1" ht="36.6" hidden="1" customHeight="1" x14ac:dyDescent="0.3">
      <c r="B21" s="20" t="s">
        <v>57</v>
      </c>
      <c r="C21" s="20"/>
      <c r="D21" s="33">
        <v>0</v>
      </c>
      <c r="E21" s="32">
        <v>5368526</v>
      </c>
      <c r="F21" s="32">
        <v>5368526</v>
      </c>
      <c r="G21" s="29"/>
    </row>
    <row r="22" spans="2:9" s="30" customFormat="1" ht="18" hidden="1" customHeight="1" x14ac:dyDescent="0.3">
      <c r="B22" s="20"/>
      <c r="C22" s="20"/>
      <c r="D22" s="32"/>
      <c r="E22" s="32"/>
      <c r="F22" s="32"/>
      <c r="G22" s="29"/>
    </row>
    <row r="23" spans="2:9" s="30" customFormat="1" ht="18" hidden="1" customHeight="1" x14ac:dyDescent="0.3">
      <c r="B23" s="27" t="s">
        <v>32</v>
      </c>
      <c r="C23" s="27"/>
      <c r="D23" s="28">
        <v>23387466</v>
      </c>
      <c r="E23" s="28">
        <f>E18+E20+E21</f>
        <v>-43629840</v>
      </c>
      <c r="F23" s="28">
        <f>F18+F20+F21</f>
        <v>-20242374</v>
      </c>
      <c r="G23" s="29"/>
    </row>
    <row r="24" spans="2:9" s="30" customFormat="1" ht="19.5" customHeight="1" x14ac:dyDescent="0.3">
      <c r="B24" s="59" t="s">
        <v>55</v>
      </c>
      <c r="C24" s="31"/>
      <c r="D24" s="32"/>
      <c r="E24" s="32">
        <f>-421756</f>
        <v>-421756</v>
      </c>
      <c r="F24" s="32"/>
      <c r="G24" s="29"/>
    </row>
    <row r="25" spans="2:9" s="30" customFormat="1" ht="19.5" customHeight="1" x14ac:dyDescent="0.3">
      <c r="B25" s="31" t="s">
        <v>56</v>
      </c>
      <c r="C25" s="31"/>
      <c r="D25" s="32"/>
      <c r="E25" s="32">
        <f>E24</f>
        <v>-421756</v>
      </c>
      <c r="F25" s="32">
        <f>E25</f>
        <v>-421756</v>
      </c>
      <c r="G25" s="29"/>
    </row>
    <row r="26" spans="2:9" s="14" customFormat="1" ht="30" customHeight="1" x14ac:dyDescent="0.3">
      <c r="B26" s="20" t="s">
        <v>57</v>
      </c>
      <c r="C26" s="20"/>
      <c r="D26" s="33"/>
      <c r="E26" s="32"/>
      <c r="F26" s="32"/>
      <c r="G26" s="15"/>
    </row>
    <row r="27" spans="2:9" s="14" customFormat="1" x14ac:dyDescent="0.3">
      <c r="B27" s="20"/>
      <c r="C27" s="20"/>
      <c r="D27" s="32"/>
      <c r="E27" s="32"/>
      <c r="F27" s="32"/>
      <c r="G27" s="15"/>
    </row>
    <row r="28" spans="2:9" s="14" customFormat="1" ht="18" customHeight="1" x14ac:dyDescent="0.3">
      <c r="B28" s="27" t="s">
        <v>67</v>
      </c>
      <c r="C28" s="27"/>
      <c r="D28" s="34">
        <f>D18</f>
        <v>23387466</v>
      </c>
      <c r="E28" s="34">
        <f>E18+E25</f>
        <v>-45155426</v>
      </c>
      <c r="F28" s="34">
        <f>F18+F25</f>
        <v>-21767960</v>
      </c>
      <c r="G28" s="15"/>
      <c r="H28" s="38"/>
      <c r="I28" s="38"/>
    </row>
    <row r="29" spans="2:9" s="14" customFormat="1" ht="18" customHeight="1" x14ac:dyDescent="0.3">
      <c r="B29" s="31"/>
      <c r="C29" s="31"/>
      <c r="D29" s="32"/>
      <c r="E29" s="32"/>
      <c r="F29" s="32"/>
      <c r="G29" s="15"/>
      <c r="H29" s="38"/>
      <c r="I29" s="38"/>
    </row>
    <row r="30" spans="2:9" s="14" customFormat="1" ht="18" customHeight="1" x14ac:dyDescent="0.3">
      <c r="B30" s="31"/>
      <c r="C30" s="31"/>
      <c r="D30" s="32"/>
      <c r="E30" s="32"/>
      <c r="F30" s="32"/>
      <c r="G30" s="15"/>
      <c r="H30" s="38"/>
      <c r="I30" s="38"/>
    </row>
    <row r="31" spans="2:9" s="14" customFormat="1" ht="18" customHeight="1" x14ac:dyDescent="0.3">
      <c r="B31" s="31"/>
      <c r="C31" s="31"/>
      <c r="D31" s="32"/>
      <c r="E31" s="32"/>
      <c r="F31" s="32"/>
      <c r="G31" s="15"/>
      <c r="H31" s="38"/>
      <c r="I31" s="38"/>
    </row>
    <row r="32" spans="2:9" s="14" customFormat="1" ht="18" customHeight="1" x14ac:dyDescent="0.3">
      <c r="B32" s="16" t="s">
        <v>5</v>
      </c>
      <c r="C32" s="8"/>
      <c r="D32" s="1"/>
      <c r="E32" s="1"/>
      <c r="F32" s="1" t="s">
        <v>6</v>
      </c>
    </row>
    <row r="33" spans="2:3" s="14" customFormat="1" x14ac:dyDescent="0.3">
      <c r="B33" s="17"/>
      <c r="C33" s="7"/>
    </row>
  </sheetData>
  <pageMargins left="0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финансовом положении</vt:lpstr>
      <vt:lpstr>Отч о совокупном доходе</vt:lpstr>
      <vt:lpstr>Отчет о движении денег</vt:lpstr>
      <vt:lpstr>Отч об изм в капитале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Kashkarova</cp:lastModifiedBy>
  <cp:lastPrinted>2025-09-12T10:09:50Z</cp:lastPrinted>
  <dcterms:created xsi:type="dcterms:W3CDTF">2020-11-13T09:40:50Z</dcterms:created>
  <dcterms:modified xsi:type="dcterms:W3CDTF">2025-09-12T14:25:01Z</dcterms:modified>
</cp:coreProperties>
</file>