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PMG\2022\1Q'22\FS\KASE_ДФО_ЕБРР\"/>
    </mc:Choice>
  </mc:AlternateContent>
  <bookViews>
    <workbookView xWindow="0" yWindow="0" windowWidth="17175" windowHeight="7530" activeTab="3"/>
  </bookViews>
  <sheets>
    <sheet name="PL" sheetId="5" r:id="rId1"/>
    <sheet name="BS" sheetId="1" r:id="rId2"/>
    <sheet name="CFS" sheetId="3" r:id="rId3"/>
    <sheet name="SCE_1кв. 2022" sheetId="6" r:id="rId4"/>
  </sheets>
  <externalReferences>
    <externalReference r:id="rId5"/>
  </externalReference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BS!$D$38</definedName>
    <definedName name="OLE_LINK17" localSheetId="1">BS!$D$41</definedName>
    <definedName name="OLE_LINK5" localSheetId="0">PL!#REF!</definedName>
    <definedName name="OLE_LINK6" localSheetId="0">PL!$E$13</definedName>
    <definedName name="OLE_LINK7" localSheetId="0">PL!$E$23</definedName>
    <definedName name="_xlnm.Print_Area" localSheetId="1">BS!$A$1:$F$59</definedName>
    <definedName name="_xlnm.Print_Area" localSheetId="2">CFS!$A$1:$G$62</definedName>
    <definedName name="_xlnm.Print_Area" localSheetId="0">PL!$A$1:$F$57</definedName>
    <definedName name="_xlnm.Print_Area" localSheetId="3">'SCE_1кв. 2022'!$A$1:$M$41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6" l="1"/>
  <c r="H29" i="6"/>
  <c r="E8" i="5"/>
  <c r="D8" i="5"/>
  <c r="H36" i="6" l="1"/>
  <c r="J36" i="6" s="1"/>
  <c r="E21" i="6" l="1"/>
  <c r="D21" i="6"/>
  <c r="C21" i="6"/>
  <c r="H13" i="6"/>
  <c r="J13" i="6" s="1"/>
  <c r="E19" i="1" l="1"/>
  <c r="D19" i="1"/>
  <c r="D37" i="6" l="1"/>
  <c r="E37" i="6"/>
  <c r="C37" i="6"/>
  <c r="H35" i="6" l="1"/>
  <c r="J35" i="6" s="1"/>
  <c r="I33" i="6"/>
  <c r="I37" i="6" s="1"/>
  <c r="G33" i="6"/>
  <c r="G37" i="6" s="1"/>
  <c r="F33" i="6"/>
  <c r="F37" i="6" s="1"/>
  <c r="H32" i="6"/>
  <c r="J32" i="6" s="1"/>
  <c r="H31" i="6"/>
  <c r="J31" i="6" s="1"/>
  <c r="J33" i="6" l="1"/>
  <c r="J37" i="6" s="1"/>
  <c r="H33" i="6"/>
  <c r="H37" i="6" s="1"/>
  <c r="D49" i="3"/>
  <c r="F31" i="3" l="1"/>
  <c r="E30" i="1"/>
  <c r="D30" i="1"/>
  <c r="E17" i="6" l="1"/>
  <c r="D20" i="5" l="1"/>
  <c r="F44" i="3" l="1"/>
  <c r="D31" i="3" l="1"/>
  <c r="D25" i="5"/>
  <c r="E20" i="5"/>
  <c r="D38" i="1"/>
  <c r="D44" i="3" l="1"/>
  <c r="F49" i="3" l="1"/>
  <c r="E41" i="5"/>
  <c r="D41" i="5" l="1"/>
  <c r="F16" i="6" s="1"/>
  <c r="F17" i="6" l="1"/>
  <c r="F21" i="6" s="1"/>
  <c r="H16" i="6"/>
  <c r="J16" i="6" s="1"/>
  <c r="D42" i="1"/>
  <c r="D44" i="1" s="1"/>
  <c r="H20" i="6" l="1"/>
  <c r="J20" i="6" s="1"/>
  <c r="D34" i="3" l="1"/>
  <c r="D53" i="3" s="1"/>
  <c r="D56" i="3" s="1"/>
  <c r="D65" i="3" s="1"/>
  <c r="E25" i="5" l="1"/>
  <c r="D10" i="5" l="1"/>
  <c r="D41" i="1"/>
  <c r="D27" i="5" l="1"/>
  <c r="D29" i="5" s="1"/>
  <c r="D32" i="5" l="1"/>
  <c r="D34" i="5" s="1"/>
  <c r="D42" i="5" s="1"/>
  <c r="D45" i="5" s="1"/>
  <c r="D47" i="5" s="1"/>
  <c r="E38" i="1" l="1"/>
  <c r="E42" i="1" l="1"/>
  <c r="E44" i="1" s="1"/>
  <c r="E41" i="1"/>
  <c r="E10" i="5"/>
  <c r="F34" i="3" l="1"/>
  <c r="E46" i="5"/>
  <c r="E27" i="5"/>
  <c r="E29" i="5" s="1"/>
  <c r="E32" i="5" s="1"/>
  <c r="F53" i="3" l="1"/>
  <c r="F56" i="3" s="1"/>
  <c r="E34" i="5"/>
  <c r="E42" i="5" s="1"/>
  <c r="E45" i="5" s="1"/>
  <c r="E47" i="5" s="1"/>
  <c r="C17" i="6" l="1"/>
  <c r="F6" i="3" l="1"/>
  <c r="D6" i="3"/>
  <c r="I15" i="6" l="1"/>
  <c r="D17" i="6" l="1"/>
  <c r="J3" i="6"/>
  <c r="I17" i="6" l="1"/>
  <c r="I21" i="6" s="1"/>
  <c r="G15" i="6" l="1"/>
  <c r="G17" i="6" l="1"/>
  <c r="G21" i="6" s="1"/>
  <c r="H15" i="6"/>
  <c r="J15" i="6" l="1"/>
  <c r="J17" i="6" s="1"/>
  <c r="J21" i="6" s="1"/>
  <c r="H17" i="6"/>
  <c r="H21" i="6" s="1"/>
</calcChain>
</file>

<file path=xl/sharedStrings.xml><?xml version="1.0" encoding="utf-8"?>
<sst xmlns="http://schemas.openxmlformats.org/spreadsheetml/2006/main" count="214" uniqueCount="164">
  <si>
    <t xml:space="preserve"> </t>
  </si>
  <si>
    <t>Активы</t>
  </si>
  <si>
    <t>Денежные средства и их эквиваленты</t>
  </si>
  <si>
    <t>Средства в финансовых институтах</t>
  </si>
  <si>
    <t>Торговые ценные бумаги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</si>
  <si>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</si>
  <si>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</si>
  <si>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</si>
  <si>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</si>
  <si>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</si>
  <si>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</si>
  <si>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</si>
  <si>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</si>
  <si>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</si>
  <si>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</si>
  <si>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</si>
  <si>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</si>
  <si>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</si>
  <si>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</si>
  <si>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</si>
  <si>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Накопленные убытки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</si>
  <si>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</si>
  <si>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</si>
  <si>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</si>
  <si>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</si>
  <si>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</si>
  <si>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</si>
  <si>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</si>
  <si>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</si>
  <si>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</si>
  <si>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</si>
  <si>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</si>
  <si>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</si>
  <si>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</si>
  <si>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</si>
  <si>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</si>
  <si>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</si>
  <si>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</si>
  <si>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</si>
  <si>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</si>
  <si>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</si>
  <si>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Использование денежных средств в инвестиционной деятельности</t>
  </si>
  <si>
    <t>Общие и административные расходы, выплаченные</t>
  </si>
  <si>
    <t>Чистое увеличение/(уменьшение) денежных средств и их эквивалентов</t>
  </si>
  <si>
    <t>Выплата дивидендов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</si>
  <si>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</si>
  <si>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</si>
  <si>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</si>
  <si>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</si>
  <si>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</si>
  <si>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</si>
  <si>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</si>
  <si>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</si>
  <si>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</si>
  <si>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</si>
  <si>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</si>
  <si>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</si>
  <si>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</si>
  <si>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</si>
  <si>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</si>
  <si>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</si>
  <si>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</si>
  <si>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</si>
  <si>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</si>
  <si>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</si>
  <si>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</si>
  <si>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</si>
  <si>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</si>
  <si>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</si>
  <si>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</si>
  <si>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</si>
  <si>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</si>
  <si>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</si>
  <si>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 xml:space="preserve">Выкуп акций (не аудировано) </t>
  </si>
  <si>
    <t>Кредиторская задолженность по договорам «репо»</t>
  </si>
  <si>
    <t>Резерв справедливой стоимости</t>
  </si>
  <si>
    <t>Средства банков и прочих финансовых институтов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</si>
  <si>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</si>
  <si>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</si>
  <si>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</si>
  <si>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</si>
  <si>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</si>
  <si>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Погашение инвестиционных ценных бумаг, оцениваемых по справедливой стоимости через прочий совокупный доход</t>
  </si>
  <si>
    <t>Продажа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</si>
  <si>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</si>
  <si>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</si>
  <si>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</si>
  <si>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</si>
  <si>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</si>
  <si>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</si>
  <si>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</si>
  <si>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- чистое изменение справедливой стоимости инвестиционных ценных бумаг, оцениваемых по ССПСД</t>
  </si>
  <si>
    <t>- подоходный налог, относящийся к компонентам прочего совокупного дохода</t>
  </si>
  <si>
    <t>_________________________________</t>
  </si>
  <si>
    <t>Дыканбаева А.М.</t>
  </si>
  <si>
    <t>______________________</t>
  </si>
  <si>
    <t>Чистое поступление/(использование) денежных средств в операционной деятельности до уплаты подоходного налога</t>
  </si>
  <si>
    <t>Поступление/(использование) денежных средств в операционной деятельности</t>
  </si>
  <si>
    <t>Использование/(поступление) денежных средств в финансовой деятельности</t>
  </si>
  <si>
    <t>Собственные выкупленные акции</t>
  </si>
  <si>
    <t>Производные инструменты</t>
  </si>
  <si>
    <t>Первый Заместитель Председателя Правления (CFO)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</si>
  <si>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</si>
  <si>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</si>
  <si>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</si>
  <si>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Погашение обязательств по аренде</t>
  </si>
  <si>
    <t>Выплата дивидендов (не аудировано)</t>
  </si>
  <si>
    <t>Прибыль за отчётный период (неаудировано)</t>
  </si>
  <si>
    <t xml:space="preserve">Прочий совокупный доход за отчётный период (неаудировано) </t>
  </si>
  <si>
    <t>Итого совокупный доход за 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</si>
  <si>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</si>
  <si>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</si>
  <si>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</si>
  <si>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</si>
  <si>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</si>
  <si>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</si>
  <si>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</si>
  <si>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</si>
  <si>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</si>
  <si>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</si>
  <si>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</si>
  <si>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</si>
  <si>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</si>
  <si>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</si>
  <si>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</si>
  <si>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</si>
  <si>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</si>
  <si>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</si>
  <si>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</si>
  <si>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</si>
  <si>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</si>
  <si>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</si>
  <si>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</si>
  <si>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</si>
  <si>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- 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</si>
  <si>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Чистые поступления по операциям с иностранной валютой</t>
  </si>
  <si>
    <t>Расходы по кредитным убыткам</t>
  </si>
  <si>
    <t>Приобретение инвестиционных ценных бумаг, оцениваемых по амортизированной стоимости</t>
  </si>
  <si>
    <t>стр 1 из 4</t>
  </si>
  <si>
    <t>стр 2 из 4</t>
  </si>
  <si>
    <t>стр 3 из 4</t>
  </si>
  <si>
    <t>стр 4 из 4</t>
  </si>
  <si>
    <t>На 1 января 2021 года</t>
  </si>
  <si>
    <t>Погашение инвестиционных ценных бумаг, оцениваемых по амортизированной стоимости</t>
  </si>
  <si>
    <t xml:space="preserve">Дивиденды объявленные </t>
  </si>
  <si>
    <t>Прим.</t>
  </si>
  <si>
    <t>Промежуточный сокращенный консолидированный отчет о совокупном доходе за трехмесячный период, завершившийся на 31 марта 2022 года</t>
  </si>
  <si>
    <t>За трехмесячный период, завершившийся на 31 марта 2022 года</t>
  </si>
  <si>
    <t>За трехмесячный период, завершившийся на 31 марта 2021 года</t>
  </si>
  <si>
    <t>Ешмагамбетова Г.Г.</t>
  </si>
  <si>
    <t>И.о. Главного бухгалтера</t>
  </si>
  <si>
    <t>Промежуточный сокращенный консолидированный отчет о финансовом положении по состоянию на 31 марта 2022 года</t>
  </si>
  <si>
    <t>На 31 марта 2022 года</t>
  </si>
  <si>
    <t>На 31 декабря 2021 года</t>
  </si>
  <si>
    <t>Промежуточный сокращенный консолидированный отчет о движении денежных средств за трехмесячный период, завершившийся на 31 марта 2022 года</t>
  </si>
  <si>
    <t>Промежуточный сокращенный консолидированный отчет об изменениях в капитале за трехмесячный период, завершившийся на 31 марта 2022 года</t>
  </si>
  <si>
    <t>На 1 января 2022 года</t>
  </si>
  <si>
    <t>На 31 марта  2022 года (не аудировано)</t>
  </si>
  <si>
    <t>На 31 марта 2021 года (неаудировано)</t>
  </si>
  <si>
    <t xml:space="preserve">Чистый доход по операциям с финансовыми инструментами, оцениваемым по справедливой стоимости через прибыль или убыток </t>
  </si>
  <si>
    <t>Чистый доход/ (убыток) в результате прекращения признания инвестиционных ценных бумаг, оцениваемых по справедливой стоимости через прочий совокупный доход</t>
  </si>
  <si>
    <t>Прочие операционные расходы за минусом доходов выплаченные</t>
  </si>
  <si>
    <t>Чистый убыток от прекращения признания финансовых активов, оцениваемых по амортизированной стоимости</t>
  </si>
  <si>
    <t>Чистый реализованный доход по финансовым инструментам, оцениваемым по справедливой стоимости через прибыль или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</si>
</sst>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  <numFmt numFmtId="167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9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NumberFormat="1" applyFont="1" applyAlignment="1"/>
    <xf numFmtId="0" fontId="7" fillId="0" borderId="0" xfId="2" applyFont="1" applyFill="1" applyBorder="1" applyAlignment="1"/>
    <xf numFmtId="0" fontId="3" fillId="0" borderId="0" xfId="2" applyFont="1" applyBorder="1" applyAlignment="1">
      <alignment wrapText="1"/>
    </xf>
    <xf numFmtId="0" fontId="3" fillId="0" borderId="0" xfId="2" applyFont="1" applyFill="1" applyBorder="1" applyAlignme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/>
    <xf numFmtId="166" fontId="4" fillId="0" borderId="0" xfId="0" applyNumberFormat="1" applyFont="1"/>
    <xf numFmtId="3" fontId="4" fillId="0" borderId="0" xfId="0" applyNumberFormat="1" applyFont="1"/>
    <xf numFmtId="4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/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 applyFill="1"/>
    <xf numFmtId="165" fontId="11" fillId="0" borderId="0" xfId="1" applyNumberFormat="1" applyFont="1" applyFill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/>
    </xf>
    <xf numFmtId="0" fontId="16" fillId="0" borderId="0" xfId="2" applyFont="1" applyFill="1" applyBorder="1" applyAlignment="1"/>
    <xf numFmtId="0" fontId="15" fillId="0" borderId="0" xfId="2" applyFont="1" applyBorder="1" applyAlignment="1">
      <alignment wrapText="1"/>
    </xf>
    <xf numFmtId="0" fontId="4" fillId="0" borderId="0" xfId="0" applyFont="1"/>
    <xf numFmtId="0" fontId="7" fillId="0" borderId="0" xfId="2" applyFont="1" applyFill="1" applyBorder="1" applyAlignment="1"/>
    <xf numFmtId="0" fontId="3" fillId="0" borderId="0" xfId="2" applyFont="1" applyFill="1" applyBorder="1" applyAlignment="1"/>
    <xf numFmtId="0" fontId="4" fillId="0" borderId="0" xfId="0" applyFont="1" applyAlignment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3" fillId="0" borderId="0" xfId="0" applyFont="1" applyFill="1"/>
    <xf numFmtId="0" fontId="18" fillId="0" borderId="0" xfId="0" applyFont="1" applyFill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6" fillId="0" borderId="0" xfId="2" applyFont="1" applyFill="1" applyBorder="1" applyAlignment="1"/>
    <xf numFmtId="0" fontId="13" fillId="0" borderId="0" xfId="0" applyFont="1" applyAlignment="1"/>
    <xf numFmtId="0" fontId="15" fillId="0" borderId="0" xfId="2" applyFont="1" applyBorder="1" applyAlignment="1">
      <alignment wrapText="1"/>
    </xf>
    <xf numFmtId="0" fontId="15" fillId="0" borderId="0" xfId="2" applyFont="1" applyFill="1" applyBorder="1" applyAlignment="1"/>
    <xf numFmtId="0" fontId="16" fillId="0" borderId="0" xfId="2" applyNumberFormat="1" applyFont="1" applyAlignment="1"/>
    <xf numFmtId="0" fontId="4" fillId="0" borderId="0" xfId="0" applyFont="1" applyFill="1" applyAlignment="1">
      <alignment horizontal="right"/>
    </xf>
    <xf numFmtId="0" fontId="18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right"/>
    </xf>
    <xf numFmtId="0" fontId="4" fillId="0" borderId="0" xfId="0" applyFont="1" applyFill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0" fontId="23" fillId="0" borderId="0" xfId="0" applyFont="1" applyAlignment="1">
      <alignment vertical="center" wrapText="1"/>
    </xf>
    <xf numFmtId="166" fontId="16" fillId="0" borderId="0" xfId="0" applyNumberFormat="1" applyFont="1" applyFill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Fill="1" applyBorder="1" applyAlignment="1">
      <alignment horizontal="right" wrapText="1"/>
    </xf>
    <xf numFmtId="166" fontId="17" fillId="0" borderId="0" xfId="0" applyNumberFormat="1" applyFont="1" applyFill="1" applyAlignment="1">
      <alignment horizontal="right" wrapText="1"/>
    </xf>
    <xf numFmtId="165" fontId="16" fillId="0" borderId="0" xfId="0" applyNumberFormat="1" applyFont="1" applyFill="1" applyAlignment="1">
      <alignment horizontal="right" wrapText="1"/>
    </xf>
    <xf numFmtId="166" fontId="17" fillId="0" borderId="2" xfId="0" applyNumberFormat="1" applyFont="1" applyFill="1" applyBorder="1" applyAlignment="1">
      <alignment horizontal="right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5" fontId="19" fillId="0" borderId="0" xfId="1" applyNumberFormat="1" applyFont="1" applyFill="1" applyBorder="1" applyAlignment="1">
      <alignment horizontal="right" vertical="center" wrapText="1"/>
    </xf>
    <xf numFmtId="0" fontId="16" fillId="0" borderId="0" xfId="2" applyNumberFormat="1" applyFont="1" applyFill="1" applyAlignment="1"/>
    <xf numFmtId="3" fontId="7" fillId="0" borderId="0" xfId="1" applyNumberFormat="1" applyFont="1" applyFill="1"/>
    <xf numFmtId="166" fontId="7" fillId="0" borderId="0" xfId="1" applyNumberFormat="1" applyFont="1" applyFill="1"/>
    <xf numFmtId="165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6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3" fontId="8" fillId="0" borderId="3" xfId="1" applyNumberFormat="1" applyFont="1" applyFill="1" applyBorder="1"/>
    <xf numFmtId="166" fontId="8" fillId="0" borderId="3" xfId="1" applyNumberFormat="1" applyFont="1" applyFill="1" applyBorder="1"/>
    <xf numFmtId="0" fontId="6" fillId="0" borderId="0" xfId="0" applyFont="1" applyFill="1" applyBorder="1" applyAlignment="1">
      <alignment horizontal="right" wrapText="1"/>
    </xf>
    <xf numFmtId="166" fontId="6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6" fontId="6" fillId="0" borderId="0" xfId="0" applyNumberFormat="1" applyFont="1" applyFill="1" applyBorder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166" fontId="4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5" fontId="6" fillId="0" borderId="3" xfId="0" applyNumberFormat="1" applyFont="1" applyFill="1" applyBorder="1" applyAlignment="1">
      <alignment wrapText="1"/>
    </xf>
    <xf numFmtId="166" fontId="6" fillId="0" borderId="3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166" fontId="6" fillId="0" borderId="2" xfId="0" applyNumberFormat="1" applyFont="1" applyFill="1" applyBorder="1" applyAlignment="1">
      <alignment wrapText="1"/>
    </xf>
    <xf numFmtId="165" fontId="6" fillId="0" borderId="2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21" fillId="0" borderId="0" xfId="0" applyFont="1" applyFill="1"/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wrapText="1"/>
    </xf>
    <xf numFmtId="0" fontId="21" fillId="0" borderId="0" xfId="0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Fill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wrapText="1"/>
    </xf>
    <xf numFmtId="0" fontId="14" fillId="0" borderId="1" xfId="0" applyFont="1" applyFill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/>
    <xf numFmtId="0" fontId="16" fillId="0" borderId="0" xfId="0" applyFont="1" applyFill="1"/>
    <xf numFmtId="0" fontId="14" fillId="0" borderId="0" xfId="0" applyFont="1" applyFill="1" applyBorder="1" applyAlignment="1">
      <alignment vertical="center"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0" xfId="2" applyNumberFormat="1" applyFont="1" applyFill="1" applyBorder="1" applyAlignment="1"/>
    <xf numFmtId="0" fontId="15" fillId="0" borderId="0" xfId="2" applyFont="1" applyFill="1" applyBorder="1" applyAlignment="1">
      <alignment wrapText="1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>
      <alignment horizontal="right" wrapText="1"/>
    </xf>
    <xf numFmtId="165" fontId="24" fillId="0" borderId="0" xfId="0" applyNumberFormat="1" applyFont="1" applyFill="1"/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2" applyNumberFormat="1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0" fontId="16" fillId="0" borderId="0" xfId="2" applyNumberFormat="1" applyFont="1" applyAlignment="1">
      <alignment horizontal="center"/>
    </xf>
    <xf numFmtId="166" fontId="17" fillId="0" borderId="0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wrapText="1"/>
    </xf>
    <xf numFmtId="167" fontId="4" fillId="0" borderId="0" xfId="1" applyNumberFormat="1" applyFont="1" applyFill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10 10" xfId="2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/6m'2016/FS/NBRK/&#1060;&#1086;&#1088;&#1084;&#1099;%201-4_FB_%2030.06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"/>
      <sheetName val="SCE 2016"/>
      <sheetName val="SCE 2015"/>
    </sheetNames>
    <sheetDataSet>
      <sheetData sheetId="0" refreshError="1">
        <row r="1">
          <cell r="D1" t="str">
            <v xml:space="preserve">АО «ForteBank»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view="pageBreakPreview" zoomScale="70" zoomScaleNormal="80" zoomScaleSheetLayoutView="70" workbookViewId="0">
      <selection activeCell="C19" sqref="C19"/>
    </sheetView>
  </sheetViews>
  <sheetFormatPr defaultColWidth="9.140625" defaultRowHeight="15" x14ac:dyDescent="0.2"/>
  <cols>
    <col min="1" max="1" width="9.140625" style="61"/>
    <col min="2" max="2" width="81.7109375" style="69" customWidth="1"/>
    <col min="3" max="3" width="8.28515625" style="181" customWidth="1"/>
    <col min="4" max="4" width="32" style="156" customWidth="1"/>
    <col min="5" max="5" width="32" style="61" customWidth="1"/>
    <col min="6" max="6" width="4.85546875" style="3" customWidth="1"/>
    <col min="7" max="7" width="10.5703125" style="3" customWidth="1"/>
    <col min="8" max="16384" width="9.140625" style="3"/>
  </cols>
  <sheetData>
    <row r="1" spans="2:8" x14ac:dyDescent="0.2">
      <c r="E1" s="62" t="s">
        <v>39</v>
      </c>
    </row>
    <row r="2" spans="2:8" x14ac:dyDescent="0.2">
      <c r="E2" s="63" t="s">
        <v>146</v>
      </c>
    </row>
    <row r="3" spans="2:8" ht="7.9" customHeight="1" x14ac:dyDescent="0.2">
      <c r="E3" s="63"/>
    </row>
    <row r="4" spans="2:8" ht="14.25" customHeight="1" x14ac:dyDescent="0.2">
      <c r="E4" s="63" t="s">
        <v>38</v>
      </c>
    </row>
    <row r="5" spans="2:8" ht="18" customHeight="1" x14ac:dyDescent="0.2">
      <c r="B5" s="75"/>
      <c r="C5" s="182"/>
      <c r="D5" s="157"/>
      <c r="E5" s="74"/>
    </row>
    <row r="6" spans="2:8" ht="75" customHeight="1" x14ac:dyDescent="0.2">
      <c r="B6" s="75"/>
      <c r="C6" s="183" t="s">
        <v>145</v>
      </c>
      <c r="D6" s="149" t="s">
        <v>147</v>
      </c>
      <c r="E6" s="65" t="s">
        <v>148</v>
      </c>
    </row>
    <row r="7" spans="2:8" x14ac:dyDescent="0.2">
      <c r="B7" s="75"/>
      <c r="C7" s="184"/>
      <c r="D7" s="150" t="s">
        <v>40</v>
      </c>
      <c r="E7" s="66" t="s">
        <v>40</v>
      </c>
    </row>
    <row r="8" spans="2:8" ht="15.75" customHeight="1" x14ac:dyDescent="0.2">
      <c r="B8" s="76" t="s">
        <v>45</v>
      </c>
      <c r="C8" s="182">
        <v>4</v>
      </c>
      <c r="D8" s="93">
        <f>53593+351</f>
        <v>53944</v>
      </c>
      <c r="E8" s="93">
        <f>45156+248</f>
        <v>45404</v>
      </c>
      <c r="F8" s="27"/>
      <c r="G8" s="27"/>
      <c r="H8" s="26"/>
    </row>
    <row r="9" spans="2:8" ht="15.75" customHeight="1" x14ac:dyDescent="0.2">
      <c r="B9" s="76" t="s">
        <v>46</v>
      </c>
      <c r="C9" s="182">
        <v>4</v>
      </c>
      <c r="D9" s="93">
        <v>-27234</v>
      </c>
      <c r="E9" s="93">
        <v>-21633</v>
      </c>
      <c r="F9" s="27"/>
      <c r="G9" s="27"/>
      <c r="H9" s="26"/>
    </row>
    <row r="10" spans="2:8" ht="15.75" customHeight="1" x14ac:dyDescent="0.25">
      <c r="B10" s="67" t="s">
        <v>47</v>
      </c>
      <c r="C10" s="185">
        <v>4</v>
      </c>
      <c r="D10" s="151">
        <f>SUM(D8:D9)</f>
        <v>26710</v>
      </c>
      <c r="E10" s="94">
        <f>SUM(E8:E9)</f>
        <v>23771</v>
      </c>
      <c r="F10" s="27"/>
      <c r="G10" s="27"/>
      <c r="H10" s="26"/>
    </row>
    <row r="11" spans="2:8" ht="8.25" customHeight="1" x14ac:dyDescent="0.25">
      <c r="B11" s="67" t="s">
        <v>0</v>
      </c>
      <c r="C11" s="185"/>
      <c r="D11" s="152"/>
      <c r="E11" s="95"/>
      <c r="F11" s="27"/>
      <c r="G11" s="27"/>
      <c r="H11" s="26"/>
    </row>
    <row r="12" spans="2:8" ht="15.75" x14ac:dyDescent="0.25">
      <c r="B12" s="67"/>
      <c r="C12" s="185"/>
      <c r="D12" s="153"/>
      <c r="E12" s="96"/>
      <c r="F12" s="27"/>
      <c r="G12" s="27"/>
      <c r="H12" s="26"/>
    </row>
    <row r="13" spans="2:8" x14ac:dyDescent="0.2">
      <c r="B13" s="76" t="s">
        <v>48</v>
      </c>
      <c r="C13" s="182">
        <v>5</v>
      </c>
      <c r="D13" s="93">
        <v>7350</v>
      </c>
      <c r="E13" s="93">
        <v>9137</v>
      </c>
      <c r="F13" s="27"/>
      <c r="G13" s="27"/>
      <c r="H13" s="26"/>
    </row>
    <row r="14" spans="2:8" x14ac:dyDescent="0.2">
      <c r="B14" s="76" t="s">
        <v>49</v>
      </c>
      <c r="C14" s="182">
        <v>5</v>
      </c>
      <c r="D14" s="93">
        <v>-2677</v>
      </c>
      <c r="E14" s="93">
        <v>-4347</v>
      </c>
      <c r="F14" s="27"/>
      <c r="G14" s="27"/>
      <c r="H14" s="26"/>
    </row>
    <row r="15" spans="2:8" ht="30" x14ac:dyDescent="0.2">
      <c r="B15" s="76" t="s">
        <v>159</v>
      </c>
      <c r="C15" s="182"/>
      <c r="D15" s="93">
        <v>2045</v>
      </c>
      <c r="E15" s="93">
        <v>402</v>
      </c>
      <c r="F15" s="27"/>
      <c r="G15" s="27"/>
    </row>
    <row r="16" spans="2:8" ht="45.75" customHeight="1" x14ac:dyDescent="0.2">
      <c r="B16" s="77" t="s">
        <v>160</v>
      </c>
      <c r="C16" s="186"/>
      <c r="D16" s="93">
        <v>26</v>
      </c>
      <c r="E16" s="93">
        <v>-94</v>
      </c>
      <c r="F16" s="27"/>
      <c r="G16" s="27"/>
      <c r="H16" s="26"/>
    </row>
    <row r="17" spans="1:15" x14ac:dyDescent="0.2">
      <c r="B17" s="76" t="s">
        <v>133</v>
      </c>
      <c r="C17" s="182">
        <v>6</v>
      </c>
      <c r="D17" s="93">
        <v>6214</v>
      </c>
      <c r="E17" s="93">
        <v>2188</v>
      </c>
      <c r="F17" s="27"/>
      <c r="G17" s="27"/>
    </row>
    <row r="18" spans="1:15" s="57" customFormat="1" ht="30" x14ac:dyDescent="0.2">
      <c r="A18" s="61"/>
      <c r="B18" s="81" t="s">
        <v>162</v>
      </c>
      <c r="C18" s="187">
        <v>18</v>
      </c>
      <c r="D18" s="93">
        <v>-388</v>
      </c>
      <c r="E18" s="93">
        <v>-112</v>
      </c>
      <c r="F18" s="27"/>
      <c r="G18" s="27"/>
    </row>
    <row r="19" spans="1:15" x14ac:dyDescent="0.2">
      <c r="B19" s="76" t="s">
        <v>90</v>
      </c>
      <c r="C19" s="182">
        <v>10</v>
      </c>
      <c r="D19" s="93">
        <v>620</v>
      </c>
      <c r="E19" s="93">
        <v>924</v>
      </c>
      <c r="F19" s="27"/>
      <c r="G19" s="27"/>
      <c r="H19" s="26"/>
    </row>
    <row r="20" spans="1:15" ht="18" customHeight="1" x14ac:dyDescent="0.25">
      <c r="B20" s="78" t="s">
        <v>50</v>
      </c>
      <c r="C20" s="188"/>
      <c r="D20" s="97">
        <f>SUM(D13:D19)</f>
        <v>13190</v>
      </c>
      <c r="E20" s="97">
        <f>SUM(E13:E19)</f>
        <v>8098</v>
      </c>
      <c r="F20" s="27"/>
      <c r="G20" s="27"/>
      <c r="H20" s="26"/>
    </row>
    <row r="21" spans="1:15" ht="9.75" customHeight="1" x14ac:dyDescent="0.25">
      <c r="B21" s="67" t="s">
        <v>0</v>
      </c>
      <c r="C21" s="185"/>
      <c r="D21" s="152"/>
      <c r="E21" s="95"/>
      <c r="F21" s="27"/>
      <c r="G21" s="27"/>
      <c r="H21" s="26"/>
    </row>
    <row r="22" spans="1:15" x14ac:dyDescent="0.2">
      <c r="B22" s="76" t="s">
        <v>136</v>
      </c>
      <c r="C22" s="182">
        <v>7</v>
      </c>
      <c r="D22" s="93">
        <v>-8508</v>
      </c>
      <c r="E22" s="93">
        <v>-2704</v>
      </c>
      <c r="F22" s="27"/>
      <c r="G22" s="27"/>
      <c r="H22" s="26"/>
    </row>
    <row r="23" spans="1:15" s="31" customFormat="1" x14ac:dyDescent="0.2">
      <c r="A23" s="64"/>
      <c r="B23" s="77" t="s">
        <v>51</v>
      </c>
      <c r="C23" s="186">
        <v>8</v>
      </c>
      <c r="D23" s="93">
        <v>-14259</v>
      </c>
      <c r="E23" s="93">
        <v>-11157</v>
      </c>
      <c r="F23" s="27"/>
      <c r="G23" s="29"/>
      <c r="H23" s="11"/>
      <c r="I23" s="11"/>
      <c r="J23" s="11"/>
      <c r="K23" s="11"/>
      <c r="L23" s="11"/>
      <c r="M23" s="11"/>
      <c r="N23" s="11"/>
      <c r="O23" s="11"/>
    </row>
    <row r="24" spans="1:15" s="31" customFormat="1" x14ac:dyDescent="0.2">
      <c r="A24" s="64"/>
      <c r="B24" s="77" t="s">
        <v>89</v>
      </c>
      <c r="C24" s="186">
        <v>10</v>
      </c>
      <c r="D24" s="93">
        <v>-927</v>
      </c>
      <c r="E24" s="93">
        <v>-1151</v>
      </c>
      <c r="F24" s="27"/>
      <c r="G24" s="29"/>
      <c r="H24" s="11"/>
      <c r="I24" s="11"/>
      <c r="J24" s="11"/>
      <c r="K24" s="11"/>
      <c r="L24" s="11"/>
      <c r="M24" s="11"/>
      <c r="N24" s="11"/>
      <c r="O24" s="11"/>
    </row>
    <row r="25" spans="1:15" ht="21" customHeight="1" x14ac:dyDescent="0.25">
      <c r="B25" s="78" t="s">
        <v>52</v>
      </c>
      <c r="C25" s="188"/>
      <c r="D25" s="97">
        <f>SUM(D22:D24)</f>
        <v>-23694</v>
      </c>
      <c r="E25" s="97">
        <f>SUM(E22:E24)</f>
        <v>-15012</v>
      </c>
      <c r="F25" s="27"/>
      <c r="G25" s="29"/>
      <c r="H25" s="21"/>
      <c r="I25" s="11"/>
      <c r="J25" s="11"/>
      <c r="K25" s="11"/>
      <c r="L25" s="11"/>
      <c r="M25" s="11"/>
      <c r="N25" s="11"/>
      <c r="O25" s="11"/>
    </row>
    <row r="26" spans="1:15" ht="9.75" customHeight="1" x14ac:dyDescent="0.25">
      <c r="B26" s="67" t="s">
        <v>0</v>
      </c>
      <c r="C26" s="185"/>
      <c r="D26" s="152"/>
      <c r="E26" s="95"/>
      <c r="F26" s="27"/>
      <c r="G26" s="27"/>
    </row>
    <row r="27" spans="1:15" ht="30.75" customHeight="1" x14ac:dyDescent="0.25">
      <c r="B27" s="67" t="s">
        <v>53</v>
      </c>
      <c r="C27" s="185"/>
      <c r="D27" s="98">
        <f>D10+D20+D25</f>
        <v>16206</v>
      </c>
      <c r="E27" s="98">
        <f>E10+E20+E25</f>
        <v>16857</v>
      </c>
      <c r="F27" s="27"/>
      <c r="G27" s="27"/>
    </row>
    <row r="28" spans="1:15" x14ac:dyDescent="0.2">
      <c r="B28" s="76" t="s">
        <v>54</v>
      </c>
      <c r="C28" s="182">
        <v>9</v>
      </c>
      <c r="D28" s="93">
        <v>-795</v>
      </c>
      <c r="E28" s="93">
        <v>-433</v>
      </c>
      <c r="F28" s="27"/>
      <c r="G28" s="27"/>
    </row>
    <row r="29" spans="1:15" ht="15" customHeight="1" x14ac:dyDescent="0.25">
      <c r="B29" s="67" t="s">
        <v>55</v>
      </c>
      <c r="C29" s="185"/>
      <c r="D29" s="97">
        <f>SUM(D27:D28)</f>
        <v>15411</v>
      </c>
      <c r="E29" s="97">
        <f>SUM(E27:E28)</f>
        <v>16424</v>
      </c>
      <c r="F29" s="27"/>
      <c r="G29" s="27"/>
    </row>
    <row r="30" spans="1:15" ht="8.25" customHeight="1" x14ac:dyDescent="0.25">
      <c r="B30" s="67" t="s">
        <v>0</v>
      </c>
      <c r="C30" s="185"/>
      <c r="D30" s="152"/>
      <c r="E30" s="95"/>
      <c r="F30" s="27"/>
      <c r="G30" s="27"/>
    </row>
    <row r="31" spans="1:15" ht="15.75" x14ac:dyDescent="0.25">
      <c r="B31" s="67" t="s">
        <v>56</v>
      </c>
      <c r="C31" s="185"/>
      <c r="D31" s="152"/>
      <c r="E31" s="95"/>
      <c r="F31" s="27"/>
      <c r="G31" s="27"/>
    </row>
    <row r="32" spans="1:15" x14ac:dyDescent="0.2">
      <c r="B32" s="76" t="s">
        <v>57</v>
      </c>
      <c r="C32" s="182"/>
      <c r="D32" s="93">
        <f>D29-D33</f>
        <v>15411</v>
      </c>
      <c r="E32" s="93">
        <f>E29-E33</f>
        <v>16424</v>
      </c>
      <c r="F32" s="27"/>
      <c r="G32" s="27"/>
    </row>
    <row r="33" spans="1:7" x14ac:dyDescent="0.2">
      <c r="B33" s="76" t="s">
        <v>58</v>
      </c>
      <c r="C33" s="182"/>
      <c r="D33" s="99">
        <v>0</v>
      </c>
      <c r="E33" s="99">
        <v>0</v>
      </c>
      <c r="G33" s="27"/>
    </row>
    <row r="34" spans="1:7" ht="18" customHeight="1" x14ac:dyDescent="0.25">
      <c r="B34" s="76" t="s">
        <v>0</v>
      </c>
      <c r="C34" s="182"/>
      <c r="D34" s="97">
        <f>SUM(D32:D33)</f>
        <v>15411</v>
      </c>
      <c r="E34" s="97">
        <f>SUM(E32:E33)</f>
        <v>16424</v>
      </c>
      <c r="G34" s="27"/>
    </row>
    <row r="35" spans="1:7" ht="15.75" x14ac:dyDescent="0.25">
      <c r="B35" s="67" t="s">
        <v>59</v>
      </c>
      <c r="C35" s="185"/>
      <c r="D35" s="153"/>
      <c r="E35" s="96"/>
      <c r="G35" s="27"/>
    </row>
    <row r="36" spans="1:7" s="57" customFormat="1" ht="45" x14ac:dyDescent="0.2">
      <c r="A36" s="61"/>
      <c r="B36" s="79" t="s">
        <v>104</v>
      </c>
      <c r="C36" s="189"/>
      <c r="D36" s="153"/>
      <c r="E36" s="96"/>
      <c r="G36" s="27"/>
    </row>
    <row r="37" spans="1:7" ht="33" customHeight="1" x14ac:dyDescent="0.2">
      <c r="B37" s="76" t="s">
        <v>91</v>
      </c>
      <c r="C37" s="182"/>
      <c r="D37" s="93">
        <v>-26489</v>
      </c>
      <c r="E37" s="93">
        <v>980</v>
      </c>
      <c r="G37" s="27"/>
    </row>
    <row r="38" spans="1:7" ht="33" customHeight="1" x14ac:dyDescent="0.2">
      <c r="B38" s="80" t="s">
        <v>92</v>
      </c>
      <c r="C38" s="190"/>
      <c r="D38" s="93">
        <v>617</v>
      </c>
      <c r="E38" s="93">
        <v>110</v>
      </c>
      <c r="G38" s="27"/>
    </row>
    <row r="39" spans="1:7" ht="44.25" customHeight="1" x14ac:dyDescent="0.2">
      <c r="B39" s="76" t="s">
        <v>134</v>
      </c>
      <c r="C39" s="182"/>
      <c r="D39" s="93">
        <v>6</v>
      </c>
      <c r="E39" s="93">
        <v>-66</v>
      </c>
      <c r="G39" s="27"/>
    </row>
    <row r="40" spans="1:7" ht="62.25" customHeight="1" x14ac:dyDescent="0.2">
      <c r="B40" s="76" t="s">
        <v>79</v>
      </c>
      <c r="C40" s="182"/>
      <c r="D40" s="93">
        <v>-26</v>
      </c>
      <c r="E40" s="93">
        <v>94</v>
      </c>
      <c r="G40" s="27"/>
    </row>
    <row r="41" spans="1:7" ht="31.5" x14ac:dyDescent="0.25">
      <c r="B41" s="67" t="s">
        <v>60</v>
      </c>
      <c r="C41" s="185"/>
      <c r="D41" s="97">
        <f>SUM(D37:D40)</f>
        <v>-25892</v>
      </c>
      <c r="E41" s="97">
        <f>SUM(E37:E40)</f>
        <v>1118</v>
      </c>
      <c r="G41" s="27"/>
    </row>
    <row r="42" spans="1:7" ht="19.5" customHeight="1" thickBot="1" x14ac:dyDescent="0.3">
      <c r="B42" s="67" t="s">
        <v>61</v>
      </c>
      <c r="C42" s="185"/>
      <c r="D42" s="100">
        <f>D34+D41</f>
        <v>-10481</v>
      </c>
      <c r="E42" s="100">
        <f>E34+E41</f>
        <v>17542</v>
      </c>
      <c r="G42" s="27"/>
    </row>
    <row r="43" spans="1:7" ht="8.25" customHeight="1" thickTop="1" x14ac:dyDescent="0.25">
      <c r="B43" s="67" t="s">
        <v>0</v>
      </c>
      <c r="C43" s="185"/>
      <c r="D43" s="153"/>
      <c r="E43" s="96"/>
      <c r="G43" s="27"/>
    </row>
    <row r="44" spans="1:7" ht="15.75" x14ac:dyDescent="0.25">
      <c r="B44" s="67" t="s">
        <v>62</v>
      </c>
      <c r="C44" s="185"/>
      <c r="D44" s="153"/>
      <c r="E44" s="96"/>
      <c r="G44" s="27"/>
    </row>
    <row r="45" spans="1:7" ht="15.75" x14ac:dyDescent="0.25">
      <c r="B45" s="76" t="s">
        <v>57</v>
      </c>
      <c r="C45" s="182"/>
      <c r="D45" s="192">
        <f>D42-D46</f>
        <v>-10481</v>
      </c>
      <c r="E45" s="95">
        <f>E42-E46</f>
        <v>17542</v>
      </c>
      <c r="G45" s="27"/>
    </row>
    <row r="46" spans="1:7" x14ac:dyDescent="0.2">
      <c r="B46" s="76" t="s">
        <v>58</v>
      </c>
      <c r="C46" s="182"/>
      <c r="D46" s="99">
        <v>0</v>
      </c>
      <c r="E46" s="99">
        <f>E33</f>
        <v>0</v>
      </c>
      <c r="G46" s="27"/>
    </row>
    <row r="47" spans="1:7" ht="15.6" customHeight="1" thickBot="1" x14ac:dyDescent="0.3">
      <c r="B47" s="76"/>
      <c r="C47" s="182"/>
      <c r="D47" s="100">
        <f>SUM(D45:D46)</f>
        <v>-10481</v>
      </c>
      <c r="E47" s="101">
        <f>SUM(E45:E46)</f>
        <v>17542</v>
      </c>
      <c r="G47" s="27"/>
    </row>
    <row r="48" spans="1:7" s="57" customFormat="1" ht="15.6" customHeight="1" thickTop="1" x14ac:dyDescent="0.2">
      <c r="A48" s="61"/>
      <c r="B48" s="76"/>
      <c r="C48" s="182"/>
      <c r="D48" s="154"/>
      <c r="E48" s="102"/>
      <c r="G48" s="27"/>
    </row>
    <row r="49" spans="1:7" s="57" customFormat="1" ht="15.6" customHeight="1" x14ac:dyDescent="0.2">
      <c r="A49" s="61"/>
      <c r="B49" s="76"/>
      <c r="C49" s="182"/>
      <c r="D49" s="154"/>
      <c r="E49" s="102"/>
      <c r="G49" s="27"/>
    </row>
    <row r="50" spans="1:7" s="57" customFormat="1" ht="15.6" customHeight="1" x14ac:dyDescent="0.2">
      <c r="A50" s="61"/>
      <c r="B50" s="76"/>
      <c r="C50" s="182"/>
      <c r="D50" s="154"/>
      <c r="E50" s="102"/>
      <c r="G50" s="27"/>
    </row>
    <row r="51" spans="1:7" s="57" customFormat="1" ht="15.6" customHeight="1" x14ac:dyDescent="0.2">
      <c r="A51" s="61"/>
      <c r="B51" s="76"/>
      <c r="C51" s="182"/>
      <c r="D51" s="154"/>
      <c r="E51" s="102"/>
      <c r="G51" s="27"/>
    </row>
    <row r="52" spans="1:7" ht="25.5" customHeight="1" x14ac:dyDescent="0.2">
      <c r="B52" s="69" t="s">
        <v>93</v>
      </c>
      <c r="D52" s="155"/>
      <c r="E52" s="64" t="s">
        <v>95</v>
      </c>
    </row>
    <row r="53" spans="1:7" x14ac:dyDescent="0.2">
      <c r="B53" s="72" t="s">
        <v>94</v>
      </c>
      <c r="C53" s="191"/>
      <c r="D53" s="155"/>
      <c r="E53" s="103" t="s">
        <v>149</v>
      </c>
    </row>
    <row r="54" spans="1:7" ht="17.25" customHeight="1" x14ac:dyDescent="0.2">
      <c r="B54" s="68" t="s">
        <v>101</v>
      </c>
      <c r="C54" s="179"/>
      <c r="E54" s="68" t="s">
        <v>150</v>
      </c>
    </row>
    <row r="55" spans="1:7" s="57" customFormat="1" ht="17.25" customHeight="1" x14ac:dyDescent="0.2">
      <c r="A55" s="61"/>
      <c r="B55" s="68"/>
      <c r="C55" s="179"/>
      <c r="D55" s="156"/>
      <c r="E55" s="68"/>
    </row>
    <row r="56" spans="1:7" s="57" customFormat="1" ht="17.25" customHeight="1" x14ac:dyDescent="0.2">
      <c r="A56" s="61"/>
      <c r="B56" s="68"/>
      <c r="C56" s="179"/>
      <c r="D56" s="156"/>
      <c r="E56" s="68"/>
    </row>
    <row r="57" spans="1:7" ht="16.899999999999999" customHeight="1" x14ac:dyDescent="0.2">
      <c r="B57" s="70"/>
      <c r="C57" s="180"/>
      <c r="E57" s="71"/>
      <c r="F57" s="54" t="s">
        <v>138</v>
      </c>
    </row>
    <row r="58" spans="1:7" x14ac:dyDescent="0.2">
      <c r="E58" s="64"/>
    </row>
    <row r="59" spans="1:7" x14ac:dyDescent="0.2">
      <c r="E59" s="64"/>
    </row>
    <row r="60" spans="1:7" x14ac:dyDescent="0.2">
      <c r="E60" s="64"/>
    </row>
    <row r="61" spans="1:7" x14ac:dyDescent="0.2">
      <c r="E61" s="64"/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view="pageBreakPreview" zoomScale="80" zoomScaleNormal="80" zoomScaleSheetLayoutView="80" workbookViewId="0">
      <selection activeCell="C27" sqref="C27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67" customWidth="1"/>
    <col min="4" max="4" width="27.7109375" style="146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39</v>
      </c>
    </row>
    <row r="2" spans="2:8" x14ac:dyDescent="0.2">
      <c r="E2" s="2" t="s">
        <v>151</v>
      </c>
    </row>
    <row r="3" spans="2:8" x14ac:dyDescent="0.2">
      <c r="E3" s="2"/>
    </row>
    <row r="4" spans="2:8" x14ac:dyDescent="0.2">
      <c r="E4" s="2" t="s">
        <v>38</v>
      </c>
    </row>
    <row r="5" spans="2:8" x14ac:dyDescent="0.2">
      <c r="E5" s="2"/>
    </row>
    <row r="7" spans="2:8" x14ac:dyDescent="0.2">
      <c r="B7" s="10"/>
      <c r="C7" s="168"/>
      <c r="D7" s="144" t="s">
        <v>152</v>
      </c>
      <c r="E7" s="51" t="s">
        <v>153</v>
      </c>
    </row>
    <row r="8" spans="2:8" x14ac:dyDescent="0.2">
      <c r="B8" s="10"/>
      <c r="C8" s="147" t="s">
        <v>145</v>
      </c>
      <c r="D8" s="147" t="s">
        <v>40</v>
      </c>
      <c r="E8" s="39" t="s">
        <v>103</v>
      </c>
    </row>
    <row r="9" spans="2:8" x14ac:dyDescent="0.2">
      <c r="B9" s="8" t="s">
        <v>1</v>
      </c>
      <c r="C9" s="169"/>
      <c r="D9" s="148"/>
      <c r="E9" s="8"/>
    </row>
    <row r="10" spans="2:8" x14ac:dyDescent="0.2">
      <c r="B10" s="9" t="s">
        <v>2</v>
      </c>
      <c r="C10" s="166">
        <v>11</v>
      </c>
      <c r="D10" s="104">
        <v>561849</v>
      </c>
      <c r="E10" s="105">
        <v>432948</v>
      </c>
    </row>
    <row r="11" spans="2:8" x14ac:dyDescent="0.2">
      <c r="B11" s="9" t="s">
        <v>3</v>
      </c>
      <c r="C11" s="166">
        <v>12</v>
      </c>
      <c r="D11" s="104">
        <v>47653</v>
      </c>
      <c r="E11" s="105">
        <v>46990</v>
      </c>
    </row>
    <row r="12" spans="2:8" x14ac:dyDescent="0.2">
      <c r="B12" s="9" t="s">
        <v>4</v>
      </c>
      <c r="C12" s="168">
        <v>13</v>
      </c>
      <c r="D12" s="104">
        <v>1819</v>
      </c>
      <c r="E12" s="105">
        <v>2970</v>
      </c>
    </row>
    <row r="13" spans="2:8" x14ac:dyDescent="0.2">
      <c r="B13" s="9" t="s">
        <v>5</v>
      </c>
      <c r="C13" s="168"/>
      <c r="D13" s="104">
        <v>891050</v>
      </c>
      <c r="E13" s="105">
        <v>808948</v>
      </c>
      <c r="H13" s="26"/>
    </row>
    <row r="14" spans="2:8" x14ac:dyDescent="0.2">
      <c r="B14" s="18" t="s">
        <v>80</v>
      </c>
      <c r="C14" s="170">
        <v>14</v>
      </c>
      <c r="D14" s="104">
        <v>942314</v>
      </c>
      <c r="E14" s="105">
        <v>985109</v>
      </c>
      <c r="G14" s="26"/>
    </row>
    <row r="15" spans="2:8" s="57" customFormat="1" hidden="1" x14ac:dyDescent="0.2">
      <c r="B15" s="18" t="s">
        <v>78</v>
      </c>
      <c r="C15" s="170"/>
      <c r="D15" s="104">
        <v>0</v>
      </c>
      <c r="E15" s="106">
        <v>0</v>
      </c>
      <c r="H15" s="26"/>
    </row>
    <row r="16" spans="2:8" x14ac:dyDescent="0.2">
      <c r="B16" s="9" t="s">
        <v>6</v>
      </c>
      <c r="C16" s="168"/>
      <c r="D16" s="104">
        <v>61988</v>
      </c>
      <c r="E16" s="105">
        <v>62637</v>
      </c>
      <c r="G16" s="26"/>
    </row>
    <row r="17" spans="2:5" x14ac:dyDescent="0.2">
      <c r="B17" s="9" t="s">
        <v>7</v>
      </c>
      <c r="C17" s="168"/>
      <c r="D17" s="104">
        <v>14085</v>
      </c>
      <c r="E17" s="105">
        <v>14071</v>
      </c>
    </row>
    <row r="18" spans="2:5" x14ac:dyDescent="0.2">
      <c r="B18" s="9" t="s">
        <v>8</v>
      </c>
      <c r="C18" s="168">
        <v>15</v>
      </c>
      <c r="D18" s="107">
        <v>68755</v>
      </c>
      <c r="E18" s="108">
        <v>72116</v>
      </c>
    </row>
    <row r="19" spans="2:5" ht="15" customHeight="1" thickBot="1" x14ac:dyDescent="0.25">
      <c r="B19" s="8" t="s">
        <v>9</v>
      </c>
      <c r="C19" s="169"/>
      <c r="D19" s="109">
        <f>SUM(D10:D18)</f>
        <v>2589513</v>
      </c>
      <c r="E19" s="110">
        <f>SUM(E10:E18)</f>
        <v>2425789</v>
      </c>
    </row>
    <row r="20" spans="2:5" ht="13.5" thickTop="1" x14ac:dyDescent="0.2">
      <c r="B20" s="8" t="s">
        <v>0</v>
      </c>
      <c r="C20" s="169"/>
      <c r="D20" s="145"/>
      <c r="E20" s="111"/>
    </row>
    <row r="21" spans="2:5" x14ac:dyDescent="0.2">
      <c r="B21" s="8"/>
      <c r="C21" s="169"/>
      <c r="D21" s="145"/>
      <c r="E21" s="111"/>
    </row>
    <row r="22" spans="2:5" x14ac:dyDescent="0.2">
      <c r="B22" s="8" t="s">
        <v>10</v>
      </c>
      <c r="C22" s="169"/>
      <c r="D22" s="145"/>
      <c r="E22" s="111"/>
    </row>
    <row r="23" spans="2:5" x14ac:dyDescent="0.2">
      <c r="B23" s="9" t="s">
        <v>11</v>
      </c>
      <c r="C23" s="168">
        <v>16</v>
      </c>
      <c r="D23" s="104">
        <v>1893950</v>
      </c>
      <c r="E23" s="105">
        <v>1733759</v>
      </c>
    </row>
    <row r="24" spans="2:5" x14ac:dyDescent="0.2">
      <c r="B24" s="9" t="s">
        <v>76</v>
      </c>
      <c r="C24" s="168">
        <v>17</v>
      </c>
      <c r="D24" s="104">
        <v>85431</v>
      </c>
      <c r="E24" s="105">
        <v>85189</v>
      </c>
    </row>
    <row r="25" spans="2:5" x14ac:dyDescent="0.2">
      <c r="B25" s="22" t="s">
        <v>74</v>
      </c>
      <c r="C25" s="168"/>
      <c r="D25" s="104">
        <v>30187</v>
      </c>
      <c r="E25" s="105">
        <v>25064</v>
      </c>
    </row>
    <row r="26" spans="2:5" x14ac:dyDescent="0.2">
      <c r="B26" s="9" t="s">
        <v>12</v>
      </c>
      <c r="C26" s="168">
        <v>18</v>
      </c>
      <c r="D26" s="104">
        <v>260778</v>
      </c>
      <c r="E26" s="105">
        <v>253120</v>
      </c>
    </row>
    <row r="27" spans="2:5" x14ac:dyDescent="0.2">
      <c r="B27" s="9" t="s">
        <v>13</v>
      </c>
      <c r="C27" s="168">
        <v>19</v>
      </c>
      <c r="D27" s="104">
        <v>20789</v>
      </c>
      <c r="E27" s="105">
        <v>20503</v>
      </c>
    </row>
    <row r="28" spans="2:5" x14ac:dyDescent="0.2">
      <c r="B28" s="9" t="s">
        <v>14</v>
      </c>
      <c r="C28" s="168">
        <v>9</v>
      </c>
      <c r="D28" s="104">
        <v>14159</v>
      </c>
      <c r="E28" s="105">
        <v>13987</v>
      </c>
    </row>
    <row r="29" spans="2:5" x14ac:dyDescent="0.2">
      <c r="B29" s="9" t="s">
        <v>15</v>
      </c>
      <c r="C29" s="168">
        <v>15</v>
      </c>
      <c r="D29" s="104">
        <v>17003</v>
      </c>
      <c r="E29" s="105">
        <v>16470</v>
      </c>
    </row>
    <row r="30" spans="2:5" ht="14.45" customHeight="1" thickBot="1" x14ac:dyDescent="0.25">
      <c r="B30" s="8" t="s">
        <v>16</v>
      </c>
      <c r="C30" s="169"/>
      <c r="D30" s="112">
        <f>SUM(D23:D29)</f>
        <v>2322297</v>
      </c>
      <c r="E30" s="113">
        <f>SUM(E23:E29)</f>
        <v>2148092</v>
      </c>
    </row>
    <row r="31" spans="2:5" ht="13.5" thickTop="1" x14ac:dyDescent="0.2">
      <c r="B31" s="8" t="s">
        <v>0</v>
      </c>
      <c r="C31" s="169"/>
      <c r="D31" s="145"/>
      <c r="E31" s="111"/>
    </row>
    <row r="32" spans="2:5" x14ac:dyDescent="0.2">
      <c r="B32" s="8" t="s">
        <v>17</v>
      </c>
      <c r="C32" s="169"/>
      <c r="D32" s="145"/>
      <c r="E32" s="111"/>
    </row>
    <row r="33" spans="2:5" x14ac:dyDescent="0.2">
      <c r="B33" s="9" t="s">
        <v>18</v>
      </c>
      <c r="C33" s="168">
        <v>20</v>
      </c>
      <c r="D33" s="104">
        <v>332815</v>
      </c>
      <c r="E33" s="105">
        <v>332815</v>
      </c>
    </row>
    <row r="34" spans="2:5" x14ac:dyDescent="0.2">
      <c r="B34" s="9" t="s">
        <v>19</v>
      </c>
      <c r="C34" s="168"/>
      <c r="D34" s="104">
        <v>23651</v>
      </c>
      <c r="E34" s="105">
        <v>23651</v>
      </c>
    </row>
    <row r="35" spans="2:5" s="57" customFormat="1" x14ac:dyDescent="0.2">
      <c r="B35" s="22" t="s">
        <v>99</v>
      </c>
      <c r="C35" s="168">
        <v>20</v>
      </c>
      <c r="D35" s="105">
        <v>-3465</v>
      </c>
      <c r="E35" s="105">
        <v>-3465</v>
      </c>
    </row>
    <row r="36" spans="2:5" x14ac:dyDescent="0.2">
      <c r="B36" s="9" t="s">
        <v>75</v>
      </c>
      <c r="C36" s="168"/>
      <c r="D36" s="104">
        <v>-17755</v>
      </c>
      <c r="E36" s="105">
        <v>8137</v>
      </c>
    </row>
    <row r="37" spans="2:5" x14ac:dyDescent="0.2">
      <c r="B37" s="9" t="s">
        <v>20</v>
      </c>
      <c r="C37" s="168"/>
      <c r="D37" s="114">
        <v>-68030</v>
      </c>
      <c r="E37" s="114">
        <v>-83441</v>
      </c>
    </row>
    <row r="38" spans="2:5" ht="15" customHeight="1" x14ac:dyDescent="0.2">
      <c r="B38" s="8" t="s">
        <v>21</v>
      </c>
      <c r="C38" s="169"/>
      <c r="D38" s="115">
        <f>SUM(D33:D37)</f>
        <v>267216</v>
      </c>
      <c r="E38" s="116">
        <f>SUM(E33:E37)</f>
        <v>277697</v>
      </c>
    </row>
    <row r="39" spans="2:5" ht="15" customHeight="1" x14ac:dyDescent="0.2">
      <c r="B39" s="8" t="s">
        <v>0</v>
      </c>
      <c r="C39" s="169"/>
      <c r="D39" s="104"/>
      <c r="E39" s="105"/>
    </row>
    <row r="40" spans="2:5" ht="15.6" customHeight="1" x14ac:dyDescent="0.2">
      <c r="B40" s="9" t="s">
        <v>22</v>
      </c>
      <c r="C40" s="168"/>
      <c r="D40" s="106">
        <v>0</v>
      </c>
      <c r="E40" s="106">
        <v>0</v>
      </c>
    </row>
    <row r="41" spans="2:5" ht="15" customHeight="1" x14ac:dyDescent="0.2">
      <c r="B41" s="8" t="s">
        <v>23</v>
      </c>
      <c r="C41" s="169"/>
      <c r="D41" s="117">
        <f>SUM(D38:D40)</f>
        <v>267216</v>
      </c>
      <c r="E41" s="118">
        <f>SUM(E38:E40)</f>
        <v>277697</v>
      </c>
    </row>
    <row r="42" spans="2:5" ht="15.6" customHeight="1" thickBot="1" x14ac:dyDescent="0.25">
      <c r="B42" s="8" t="s">
        <v>24</v>
      </c>
      <c r="C42" s="169"/>
      <c r="D42" s="112">
        <f>D30+OLE_LINK16</f>
        <v>2589513</v>
      </c>
      <c r="E42" s="113">
        <f>E30+E38+E40</f>
        <v>2425789</v>
      </c>
    </row>
    <row r="43" spans="2:5" ht="13.5" thickTop="1" x14ac:dyDescent="0.2"/>
    <row r="44" spans="2:5" x14ac:dyDescent="0.2">
      <c r="D44" s="165">
        <f>D19-D42</f>
        <v>0</v>
      </c>
      <c r="E44" s="90">
        <f>E19-E42</f>
        <v>0</v>
      </c>
    </row>
    <row r="46" spans="2:5" x14ac:dyDescent="0.2">
      <c r="E46" s="26"/>
    </row>
    <row r="57" spans="2:6" x14ac:dyDescent="0.2">
      <c r="B57" s="4"/>
      <c r="C57" s="171"/>
      <c r="E57" s="4"/>
    </row>
    <row r="58" spans="2:6" x14ac:dyDescent="0.2">
      <c r="B58" s="5"/>
      <c r="C58" s="172"/>
      <c r="E58" s="5"/>
    </row>
    <row r="59" spans="2:6" x14ac:dyDescent="0.2">
      <c r="B59" s="6"/>
      <c r="C59" s="173"/>
      <c r="E59" s="7"/>
      <c r="F59" s="54" t="s">
        <v>139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topLeftCell="B1" zoomScale="80" zoomScaleNormal="80" zoomScaleSheetLayoutView="80" workbookViewId="0">
      <selection activeCell="C58" sqref="C58"/>
    </sheetView>
  </sheetViews>
  <sheetFormatPr defaultColWidth="9.140625" defaultRowHeight="12.75" x14ac:dyDescent="0.2"/>
  <cols>
    <col min="1" max="1" width="19" style="11" customWidth="1"/>
    <col min="2" max="2" width="71.42578125" style="12" customWidth="1"/>
    <col min="3" max="3" width="9.140625" style="174" customWidth="1"/>
    <col min="4" max="4" width="28.85546875" style="11" customWidth="1"/>
    <col min="5" max="5" width="2.5703125" style="12" customWidth="1"/>
    <col min="6" max="6" width="27" style="11" customWidth="1"/>
    <col min="7" max="7" width="9.7109375" style="11" customWidth="1"/>
    <col min="8" max="8" width="40" style="11" hidden="1" customWidth="1"/>
    <col min="9" max="10" width="13.140625" style="11" bestFit="1" customWidth="1"/>
    <col min="11" max="11" width="11.5703125" style="11" bestFit="1" customWidth="1"/>
    <col min="12" max="13" width="9.140625" style="11"/>
    <col min="14" max="14" width="11.42578125" style="11" bestFit="1" customWidth="1"/>
    <col min="15" max="15" width="12.85546875" style="11" bestFit="1" customWidth="1"/>
    <col min="16" max="16384" width="9.140625" style="11"/>
  </cols>
  <sheetData>
    <row r="1" spans="2:11" x14ac:dyDescent="0.2">
      <c r="F1" s="13" t="s">
        <v>39</v>
      </c>
    </row>
    <row r="2" spans="2:11" x14ac:dyDescent="0.2">
      <c r="F2" s="14" t="s">
        <v>154</v>
      </c>
    </row>
    <row r="3" spans="2:11" ht="9.6" customHeight="1" x14ac:dyDescent="0.2">
      <c r="F3" s="14" t="s">
        <v>0</v>
      </c>
    </row>
    <row r="4" spans="2:11" x14ac:dyDescent="0.2">
      <c r="F4" s="14" t="s">
        <v>38</v>
      </c>
    </row>
    <row r="5" spans="2:11" ht="4.1500000000000004" customHeight="1" x14ac:dyDescent="0.2"/>
    <row r="6" spans="2:11" ht="51.6" customHeight="1" x14ac:dyDescent="0.2">
      <c r="B6" s="23"/>
      <c r="C6" s="175"/>
      <c r="D6" s="52" t="str">
        <f>PL!D6</f>
        <v>За трехмесячный период, завершившийся на 31 марта 2022 года</v>
      </c>
      <c r="E6" s="15"/>
      <c r="F6" s="52" t="str">
        <f>PL!E6</f>
        <v>За трехмесячный период, завершившийся на 31 марта 2021 года</v>
      </c>
    </row>
    <row r="7" spans="2:11" x14ac:dyDescent="0.2">
      <c r="B7" s="23"/>
      <c r="C7" s="147" t="s">
        <v>145</v>
      </c>
      <c r="D7" s="38" t="s">
        <v>40</v>
      </c>
      <c r="E7" s="15"/>
      <c r="F7" s="38" t="s">
        <v>40</v>
      </c>
    </row>
    <row r="8" spans="2:11" x14ac:dyDescent="0.2">
      <c r="B8" s="17" t="s">
        <v>25</v>
      </c>
      <c r="C8" s="176"/>
      <c r="D8" s="16"/>
      <c r="E8" s="17"/>
      <c r="F8" s="18"/>
      <c r="K8" s="29"/>
    </row>
    <row r="9" spans="2:11" x14ac:dyDescent="0.2">
      <c r="B9" s="24" t="s">
        <v>26</v>
      </c>
      <c r="C9" s="175">
        <v>4</v>
      </c>
      <c r="D9" s="41">
        <v>54470</v>
      </c>
      <c r="E9" s="42"/>
      <c r="F9" s="41">
        <v>42376</v>
      </c>
      <c r="G9" s="21"/>
      <c r="H9" s="49"/>
      <c r="I9" s="29"/>
      <c r="J9" s="29"/>
      <c r="K9" s="29"/>
    </row>
    <row r="10" spans="2:11" x14ac:dyDescent="0.2">
      <c r="B10" s="24" t="s">
        <v>27</v>
      </c>
      <c r="C10" s="175">
        <v>4</v>
      </c>
      <c r="D10" s="41">
        <v>-22686</v>
      </c>
      <c r="E10" s="42"/>
      <c r="F10" s="41">
        <v>-17073</v>
      </c>
      <c r="I10" s="29"/>
      <c r="J10" s="29"/>
      <c r="K10" s="29"/>
    </row>
    <row r="11" spans="2:11" x14ac:dyDescent="0.2">
      <c r="B11" s="24" t="s">
        <v>28</v>
      </c>
      <c r="C11" s="175"/>
      <c r="D11" s="41">
        <v>7291</v>
      </c>
      <c r="E11" s="42"/>
      <c r="F11" s="41">
        <v>10206</v>
      </c>
      <c r="I11" s="29"/>
      <c r="J11" s="29"/>
      <c r="K11" s="29"/>
    </row>
    <row r="12" spans="2:11" x14ac:dyDescent="0.2">
      <c r="B12" s="24" t="s">
        <v>29</v>
      </c>
      <c r="C12" s="175"/>
      <c r="D12" s="41">
        <v>-2677</v>
      </c>
      <c r="E12" s="42"/>
      <c r="F12" s="41">
        <v>-4347</v>
      </c>
      <c r="I12" s="29"/>
      <c r="J12" s="29"/>
      <c r="K12" s="29"/>
    </row>
    <row r="13" spans="2:11" ht="38.25" x14ac:dyDescent="0.2">
      <c r="B13" s="24" t="s">
        <v>163</v>
      </c>
      <c r="C13" s="175"/>
      <c r="D13" s="41">
        <v>2051</v>
      </c>
      <c r="E13" s="42"/>
      <c r="F13" s="41">
        <v>434</v>
      </c>
      <c r="H13" s="89" t="s">
        <v>110</v>
      </c>
      <c r="I13" s="29"/>
      <c r="J13" s="29"/>
      <c r="K13" s="29"/>
    </row>
    <row r="14" spans="2:11" x14ac:dyDescent="0.2">
      <c r="B14" s="24" t="s">
        <v>135</v>
      </c>
      <c r="C14" s="175"/>
      <c r="D14" s="41">
        <v>6900</v>
      </c>
      <c r="E14" s="42"/>
      <c r="F14" s="41">
        <v>2376</v>
      </c>
      <c r="H14" s="11" t="s">
        <v>111</v>
      </c>
      <c r="I14" s="29"/>
      <c r="J14" s="29"/>
      <c r="K14" s="29"/>
    </row>
    <row r="15" spans="2:11" x14ac:dyDescent="0.2">
      <c r="B15" s="24" t="s">
        <v>161</v>
      </c>
      <c r="C15" s="175"/>
      <c r="D15" s="41">
        <v>-156</v>
      </c>
      <c r="E15" s="42"/>
      <c r="F15" s="41">
        <v>-1696</v>
      </c>
      <c r="H15" s="11" t="s">
        <v>112</v>
      </c>
      <c r="I15" s="29"/>
      <c r="J15" s="29"/>
      <c r="K15" s="29"/>
    </row>
    <row r="16" spans="2:11" x14ac:dyDescent="0.2">
      <c r="B16" s="24" t="s">
        <v>42</v>
      </c>
      <c r="C16" s="175"/>
      <c r="D16" s="41">
        <v>-12128</v>
      </c>
      <c r="E16" s="42"/>
      <c r="F16" s="41">
        <v>-9303</v>
      </c>
      <c r="H16" s="11" t="s">
        <v>113</v>
      </c>
      <c r="I16" s="29"/>
      <c r="J16" s="29"/>
      <c r="K16" s="29"/>
    </row>
    <row r="17" spans="2:11" x14ac:dyDescent="0.2">
      <c r="B17" s="17" t="s">
        <v>0</v>
      </c>
      <c r="C17" s="176"/>
      <c r="D17" s="30"/>
      <c r="E17" s="42"/>
      <c r="F17" s="30"/>
      <c r="I17" s="29"/>
      <c r="J17" s="29"/>
      <c r="K17" s="29"/>
    </row>
    <row r="18" spans="2:11" x14ac:dyDescent="0.2">
      <c r="B18" s="17" t="s">
        <v>30</v>
      </c>
      <c r="C18" s="176"/>
      <c r="D18" s="30"/>
      <c r="E18" s="42"/>
      <c r="F18" s="30"/>
      <c r="I18" s="29"/>
      <c r="J18" s="29"/>
      <c r="K18" s="29"/>
    </row>
    <row r="19" spans="2:11" x14ac:dyDescent="0.2">
      <c r="B19" s="24" t="s">
        <v>3</v>
      </c>
      <c r="C19" s="175"/>
      <c r="D19" s="41">
        <v>1858</v>
      </c>
      <c r="E19" s="41"/>
      <c r="F19" s="41">
        <v>-12802</v>
      </c>
      <c r="G19" s="20"/>
      <c r="H19" s="21" t="s">
        <v>114</v>
      </c>
      <c r="I19" s="29"/>
      <c r="J19" s="29"/>
      <c r="K19" s="29"/>
    </row>
    <row r="20" spans="2:11" x14ac:dyDescent="0.2">
      <c r="B20" s="24" t="s">
        <v>4</v>
      </c>
      <c r="C20" s="175"/>
      <c r="D20" s="91">
        <v>1145</v>
      </c>
      <c r="E20" s="41"/>
      <c r="F20" s="41">
        <v>5330</v>
      </c>
      <c r="H20" s="49" t="s">
        <v>115</v>
      </c>
      <c r="I20" s="29"/>
      <c r="J20" s="29"/>
      <c r="K20" s="29"/>
    </row>
    <row r="21" spans="2:11" x14ac:dyDescent="0.2">
      <c r="B21" s="24" t="s">
        <v>5</v>
      </c>
      <c r="C21" s="175"/>
      <c r="D21" s="41">
        <v>-85355</v>
      </c>
      <c r="E21" s="41"/>
      <c r="F21" s="41">
        <v>6635</v>
      </c>
      <c r="H21" s="11" t="s">
        <v>116</v>
      </c>
      <c r="I21" s="29"/>
      <c r="J21" s="29"/>
      <c r="K21" s="29"/>
    </row>
    <row r="22" spans="2:11" ht="19.5" hidden="1" customHeight="1" x14ac:dyDescent="0.2">
      <c r="B22" s="24" t="s">
        <v>78</v>
      </c>
      <c r="C22" s="175"/>
      <c r="D22" s="41"/>
      <c r="E22" s="41"/>
      <c r="F22" s="41"/>
      <c r="I22" s="29"/>
      <c r="J22" s="29"/>
      <c r="K22" s="29"/>
    </row>
    <row r="23" spans="2:11" hidden="1" x14ac:dyDescent="0.2">
      <c r="B23" s="82" t="s">
        <v>100</v>
      </c>
      <c r="C23" s="177"/>
      <c r="D23" s="91">
        <v>0</v>
      </c>
      <c r="E23" s="41"/>
      <c r="F23" s="91">
        <v>0</v>
      </c>
      <c r="I23" s="29"/>
      <c r="J23" s="29"/>
      <c r="K23" s="29"/>
    </row>
    <row r="24" spans="2:11" x14ac:dyDescent="0.2">
      <c r="B24" s="24" t="s">
        <v>8</v>
      </c>
      <c r="C24" s="175"/>
      <c r="D24" s="41">
        <v>742</v>
      </c>
      <c r="E24" s="41"/>
      <c r="F24" s="41">
        <v>3502</v>
      </c>
      <c r="G24" s="20"/>
      <c r="H24" s="21" t="s">
        <v>117</v>
      </c>
      <c r="I24" s="29"/>
      <c r="J24" s="29"/>
      <c r="K24" s="29"/>
    </row>
    <row r="25" spans="2:11" x14ac:dyDescent="0.2">
      <c r="B25" s="17" t="s">
        <v>0</v>
      </c>
      <c r="C25" s="176"/>
      <c r="D25" s="30"/>
      <c r="E25" s="42"/>
      <c r="F25" s="30"/>
      <c r="I25" s="29"/>
      <c r="J25" s="29"/>
      <c r="K25" s="29"/>
    </row>
    <row r="26" spans="2:11" x14ac:dyDescent="0.2">
      <c r="B26" s="17" t="s">
        <v>31</v>
      </c>
      <c r="C26" s="176"/>
      <c r="D26" s="30"/>
      <c r="E26" s="42"/>
      <c r="F26" s="30"/>
      <c r="I26" s="29"/>
      <c r="J26" s="29"/>
      <c r="K26" s="29"/>
    </row>
    <row r="27" spans="2:11" x14ac:dyDescent="0.2">
      <c r="B27" s="24" t="s">
        <v>11</v>
      </c>
      <c r="C27" s="175"/>
      <c r="D27" s="41">
        <v>121927</v>
      </c>
      <c r="E27" s="41"/>
      <c r="F27" s="41">
        <v>194845</v>
      </c>
      <c r="H27" s="11" t="s">
        <v>118</v>
      </c>
      <c r="I27" s="29"/>
      <c r="J27" s="29"/>
      <c r="K27" s="29"/>
    </row>
    <row r="28" spans="2:11" x14ac:dyDescent="0.2">
      <c r="B28" s="24" t="s">
        <v>76</v>
      </c>
      <c r="C28" s="175"/>
      <c r="D28" s="41">
        <v>718</v>
      </c>
      <c r="E28" s="41"/>
      <c r="F28" s="41">
        <v>13308</v>
      </c>
      <c r="H28" s="11" t="s">
        <v>119</v>
      </c>
      <c r="I28" s="29"/>
      <c r="J28" s="29"/>
      <c r="K28" s="29"/>
    </row>
    <row r="29" spans="2:11" x14ac:dyDescent="0.2">
      <c r="B29" s="24" t="s">
        <v>32</v>
      </c>
      <c r="C29" s="175"/>
      <c r="D29" s="41">
        <v>5074</v>
      </c>
      <c r="E29" s="41"/>
      <c r="F29" s="41">
        <v>-3567</v>
      </c>
      <c r="H29" s="11" t="s">
        <v>120</v>
      </c>
      <c r="I29" s="29"/>
      <c r="J29" s="29"/>
      <c r="K29" s="29"/>
    </row>
    <row r="30" spans="2:11" x14ac:dyDescent="0.2">
      <c r="B30" s="24" t="s">
        <v>15</v>
      </c>
      <c r="C30" s="175"/>
      <c r="D30" s="43">
        <v>158</v>
      </c>
      <c r="E30" s="41"/>
      <c r="F30" s="43">
        <v>2231</v>
      </c>
      <c r="H30" s="11" t="s">
        <v>121</v>
      </c>
      <c r="I30" s="29"/>
      <c r="J30" s="29"/>
      <c r="K30" s="29"/>
    </row>
    <row r="31" spans="2:11" ht="26.25" customHeight="1" x14ac:dyDescent="0.2">
      <c r="B31" s="17" t="s">
        <v>96</v>
      </c>
      <c r="C31" s="176"/>
      <c r="D31" s="44">
        <f>SUM(D9:D30)</f>
        <v>79332</v>
      </c>
      <c r="E31" s="42"/>
      <c r="F31" s="44">
        <f>SUM(F9:F30)</f>
        <v>232455</v>
      </c>
      <c r="H31" s="49"/>
      <c r="I31" s="29"/>
      <c r="J31" s="29"/>
      <c r="K31" s="29"/>
    </row>
    <row r="32" spans="2:11" x14ac:dyDescent="0.2">
      <c r="B32" s="17" t="s">
        <v>0</v>
      </c>
      <c r="C32" s="176"/>
      <c r="D32" s="30"/>
      <c r="E32" s="42"/>
      <c r="F32" s="30"/>
      <c r="I32" s="29"/>
      <c r="J32" s="29"/>
      <c r="K32" s="29"/>
    </row>
    <row r="33" spans="2:15" x14ac:dyDescent="0.2">
      <c r="B33" s="24" t="s">
        <v>33</v>
      </c>
      <c r="C33" s="175"/>
      <c r="D33" s="45">
        <v>-6</v>
      </c>
      <c r="E33" s="46"/>
      <c r="F33" s="45">
        <v>-19</v>
      </c>
      <c r="H33" s="11" t="s">
        <v>122</v>
      </c>
      <c r="I33" s="29"/>
      <c r="J33" s="29"/>
      <c r="K33" s="29"/>
    </row>
    <row r="34" spans="2:15" ht="26.25" customHeight="1" x14ac:dyDescent="0.2">
      <c r="B34" s="17" t="s">
        <v>97</v>
      </c>
      <c r="C34" s="176"/>
      <c r="D34" s="47">
        <f>SUM(D31:D33)</f>
        <v>79326</v>
      </c>
      <c r="E34" s="48"/>
      <c r="F34" s="47">
        <f>SUM(F31:F33)</f>
        <v>232436</v>
      </c>
      <c r="G34" s="20"/>
      <c r="H34" s="21"/>
      <c r="I34" s="29"/>
      <c r="J34" s="29"/>
      <c r="K34" s="29"/>
    </row>
    <row r="35" spans="2:15" x14ac:dyDescent="0.2">
      <c r="B35" s="17" t="s">
        <v>0</v>
      </c>
      <c r="C35" s="176"/>
      <c r="D35" s="30"/>
      <c r="E35" s="42"/>
      <c r="F35" s="30"/>
      <c r="I35" s="29"/>
      <c r="J35" s="29"/>
      <c r="K35" s="29"/>
    </row>
    <row r="36" spans="2:15" ht="13.9" customHeight="1" x14ac:dyDescent="0.2">
      <c r="B36" s="17" t="s">
        <v>34</v>
      </c>
      <c r="C36" s="176"/>
      <c r="D36" s="30"/>
      <c r="E36" s="42"/>
      <c r="F36" s="30"/>
      <c r="I36" s="29"/>
      <c r="J36" s="29"/>
      <c r="K36" s="29"/>
      <c r="N36" s="19"/>
    </row>
    <row r="37" spans="2:15" ht="47.25" customHeight="1" x14ac:dyDescent="0.2">
      <c r="B37" s="24" t="s">
        <v>81</v>
      </c>
      <c r="C37" s="175"/>
      <c r="D37" s="41">
        <v>-30897</v>
      </c>
      <c r="E37" s="41"/>
      <c r="F37" s="41">
        <v>-170207</v>
      </c>
      <c r="H37" s="89" t="s">
        <v>123</v>
      </c>
      <c r="I37" s="29"/>
      <c r="J37" s="29"/>
      <c r="K37" s="29"/>
      <c r="N37" s="19"/>
    </row>
    <row r="38" spans="2:15" ht="27.75" customHeight="1" x14ac:dyDescent="0.2">
      <c r="B38" s="24" t="s">
        <v>82</v>
      </c>
      <c r="C38" s="175"/>
      <c r="D38" s="41">
        <v>70026</v>
      </c>
      <c r="E38" s="41"/>
      <c r="F38" s="41">
        <v>118307</v>
      </c>
      <c r="H38" s="89" t="s">
        <v>125</v>
      </c>
      <c r="I38" s="29"/>
      <c r="J38" s="29"/>
      <c r="K38" s="29"/>
      <c r="N38" s="19"/>
    </row>
    <row r="39" spans="2:15" ht="29.25" customHeight="1" x14ac:dyDescent="0.2">
      <c r="B39" s="24" t="s">
        <v>83</v>
      </c>
      <c r="C39" s="175"/>
      <c r="D39" s="91">
        <v>0</v>
      </c>
      <c r="E39" s="41"/>
      <c r="F39" s="41">
        <v>2448</v>
      </c>
      <c r="H39" s="89" t="s">
        <v>124</v>
      </c>
      <c r="I39" s="29"/>
      <c r="J39" s="29"/>
      <c r="K39" s="29"/>
      <c r="N39" s="19"/>
    </row>
    <row r="40" spans="2:15" ht="29.25" customHeight="1" x14ac:dyDescent="0.2">
      <c r="B40" s="24" t="s">
        <v>137</v>
      </c>
      <c r="C40" s="175"/>
      <c r="D40" s="41">
        <v>-6810</v>
      </c>
      <c r="E40" s="41"/>
      <c r="F40" s="41">
        <v>-49813</v>
      </c>
      <c r="H40" s="89"/>
      <c r="I40" s="29"/>
      <c r="J40" s="29"/>
      <c r="K40" s="29"/>
      <c r="N40" s="19"/>
    </row>
    <row r="41" spans="2:15" ht="29.25" customHeight="1" x14ac:dyDescent="0.2">
      <c r="B41" s="24" t="s">
        <v>143</v>
      </c>
      <c r="C41" s="175"/>
      <c r="D41" s="41">
        <v>888</v>
      </c>
      <c r="E41" s="41"/>
      <c r="F41" s="195">
        <v>20951</v>
      </c>
      <c r="H41" s="89"/>
      <c r="I41" s="29"/>
      <c r="J41" s="29"/>
      <c r="K41" s="29"/>
      <c r="N41" s="19"/>
    </row>
    <row r="42" spans="2:15" ht="12" customHeight="1" x14ac:dyDescent="0.2">
      <c r="B42" s="24" t="s">
        <v>35</v>
      </c>
      <c r="C42" s="175"/>
      <c r="D42" s="41">
        <v>-755</v>
      </c>
      <c r="E42" s="41"/>
      <c r="F42" s="41">
        <v>-913</v>
      </c>
      <c r="H42" s="11" t="s">
        <v>126</v>
      </c>
      <c r="I42" s="29"/>
      <c r="J42" s="29"/>
      <c r="K42" s="29"/>
      <c r="N42" s="19"/>
    </row>
    <row r="43" spans="2:15" x14ac:dyDescent="0.2">
      <c r="B43" s="24" t="s">
        <v>36</v>
      </c>
      <c r="C43" s="175"/>
      <c r="D43" s="91">
        <v>1</v>
      </c>
      <c r="E43" s="41"/>
      <c r="F43" s="91">
        <v>0</v>
      </c>
      <c r="H43" s="11" t="s">
        <v>127</v>
      </c>
      <c r="I43" s="29"/>
      <c r="J43" s="29"/>
      <c r="K43" s="29"/>
      <c r="N43" s="19"/>
    </row>
    <row r="44" spans="2:15" ht="15" customHeight="1" x14ac:dyDescent="0.2">
      <c r="B44" s="17" t="s">
        <v>41</v>
      </c>
      <c r="C44" s="176"/>
      <c r="D44" s="47">
        <f>SUM(D37:E43)</f>
        <v>32453</v>
      </c>
      <c r="E44" s="48"/>
      <c r="F44" s="47">
        <f>SUM(F37:F43)</f>
        <v>-79227</v>
      </c>
      <c r="H44" s="49"/>
      <c r="I44" s="29"/>
      <c r="J44" s="29"/>
      <c r="K44" s="29"/>
      <c r="N44" s="19"/>
      <c r="O44" s="20"/>
    </row>
    <row r="45" spans="2:15" x14ac:dyDescent="0.2">
      <c r="B45" s="17" t="s">
        <v>0</v>
      </c>
      <c r="C45" s="176"/>
      <c r="D45" s="30"/>
      <c r="E45" s="42"/>
      <c r="F45" s="30"/>
      <c r="I45" s="29"/>
      <c r="J45" s="29"/>
      <c r="K45" s="29"/>
      <c r="N45" s="19"/>
    </row>
    <row r="46" spans="2:15" x14ac:dyDescent="0.2">
      <c r="B46" s="17" t="s">
        <v>37</v>
      </c>
      <c r="C46" s="176"/>
      <c r="D46" s="30"/>
      <c r="E46" s="42"/>
      <c r="F46" s="30"/>
      <c r="I46" s="29"/>
      <c r="J46" s="29"/>
      <c r="K46" s="29"/>
      <c r="N46" s="19"/>
    </row>
    <row r="47" spans="2:15" x14ac:dyDescent="0.2">
      <c r="B47" s="83" t="s">
        <v>44</v>
      </c>
      <c r="C47" s="178">
        <v>20</v>
      </c>
      <c r="D47" s="91">
        <v>0</v>
      </c>
      <c r="E47" s="42"/>
      <c r="F47" s="41">
        <v>-52961</v>
      </c>
      <c r="I47" s="29"/>
      <c r="J47" s="29"/>
      <c r="K47" s="29"/>
      <c r="N47" s="19"/>
    </row>
    <row r="48" spans="2:15" x14ac:dyDescent="0.2">
      <c r="B48" s="82" t="s">
        <v>105</v>
      </c>
      <c r="C48" s="177"/>
      <c r="D48" s="41">
        <v>-522</v>
      </c>
      <c r="E48" s="42"/>
      <c r="F48" s="41">
        <v>-154</v>
      </c>
      <c r="H48" s="11" t="s">
        <v>128</v>
      </c>
      <c r="I48" s="29"/>
      <c r="J48" s="29"/>
      <c r="K48" s="29"/>
      <c r="N48" s="19"/>
    </row>
    <row r="49" spans="1:15" ht="30" customHeight="1" x14ac:dyDescent="0.2">
      <c r="B49" s="17" t="s">
        <v>98</v>
      </c>
      <c r="C49" s="176"/>
      <c r="D49" s="47">
        <f>SUM(D47:D48)</f>
        <v>-522</v>
      </c>
      <c r="E49" s="48"/>
      <c r="F49" s="47">
        <f>SUM(F47:F48)</f>
        <v>-53115</v>
      </c>
      <c r="I49" s="29"/>
      <c r="J49" s="29"/>
      <c r="K49" s="29"/>
      <c r="N49" s="19"/>
    </row>
    <row r="50" spans="1:15" x14ac:dyDescent="0.2">
      <c r="B50" s="17" t="s">
        <v>0</v>
      </c>
      <c r="C50" s="176"/>
      <c r="D50" s="30"/>
      <c r="E50" s="42"/>
      <c r="F50" s="30"/>
      <c r="I50" s="29"/>
      <c r="J50" s="29"/>
      <c r="K50" s="29"/>
      <c r="N50" s="19"/>
    </row>
    <row r="51" spans="1:15" ht="28.5" customHeight="1" x14ac:dyDescent="0.2">
      <c r="B51" s="24" t="s">
        <v>77</v>
      </c>
      <c r="C51" s="175"/>
      <c r="D51" s="41">
        <v>17669</v>
      </c>
      <c r="E51" s="41"/>
      <c r="F51" s="41">
        <v>3735</v>
      </c>
      <c r="H51" s="11" t="s">
        <v>129</v>
      </c>
      <c r="I51" s="29"/>
      <c r="J51" s="28"/>
      <c r="K51" s="29"/>
      <c r="N51" s="19"/>
      <c r="O51" s="20"/>
    </row>
    <row r="52" spans="1:15" ht="28.5" customHeight="1" x14ac:dyDescent="0.2">
      <c r="B52" s="24" t="s">
        <v>84</v>
      </c>
      <c r="C52" s="175"/>
      <c r="D52" s="43">
        <v>-25</v>
      </c>
      <c r="E52" s="41"/>
      <c r="F52" s="43">
        <v>-1</v>
      </c>
      <c r="I52" s="29"/>
      <c r="J52" s="28"/>
      <c r="K52" s="29"/>
      <c r="N52" s="19"/>
      <c r="O52" s="20"/>
    </row>
    <row r="53" spans="1:15" ht="25.5" x14ac:dyDescent="0.2">
      <c r="B53" s="17" t="s">
        <v>43</v>
      </c>
      <c r="C53" s="176"/>
      <c r="D53" s="44">
        <f>D34+D44+D49+SUM(D51:D52)</f>
        <v>128901</v>
      </c>
      <c r="E53" s="44"/>
      <c r="F53" s="44">
        <f>F34+F44+F49+SUM(F51:F52)</f>
        <v>103828</v>
      </c>
      <c r="I53" s="29"/>
      <c r="J53" s="29"/>
      <c r="K53" s="29"/>
      <c r="N53" s="19"/>
    </row>
    <row r="54" spans="1:15" ht="12.75" customHeight="1" x14ac:dyDescent="0.2">
      <c r="B54" s="17"/>
      <c r="C54" s="176"/>
      <c r="D54" s="44"/>
      <c r="E54" s="44"/>
      <c r="F54" s="44"/>
      <c r="I54" s="29"/>
      <c r="J54" s="29"/>
      <c r="K54" s="29"/>
      <c r="N54" s="19"/>
    </row>
    <row r="55" spans="1:15" ht="26.25" customHeight="1" x14ac:dyDescent="0.2">
      <c r="B55" s="24" t="s">
        <v>88</v>
      </c>
      <c r="C55" s="175"/>
      <c r="D55" s="41">
        <v>432948</v>
      </c>
      <c r="E55" s="41"/>
      <c r="F55" s="41">
        <v>311632</v>
      </c>
      <c r="H55" s="11" t="s">
        <v>130</v>
      </c>
      <c r="I55" s="29"/>
      <c r="J55" s="28"/>
      <c r="K55" s="29"/>
      <c r="N55" s="19"/>
    </row>
    <row r="56" spans="1:15" ht="27.75" customHeight="1" thickBot="1" x14ac:dyDescent="0.25">
      <c r="B56" s="17" t="s">
        <v>87</v>
      </c>
      <c r="C56" s="176"/>
      <c r="D56" s="143">
        <f>SUM(D53:D55)</f>
        <v>561849</v>
      </c>
      <c r="E56" s="48"/>
      <c r="F56" s="158">
        <f>SUM(F53:F55)</f>
        <v>415460</v>
      </c>
      <c r="H56" s="20" t="s">
        <v>132</v>
      </c>
      <c r="I56" s="29"/>
      <c r="J56" s="28"/>
      <c r="N56" s="19"/>
    </row>
    <row r="57" spans="1:15" ht="17.25" customHeight="1" thickTop="1" x14ac:dyDescent="0.2">
      <c r="B57" s="17" t="s">
        <v>85</v>
      </c>
      <c r="C57" s="176"/>
      <c r="D57" s="48"/>
      <c r="E57" s="48"/>
      <c r="F57" s="48"/>
      <c r="H57" s="20"/>
      <c r="I57" s="20"/>
      <c r="J57" s="28"/>
      <c r="N57" s="19"/>
    </row>
    <row r="58" spans="1:15" ht="14.25" customHeight="1" x14ac:dyDescent="0.2">
      <c r="B58" s="163" t="s">
        <v>86</v>
      </c>
      <c r="C58" s="177"/>
      <c r="D58" s="164">
        <v>229</v>
      </c>
      <c r="E58" s="48"/>
      <c r="F58" s="48">
        <v>1073</v>
      </c>
      <c r="H58" s="20" t="s">
        <v>131</v>
      </c>
      <c r="I58" s="29"/>
      <c r="J58" s="28"/>
      <c r="N58" s="19"/>
    </row>
    <row r="59" spans="1:15" ht="22.5" customHeight="1" x14ac:dyDescent="0.2">
      <c r="B59" s="17" t="s">
        <v>0</v>
      </c>
      <c r="C59" s="176"/>
      <c r="D59" s="16"/>
      <c r="E59" s="17"/>
      <c r="F59" s="18"/>
      <c r="H59" s="20"/>
      <c r="I59" s="50"/>
      <c r="N59" s="19"/>
    </row>
    <row r="60" spans="1:15" ht="15" x14ac:dyDescent="0.2">
      <c r="A60" s="3"/>
      <c r="B60" s="55"/>
      <c r="C60" s="179"/>
      <c r="D60" s="20"/>
      <c r="E60" s="159"/>
      <c r="F60" s="68"/>
      <c r="H60" s="25"/>
      <c r="I60" s="29"/>
      <c r="N60" s="19"/>
    </row>
    <row r="61" spans="1:15" ht="16.5" customHeight="1" x14ac:dyDescent="0.2">
      <c r="A61" s="3"/>
      <c r="B61" s="56"/>
      <c r="C61" s="180"/>
      <c r="E61" s="58"/>
      <c r="F61" s="160"/>
      <c r="N61" s="12"/>
    </row>
    <row r="62" spans="1:15" ht="16.5" customHeight="1" x14ac:dyDescent="0.2">
      <c r="A62" s="3"/>
      <c r="B62" s="6"/>
      <c r="C62" s="173"/>
      <c r="E62" s="59"/>
      <c r="G62" s="73" t="s">
        <v>140</v>
      </c>
      <c r="N62" s="12"/>
    </row>
    <row r="65" spans="4:4" x14ac:dyDescent="0.2">
      <c r="D65" s="29">
        <f>D56-BS!D10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41"/>
  <sheetViews>
    <sheetView tabSelected="1" view="pageBreakPreview" zoomScale="80" zoomScaleNormal="80" zoomScaleSheetLayoutView="80" workbookViewId="0">
      <selection activeCell="B34" sqref="B34"/>
    </sheetView>
  </sheetViews>
  <sheetFormatPr defaultColWidth="9.140625" defaultRowHeight="12.75" x14ac:dyDescent="0.2"/>
  <cols>
    <col min="1" max="1" width="4.7109375" style="32" customWidth="1"/>
    <col min="2" max="2" width="64.5703125" style="32" customWidth="1"/>
    <col min="3" max="3" width="16.5703125" style="32" customWidth="1"/>
    <col min="4" max="4" width="19.7109375" style="32" customWidth="1"/>
    <col min="5" max="5" width="19.7109375" style="161" customWidth="1"/>
    <col min="6" max="6" width="17.5703125" style="161" customWidth="1"/>
    <col min="7" max="7" width="15.42578125" style="161" customWidth="1"/>
    <col min="8" max="8" width="12.28515625" style="32" customWidth="1"/>
    <col min="9" max="9" width="16.5703125" style="32" customWidth="1"/>
    <col min="10" max="10" width="13.28515625" style="32" customWidth="1"/>
    <col min="11" max="11" width="3.7109375" style="32" customWidth="1"/>
    <col min="12" max="12" width="5.5703125" style="32" customWidth="1"/>
    <col min="13" max="13" width="10" style="32" customWidth="1"/>
    <col min="14" max="16384" width="9.140625" style="32"/>
  </cols>
  <sheetData>
    <row r="3" spans="2:11" x14ac:dyDescent="0.2">
      <c r="J3" s="1" t="str">
        <f>[1]BS!D1</f>
        <v xml:space="preserve">АО «ForteBank» </v>
      </c>
    </row>
    <row r="4" spans="2:11" x14ac:dyDescent="0.2">
      <c r="J4" s="2" t="s">
        <v>155</v>
      </c>
    </row>
    <row r="5" spans="2:11" x14ac:dyDescent="0.2">
      <c r="J5" s="2"/>
    </row>
    <row r="6" spans="2:11" x14ac:dyDescent="0.2">
      <c r="J6" s="2" t="s">
        <v>38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33"/>
      <c r="C10" s="196" t="s">
        <v>63</v>
      </c>
      <c r="D10" s="196"/>
      <c r="E10" s="196"/>
      <c r="F10" s="196"/>
      <c r="G10" s="196"/>
      <c r="H10" s="196"/>
      <c r="I10" s="197"/>
      <c r="J10" s="197"/>
      <c r="K10" s="34"/>
    </row>
    <row r="11" spans="2:11" ht="48" customHeight="1" x14ac:dyDescent="0.2">
      <c r="B11" s="33"/>
      <c r="C11" s="40" t="s">
        <v>64</v>
      </c>
      <c r="D11" s="40" t="s">
        <v>19</v>
      </c>
      <c r="E11" s="132" t="s">
        <v>102</v>
      </c>
      <c r="F11" s="132" t="s">
        <v>75</v>
      </c>
      <c r="G11" s="132" t="s">
        <v>65</v>
      </c>
      <c r="H11" s="40" t="s">
        <v>66</v>
      </c>
      <c r="I11" s="40" t="s">
        <v>67</v>
      </c>
      <c r="J11" s="40" t="s">
        <v>68</v>
      </c>
      <c r="K11" s="35"/>
    </row>
    <row r="12" spans="2:11" s="60" customFormat="1" ht="14.25" customHeight="1" x14ac:dyDescent="0.2">
      <c r="B12" s="33"/>
      <c r="C12" s="119"/>
      <c r="D12" s="119"/>
      <c r="E12" s="119"/>
      <c r="F12" s="119"/>
      <c r="G12" s="119"/>
      <c r="H12" s="119"/>
      <c r="I12" s="119"/>
      <c r="J12" s="119"/>
      <c r="K12" s="35"/>
    </row>
    <row r="13" spans="2:11" x14ac:dyDescent="0.2">
      <c r="B13" s="53" t="s">
        <v>156</v>
      </c>
      <c r="C13" s="120">
        <v>332815</v>
      </c>
      <c r="D13" s="120">
        <v>23651</v>
      </c>
      <c r="E13" s="120">
        <v>-3465</v>
      </c>
      <c r="F13" s="120">
        <v>8137</v>
      </c>
      <c r="G13" s="120">
        <v>-83441</v>
      </c>
      <c r="H13" s="120">
        <f>SUM(C13:G13)</f>
        <v>277697</v>
      </c>
      <c r="I13" s="121">
        <v>0</v>
      </c>
      <c r="J13" s="120">
        <f>SUM(H13:I13)</f>
        <v>277697</v>
      </c>
      <c r="K13" s="35"/>
    </row>
    <row r="14" spans="2:11" x14ac:dyDescent="0.2">
      <c r="B14" s="36"/>
      <c r="C14" s="122"/>
      <c r="D14" s="122"/>
      <c r="E14" s="122"/>
      <c r="F14" s="123"/>
      <c r="G14" s="124"/>
      <c r="H14" s="122"/>
      <c r="I14" s="124"/>
      <c r="J14" s="122"/>
      <c r="K14" s="35"/>
    </row>
    <row r="15" spans="2:11" x14ac:dyDescent="0.2">
      <c r="B15" s="36" t="s">
        <v>69</v>
      </c>
      <c r="C15" s="125">
        <v>0</v>
      </c>
      <c r="D15" s="125">
        <v>0</v>
      </c>
      <c r="E15" s="125">
        <v>0</v>
      </c>
      <c r="F15" s="125">
        <v>0</v>
      </c>
      <c r="G15" s="124">
        <f>PL!D32</f>
        <v>15411</v>
      </c>
      <c r="H15" s="122">
        <f>SUM(C15:G15)</f>
        <v>15411</v>
      </c>
      <c r="I15" s="126">
        <f>PL!D33</f>
        <v>0</v>
      </c>
      <c r="J15" s="122">
        <f>SUM(H15:I15)</f>
        <v>15411</v>
      </c>
      <c r="K15" s="35"/>
    </row>
    <row r="16" spans="2:11" ht="15.6" customHeight="1" x14ac:dyDescent="0.2">
      <c r="B16" s="36" t="s">
        <v>70</v>
      </c>
      <c r="C16" s="125">
        <v>0</v>
      </c>
      <c r="D16" s="125">
        <v>0</v>
      </c>
      <c r="E16" s="125">
        <v>0</v>
      </c>
      <c r="F16" s="124">
        <f>PL!D41</f>
        <v>-25892</v>
      </c>
      <c r="G16" s="125">
        <v>0</v>
      </c>
      <c r="H16" s="122">
        <f>SUM(C16:G16)</f>
        <v>-25892</v>
      </c>
      <c r="I16" s="125">
        <v>0</v>
      </c>
      <c r="J16" s="122">
        <f>SUM(H16:I16)</f>
        <v>-25892</v>
      </c>
      <c r="K16" s="35"/>
    </row>
    <row r="17" spans="2:11" ht="15" customHeight="1" x14ac:dyDescent="0.2">
      <c r="B17" s="33" t="s">
        <v>71</v>
      </c>
      <c r="C17" s="127">
        <f t="shared" ref="C17:I17" si="0">C15+C16</f>
        <v>0</v>
      </c>
      <c r="D17" s="127">
        <f t="shared" si="0"/>
        <v>0</v>
      </c>
      <c r="E17" s="127">
        <f t="shared" si="0"/>
        <v>0</v>
      </c>
      <c r="F17" s="128">
        <f>F15+F16</f>
        <v>-25892</v>
      </c>
      <c r="G17" s="128">
        <f>G15+G16</f>
        <v>15411</v>
      </c>
      <c r="H17" s="128">
        <f>H15+H16</f>
        <v>-10481</v>
      </c>
      <c r="I17" s="127">
        <f t="shared" si="0"/>
        <v>0</v>
      </c>
      <c r="J17" s="128">
        <f>J15+J16</f>
        <v>-10481</v>
      </c>
      <c r="K17" s="35"/>
    </row>
    <row r="18" spans="2:11" ht="15" customHeight="1" x14ac:dyDescent="0.2">
      <c r="B18" s="33"/>
      <c r="C18" s="122"/>
      <c r="D18" s="122"/>
      <c r="E18" s="122"/>
      <c r="F18" s="122"/>
      <c r="G18" s="122"/>
      <c r="H18" s="122"/>
      <c r="I18" s="122"/>
      <c r="J18" s="122"/>
      <c r="K18" s="35"/>
    </row>
    <row r="19" spans="2:11" ht="34.15" customHeight="1" x14ac:dyDescent="0.2">
      <c r="B19" s="8" t="s">
        <v>72</v>
      </c>
      <c r="C19" s="122"/>
      <c r="D19" s="122"/>
      <c r="E19" s="122"/>
      <c r="F19" s="122"/>
      <c r="G19" s="122"/>
      <c r="H19" s="122"/>
      <c r="I19" s="124"/>
      <c r="J19" s="122"/>
      <c r="K19" s="35"/>
    </row>
    <row r="20" spans="2:11" x14ac:dyDescent="0.2">
      <c r="B20" s="36" t="s">
        <v>106</v>
      </c>
      <c r="C20" s="129">
        <v>0</v>
      </c>
      <c r="D20" s="129">
        <v>0</v>
      </c>
      <c r="E20" s="129">
        <v>0</v>
      </c>
      <c r="F20" s="129">
        <v>0</v>
      </c>
      <c r="G20" s="194">
        <v>0</v>
      </c>
      <c r="H20" s="194">
        <f>SUM(C20:G20)</f>
        <v>0</v>
      </c>
      <c r="I20" s="194">
        <v>0</v>
      </c>
      <c r="J20" s="194">
        <f>SUM(H20:I20)</f>
        <v>0</v>
      </c>
      <c r="K20" s="35"/>
    </row>
    <row r="21" spans="2:11" ht="15" customHeight="1" thickBot="1" x14ac:dyDescent="0.25">
      <c r="B21" s="33" t="s">
        <v>157</v>
      </c>
      <c r="C21" s="130">
        <f t="shared" ref="C21:H21" si="1">SUM(C17:C20)+SUM(C13)</f>
        <v>332815</v>
      </c>
      <c r="D21" s="130">
        <f t="shared" si="1"/>
        <v>23651</v>
      </c>
      <c r="E21" s="130">
        <f t="shared" si="1"/>
        <v>-3465</v>
      </c>
      <c r="F21" s="130">
        <f t="shared" si="1"/>
        <v>-17755</v>
      </c>
      <c r="G21" s="130">
        <f t="shared" si="1"/>
        <v>-68030</v>
      </c>
      <c r="H21" s="130">
        <f t="shared" si="1"/>
        <v>267216</v>
      </c>
      <c r="I21" s="131">
        <f t="shared" ref="I21:J21" si="2">SUM(I17:I20)+SUM(I13)</f>
        <v>0</v>
      </c>
      <c r="J21" s="130">
        <f t="shared" si="2"/>
        <v>267216</v>
      </c>
      <c r="K21" s="35"/>
    </row>
    <row r="22" spans="2:11" ht="13.5" thickTop="1" x14ac:dyDescent="0.2">
      <c r="C22" s="37"/>
      <c r="D22" s="37"/>
      <c r="E22" s="162"/>
      <c r="F22" s="162"/>
      <c r="G22" s="162"/>
      <c r="H22" s="37"/>
      <c r="I22" s="37"/>
      <c r="J22" s="37"/>
    </row>
    <row r="24" spans="2:11" s="60" customFormat="1" x14ac:dyDescent="0.2">
      <c r="E24" s="161"/>
      <c r="F24" s="161"/>
      <c r="G24" s="161"/>
    </row>
    <row r="26" spans="2:11" s="87" customFormat="1" ht="15.75" customHeight="1" x14ac:dyDescent="0.2">
      <c r="B26" s="85"/>
      <c r="C26" s="196" t="s">
        <v>63</v>
      </c>
      <c r="D26" s="196"/>
      <c r="E26" s="196"/>
      <c r="F26" s="196"/>
      <c r="G26" s="196"/>
      <c r="H26" s="196"/>
      <c r="I26" s="92"/>
      <c r="J26" s="86"/>
    </row>
    <row r="27" spans="2:11" s="87" customFormat="1" ht="38.25" x14ac:dyDescent="0.2">
      <c r="B27" s="33"/>
      <c r="C27" s="132" t="s">
        <v>64</v>
      </c>
      <c r="D27" s="132" t="s">
        <v>19</v>
      </c>
      <c r="E27" s="132" t="s">
        <v>102</v>
      </c>
      <c r="F27" s="132" t="s">
        <v>75</v>
      </c>
      <c r="G27" s="132" t="s">
        <v>65</v>
      </c>
      <c r="H27" s="132" t="s">
        <v>66</v>
      </c>
      <c r="I27" s="132" t="s">
        <v>67</v>
      </c>
      <c r="J27" s="132" t="s">
        <v>68</v>
      </c>
      <c r="K27" s="133"/>
    </row>
    <row r="28" spans="2:11" s="87" customFormat="1" ht="9" customHeight="1" x14ac:dyDescent="0.2">
      <c r="B28" s="33" t="s">
        <v>0</v>
      </c>
      <c r="C28" s="134"/>
      <c r="D28" s="134"/>
      <c r="E28" s="134"/>
      <c r="F28" s="134"/>
      <c r="G28" s="134"/>
      <c r="H28" s="134"/>
      <c r="I28" s="134"/>
      <c r="J28" s="134"/>
      <c r="K28" s="133"/>
    </row>
    <row r="29" spans="2:11" s="87" customFormat="1" ht="18" customHeight="1" x14ac:dyDescent="0.2">
      <c r="B29" s="33" t="s">
        <v>142</v>
      </c>
      <c r="C29" s="135">
        <v>332815</v>
      </c>
      <c r="D29" s="135">
        <v>21109</v>
      </c>
      <c r="E29" s="45">
        <v>-5260</v>
      </c>
      <c r="F29" s="135">
        <v>9207</v>
      </c>
      <c r="G29" s="45">
        <v>-94540</v>
      </c>
      <c r="H29" s="193">
        <f>SUM(C29:G29)</f>
        <v>263331</v>
      </c>
      <c r="I29" s="135">
        <v>0</v>
      </c>
      <c r="J29" s="193">
        <f>SUM(H29:I29)</f>
        <v>263331</v>
      </c>
      <c r="K29" s="137"/>
    </row>
    <row r="30" spans="2:11" s="87" customFormat="1" ht="14.25" customHeight="1" x14ac:dyDescent="0.2">
      <c r="B30" s="36"/>
      <c r="C30" s="46"/>
      <c r="D30" s="46"/>
      <c r="E30" s="46"/>
      <c r="F30" s="46"/>
      <c r="G30" s="138"/>
      <c r="H30" s="138"/>
      <c r="I30" s="46"/>
      <c r="J30" s="138"/>
      <c r="K30" s="137"/>
    </row>
    <row r="31" spans="2:11" s="87" customFormat="1" ht="12.75" customHeight="1" x14ac:dyDescent="0.2">
      <c r="B31" s="36" t="s">
        <v>107</v>
      </c>
      <c r="C31" s="30">
        <v>0</v>
      </c>
      <c r="D31" s="30">
        <v>0</v>
      </c>
      <c r="E31" s="30">
        <v>0</v>
      </c>
      <c r="F31" s="30">
        <v>0</v>
      </c>
      <c r="G31" s="30">
        <v>16424</v>
      </c>
      <c r="H31" s="30">
        <f>SUM(C31:G31)</f>
        <v>16424</v>
      </c>
      <c r="I31" s="30">
        <v>0</v>
      </c>
      <c r="J31" s="30">
        <f>SUM(H31:I31)</f>
        <v>16424</v>
      </c>
      <c r="K31" s="137"/>
    </row>
    <row r="32" spans="2:11" s="87" customFormat="1" ht="11.25" customHeight="1" x14ac:dyDescent="0.2">
      <c r="B32" s="36" t="s">
        <v>108</v>
      </c>
      <c r="C32" s="46">
        <v>0</v>
      </c>
      <c r="D32" s="46">
        <v>0</v>
      </c>
      <c r="E32" s="30">
        <v>0</v>
      </c>
      <c r="F32" s="136">
        <v>1118</v>
      </c>
      <c r="G32" s="46">
        <v>0</v>
      </c>
      <c r="H32" s="30">
        <f>SUM(C32:G32)</f>
        <v>1118</v>
      </c>
      <c r="I32" s="46">
        <v>0</v>
      </c>
      <c r="J32" s="30">
        <f>SUM(H32:I32)</f>
        <v>1118</v>
      </c>
      <c r="K32" s="137"/>
    </row>
    <row r="33" spans="2:11" s="87" customFormat="1" x14ac:dyDescent="0.2">
      <c r="B33" s="33" t="s">
        <v>109</v>
      </c>
      <c r="C33" s="139">
        <v>0</v>
      </c>
      <c r="D33" s="139">
        <v>0</v>
      </c>
      <c r="E33" s="139">
        <v>0</v>
      </c>
      <c r="F33" s="136">
        <f>SUM(F31:F32)</f>
        <v>1118</v>
      </c>
      <c r="G33" s="139">
        <f>SUM(G31:G32)</f>
        <v>16424</v>
      </c>
      <c r="H33" s="139">
        <f t="shared" ref="H33:J33" si="3">SUM(H31:H32)</f>
        <v>17542</v>
      </c>
      <c r="I33" s="139">
        <f t="shared" si="3"/>
        <v>0</v>
      </c>
      <c r="J33" s="139">
        <f t="shared" si="3"/>
        <v>17542</v>
      </c>
      <c r="K33" s="137"/>
    </row>
    <row r="34" spans="2:11" s="87" customFormat="1" ht="25.5" x14ac:dyDescent="0.2">
      <c r="B34" s="8" t="s">
        <v>72</v>
      </c>
      <c r="C34" s="46"/>
      <c r="D34" s="46"/>
      <c r="E34" s="46"/>
      <c r="F34" s="46"/>
      <c r="G34" s="46"/>
      <c r="H34" s="46"/>
      <c r="I34" s="46"/>
      <c r="J34" s="46"/>
      <c r="K34" s="137"/>
    </row>
    <row r="35" spans="2:11" s="87" customFormat="1" x14ac:dyDescent="0.2">
      <c r="B35" s="36" t="s">
        <v>73</v>
      </c>
      <c r="C35" s="30">
        <v>0</v>
      </c>
      <c r="D35" s="46">
        <v>0</v>
      </c>
      <c r="E35" s="30">
        <v>0</v>
      </c>
      <c r="F35" s="46">
        <v>0</v>
      </c>
      <c r="G35" s="46">
        <v>0</v>
      </c>
      <c r="H35" s="30">
        <f>SUM(C35:G35)</f>
        <v>0</v>
      </c>
      <c r="I35" s="46">
        <v>0</v>
      </c>
      <c r="J35" s="30">
        <f>SUM(H35:I35)</f>
        <v>0</v>
      </c>
      <c r="K35" s="137"/>
    </row>
    <row r="36" spans="2:11" s="87" customFormat="1" x14ac:dyDescent="0.2">
      <c r="B36" s="36" t="s">
        <v>144</v>
      </c>
      <c r="C36" s="30"/>
      <c r="D36" s="46"/>
      <c r="E36" s="140"/>
      <c r="F36" s="46"/>
      <c r="G36" s="136">
        <v>-52961</v>
      </c>
      <c r="H36" s="140">
        <f>SUM(C36:G36)</f>
        <v>-52961</v>
      </c>
      <c r="I36" s="46"/>
      <c r="J36" s="140">
        <f>SUM(H36:I36)</f>
        <v>-52961</v>
      </c>
      <c r="K36" s="137"/>
    </row>
    <row r="37" spans="2:11" s="87" customFormat="1" ht="13.5" thickBot="1" x14ac:dyDescent="0.25">
      <c r="B37" s="33" t="s">
        <v>158</v>
      </c>
      <c r="C37" s="141">
        <f t="shared" ref="C37:I37" si="4">C29+C33+C35+C3</f>
        <v>332815</v>
      </c>
      <c r="D37" s="141">
        <f t="shared" si="4"/>
        <v>21109</v>
      </c>
      <c r="E37" s="142">
        <f t="shared" si="4"/>
        <v>-5260</v>
      </c>
      <c r="F37" s="141">
        <f t="shared" si="4"/>
        <v>10325</v>
      </c>
      <c r="G37" s="142">
        <f>G29+G33+G36+G3</f>
        <v>-131077</v>
      </c>
      <c r="H37" s="141">
        <f>H29+H33+H35+H3+H36</f>
        <v>227912</v>
      </c>
      <c r="I37" s="141">
        <f t="shared" si="4"/>
        <v>0</v>
      </c>
      <c r="J37" s="141">
        <f>J29+J33+J35+J36</f>
        <v>227912</v>
      </c>
      <c r="K37" s="137"/>
    </row>
    <row r="38" spans="2:11" s="87" customFormat="1" ht="13.5" thickTop="1" x14ac:dyDescent="0.2">
      <c r="B38" s="60"/>
      <c r="C38" s="73"/>
      <c r="D38" s="73"/>
      <c r="E38" s="73"/>
      <c r="F38" s="73"/>
      <c r="G38" s="73"/>
      <c r="H38" s="73"/>
      <c r="I38" s="73"/>
      <c r="J38" s="73"/>
      <c r="K38" s="137"/>
    </row>
    <row r="39" spans="2:11" s="87" customFormat="1" ht="11.25" x14ac:dyDescent="0.2">
      <c r="B39" s="84"/>
      <c r="C39" s="88"/>
      <c r="D39" s="88"/>
      <c r="E39" s="137"/>
      <c r="F39" s="137"/>
      <c r="G39" s="137"/>
      <c r="H39" s="88"/>
      <c r="I39" s="88"/>
      <c r="J39" s="88"/>
      <c r="K39" s="88"/>
    </row>
    <row r="41" spans="2:11" x14ac:dyDescent="0.2">
      <c r="J41" s="54" t="s">
        <v>141</v>
      </c>
    </row>
  </sheetData>
  <mergeCells count="3">
    <mergeCell ref="C10:H10"/>
    <mergeCell ref="I10:J10"/>
    <mergeCell ref="C26:H26"/>
  </mergeCells>
  <pageMargins left="0.23622047244094491" right="0.23622047244094491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PL</vt:lpstr>
      <vt:lpstr>BS</vt:lpstr>
      <vt:lpstr>CFS</vt:lpstr>
      <vt:lpstr>SCE_1кв. 2022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'SCE_1кв.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Mussazhanova, Gulim (Fortebank)</cp:lastModifiedBy>
  <cp:lastPrinted>2021-04-23T08:16:18Z</cp:lastPrinted>
  <dcterms:created xsi:type="dcterms:W3CDTF">2016-08-11T09:26:21Z</dcterms:created>
  <dcterms:modified xsi:type="dcterms:W3CDTF">2022-05-13T11:53:11Z</dcterms:modified>
</cp:coreProperties>
</file>