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KPMG\2025\1 квартал\FS\KASE_AIX\KASE final\"/>
    </mc:Choice>
  </mc:AlternateContent>
  <xr:revisionPtr revIDLastSave="0" documentId="13_ncr:1_{FE41D5DF-C100-4BF2-ACA0-A646A1946A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" sheetId="5" r:id="rId1"/>
    <sheet name="BS" sheetId="1" r:id="rId2"/>
    <sheet name="CFS" sheetId="3" r:id="rId3"/>
    <sheet name="SCE_1кв. 2025" sheetId="6" r:id="rId4"/>
  </sheets>
  <definedNames>
    <definedName name="BalanceSheet" localSheetId="1">BS!$B$9</definedName>
    <definedName name="CashFlows" localSheetId="2">CFS!$B$8</definedName>
    <definedName name="OLE_LINK10" localSheetId="2">CFS!$D$32</definedName>
    <definedName name="OLE_LINK16" localSheetId="1">BS!$D$39</definedName>
    <definedName name="OLE_LINK17" localSheetId="1">BS!#REF!</definedName>
    <definedName name="OLE_LINK5" localSheetId="0">PL!#REF!</definedName>
    <definedName name="OLE_LINK6" localSheetId="0">PL!$E$13</definedName>
    <definedName name="OLE_LINK7" localSheetId="0">PL!$E$24</definedName>
    <definedName name="_xlnm.Print_Area" localSheetId="1">BS!$A$1:$F$57</definedName>
    <definedName name="_xlnm.Print_Area" localSheetId="2">CFS!$A$1:$G$62</definedName>
    <definedName name="_xlnm.Print_Area" localSheetId="0">PL!$A$1:$F$54</definedName>
    <definedName name="_xlnm.Print_Area" localSheetId="3">'SCE_1кв. 2025'!$A$1:$I$38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3" l="1"/>
  <c r="D38" i="5"/>
  <c r="F17" i="6" l="1"/>
  <c r="H17" i="6" s="1"/>
  <c r="C33" i="6" l="1"/>
  <c r="D33" i="6"/>
  <c r="E33" i="6"/>
  <c r="H32" i="6" l="1"/>
  <c r="F48" i="3"/>
  <c r="D48" i="3"/>
  <c r="E18" i="6"/>
  <c r="E20" i="6" s="1"/>
  <c r="D18" i="6"/>
  <c r="D20" i="6" s="1"/>
  <c r="C18" i="6"/>
  <c r="C20" i="6" s="1"/>
  <c r="E34" i="6"/>
  <c r="D34" i="6"/>
  <c r="C34" i="6"/>
  <c r="F32" i="3" l="1"/>
  <c r="E20" i="1"/>
  <c r="D20" i="1"/>
  <c r="E41" i="5"/>
  <c r="D41" i="5"/>
  <c r="E38" i="5"/>
  <c r="F43" i="3"/>
  <c r="D43" i="3"/>
  <c r="E42" i="5" l="1"/>
  <c r="D39" i="1"/>
  <c r="H28" i="6" l="1"/>
  <c r="H13" i="6" l="1"/>
  <c r="E31" i="1" l="1"/>
  <c r="D31" i="1"/>
  <c r="E21" i="6" l="1"/>
  <c r="D20" i="5" l="1"/>
  <c r="D32" i="3" l="1"/>
  <c r="D26" i="5"/>
  <c r="E20" i="5"/>
  <c r="F33" i="6" l="1"/>
  <c r="F34" i="6" s="1"/>
  <c r="H31" i="6"/>
  <c r="F16" i="6"/>
  <c r="F18" i="6" s="1"/>
  <c r="F20" i="6" s="1"/>
  <c r="D42" i="5" l="1"/>
  <c r="D40" i="1"/>
  <c r="H16" i="6" l="1"/>
  <c r="F21" i="6"/>
  <c r="D42" i="1"/>
  <c r="D60" i="1"/>
  <c r="D59" i="1"/>
  <c r="D58" i="1"/>
  <c r="D35" i="3" l="1"/>
  <c r="E26" i="5" l="1"/>
  <c r="D10" i="5" l="1"/>
  <c r="D28" i="5" l="1"/>
  <c r="D30" i="5" s="1"/>
  <c r="G15" i="6" s="1"/>
  <c r="G18" i="6" s="1"/>
  <c r="G20" i="6" s="1"/>
  <c r="D43" i="5" l="1"/>
  <c r="G21" i="6"/>
  <c r="E39" i="1"/>
  <c r="E40" i="1" s="1"/>
  <c r="E10" i="5" l="1"/>
  <c r="E28" i="5" s="1"/>
  <c r="E42" i="1" l="1"/>
  <c r="E59" i="1"/>
  <c r="E60" i="1"/>
  <c r="E58" i="1"/>
  <c r="F35" i="3"/>
  <c r="E30" i="5"/>
  <c r="E43" i="5" l="1"/>
  <c r="G30" i="6"/>
  <c r="F55" i="3"/>
  <c r="D65" i="3" s="1"/>
  <c r="H30" i="6" l="1"/>
  <c r="G33" i="6"/>
  <c r="G34" i="6" s="1"/>
  <c r="C21" i="6"/>
  <c r="H33" i="6" l="1"/>
  <c r="H34" i="6" s="1"/>
  <c r="F6" i="3"/>
  <c r="D6" i="3"/>
  <c r="D21" i="6" l="1"/>
  <c r="H15" i="6" l="1"/>
  <c r="H18" i="6" l="1"/>
  <c r="H20" i="6" s="1"/>
  <c r="H21" i="6" s="1"/>
</calcChain>
</file>

<file path=xl/sharedStrings.xml><?xml version="1.0" encoding="utf-8"?>
<sst xmlns="http://schemas.openxmlformats.org/spreadsheetml/2006/main" count="204" uniqueCount="160">
  <si>
    <t xml:space="preserve"> </t>
  </si>
  <si>
    <t>Активы</t>
  </si>
  <si>
    <t>Денежные средства и их эквиваленты</t>
  </si>
  <si>
    <t>Кредиты, выданные клиентам</t>
  </si>
  <si>
    <t>Основные средства</t>
  </si>
  <si>
    <t>Нематериальные активы</t>
  </si>
  <si>
    <t>Прочие активы</t>
  </si>
  <si>
    <t>Всего активов</t>
  </si>
  <si>
    <t>Обязательства</t>
  </si>
  <si>
    <t>Текущие счета и депозиты клиентов</t>
  </si>
  <si>
    <t xml:space="preserve">Выпущенные долговые ценные бумаги </t>
  </si>
  <si>
    <t>Субординированный долг</t>
  </si>
  <si>
    <t>Отложенные налоговые обязательства</t>
  </si>
  <si>
    <t>Прочие обязательства</t>
  </si>
  <si>
    <t>Всего обязательств</t>
  </si>
  <si>
    <t>Капитал</t>
  </si>
  <si>
    <t>Акционерный капитал</t>
  </si>
  <si>
    <t>Дополнительный оплаченный капитал</t>
  </si>
  <si>
    <t>Всего капитала</t>
  </si>
  <si>
    <t>Всего капитала и обязательств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</si>
  <si>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</si>
  <si>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</si>
  <si>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</si>
  <si>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</si>
  <si>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</si>
  <si>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Уменьшение/(увеличение) операционных активов:</t>
  </si>
  <si>
    <t>(Уменьшение)/увеличение операционных обязательств:</t>
  </si>
  <si>
    <t>Кредиторская задолженность по сделкам «репо»</t>
  </si>
  <si>
    <t>Корпоративный подоходный налог уплаченный</t>
  </si>
  <si>
    <t>Движение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</si>
  <si>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</si>
  <si>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 и нематериальных активов</t>
  </si>
  <si>
    <t>Движение денежных средств от финансовой деятельности</t>
  </si>
  <si>
    <t>В миллионах  тенге</t>
  </si>
  <si>
    <t xml:space="preserve">АО «ForteBank» </t>
  </si>
  <si>
    <t>(не аудировано)</t>
  </si>
  <si>
    <t>Общие и административные расходы, выплаченные</t>
  </si>
  <si>
    <t>Процентные доходы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</si>
  <si>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</si>
  <si>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</si>
  <si>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</si>
  <si>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</si>
  <si>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Непроцентные доходы</t>
  </si>
  <si>
    <t>Общие и административные расходы</t>
  </si>
  <si>
    <t>Непроцентные расходы</t>
  </si>
  <si>
    <t>Прибыль до расходов по корпоративному подоходному налогу</t>
  </si>
  <si>
    <t>Прибыль за отчетный период</t>
  </si>
  <si>
    <t>Прочий совокупный доход</t>
  </si>
  <si>
    <t>Капитал, причитающийся акционерам Банка</t>
  </si>
  <si>
    <t xml:space="preserve">Акционерный капитал </t>
  </si>
  <si>
    <t>Всего</t>
  </si>
  <si>
    <t>Прибыль за отчетный период (не аудировано)</t>
  </si>
  <si>
    <t>Итого совокупный доход за отчётный период (неаудировано)</t>
  </si>
  <si>
    <t>Кредиторская задолженность по договорам «репо»</t>
  </si>
  <si>
    <t>Резерв справедливой стоимости</t>
  </si>
  <si>
    <t>Влияние изменения обменных курсов на денежные средства и их эквиваленты</t>
  </si>
  <si>
    <t>Производные финансовые активы</t>
  </si>
  <si>
    <t xml:space="preserve"> - cумма, реклассифицированная в состав прибыли или убытка в результате прекращения признания долговых инструментов, оцениваемых по справедливой стоимости через прочий совокупный доход</t>
  </si>
  <si>
    <t>Приобретение инвестиционных ценных бумаг, оцениваемых по справедливой стоимости через прочий совокупный доход</t>
  </si>
  <si>
    <t>Влияние ОКУ на денежные средства и их эквиваленты</t>
  </si>
  <si>
    <t>Неденежные операции</t>
  </si>
  <si>
    <t>Прочие расходы</t>
  </si>
  <si>
    <t>Прочие доходы</t>
  </si>
  <si>
    <t>_________________________________</t>
  </si>
  <si>
    <t>Собственные выкупленные акции</t>
  </si>
  <si>
    <t>Производные инструменты</t>
  </si>
  <si>
    <t>Выкупленный капитал</t>
  </si>
  <si>
    <t>(аудировано)</t>
  </si>
  <si>
    <t>Прибыль за отчётный период (неаудировано)</t>
  </si>
  <si>
    <t>Net realised gains/(losses) from financial instruments at fair value
through profit or loss</t>
  </si>
  <si>
    <t xml:space="preserve">Net realised gains on dealing in foreign currencies </t>
  </si>
  <si>
    <t>Other operating expenses paid</t>
  </si>
  <si>
    <t>General and administrative expenses paid</t>
  </si>
  <si>
    <t>Amounts due from financial institutions</t>
  </si>
  <si>
    <t>Trading securities</t>
  </si>
  <si>
    <t>Loans to customers</t>
  </si>
  <si>
    <t xml:space="preserve">Other assets </t>
  </si>
  <si>
    <t xml:space="preserve">Current accounts and deposits of customers </t>
  </si>
  <si>
    <t>Amounts due to banks and other financial institutions</t>
  </si>
  <si>
    <t>Amounts payable under repurchase agreements</t>
  </si>
  <si>
    <t>Other liabilities</t>
  </si>
  <si>
    <t xml:space="preserve">Corporate income tax paid </t>
  </si>
  <si>
    <t>Purchase of investment securities at fair value through other
comprehensive income</t>
  </si>
  <si>
    <t>Proceeds from sale of investment securities at fair value through
other comprehensive income</t>
  </si>
  <si>
    <t>Redemption of investment securities at fair value through other
comprehensive income</t>
  </si>
  <si>
    <t>Purchase of property and equipment and intangible assets</t>
  </si>
  <si>
    <t xml:space="preserve">Proceeds from sale of property and equipment and intangible assets </t>
  </si>
  <si>
    <t>Repayment of lease liability</t>
  </si>
  <si>
    <t xml:space="preserve">Effect of exchange rate changes on cash and cash equivalents </t>
  </si>
  <si>
    <t>Cash and cash equivalents, beginning</t>
  </si>
  <si>
    <t>Repossession of collateral on loans to customer</t>
  </si>
  <si>
    <t>Cash and cash equivalents, ending</t>
  </si>
  <si>
    <t>Расходы по кредитным убыткам</t>
  </si>
  <si>
    <t>стр 1 из 4</t>
  </si>
  <si>
    <t>стр 2 из 4</t>
  </si>
  <si>
    <t>стр 3 из 4</t>
  </si>
  <si>
    <t>стр 4 из 4</t>
  </si>
  <si>
    <t>Прим.</t>
  </si>
  <si>
    <t>________________________________</t>
  </si>
  <si>
    <t>Чистое изменение денежных средств и их эквивалентов</t>
  </si>
  <si>
    <t xml:space="preserve">Ценные бумаги, оцениваемые по справедливой стоимости через прибыль или убыток </t>
  </si>
  <si>
    <t>Ценные бумаги, оцениваемые по справедливой стоимости через прибыль или убыток</t>
  </si>
  <si>
    <t>Нераспределенная прибыль</t>
  </si>
  <si>
    <t>Поступления от размещения выпущенных долговых ценных бумаг</t>
  </si>
  <si>
    <t>Средства в финансовых организациях</t>
  </si>
  <si>
    <t>Средства банков и прочих финансовых организаций</t>
  </si>
  <si>
    <t>Нераспреде-ленная прибыль</t>
  </si>
  <si>
    <t xml:space="preserve">Находящиеся в собственности Группы </t>
  </si>
  <si>
    <t xml:space="preserve">Обремененные залогом по сделке "РЕПО" </t>
  </si>
  <si>
    <t>Инвестиционные ценные бумаги:</t>
  </si>
  <si>
    <t>На 1 января 2024 года</t>
  </si>
  <si>
    <t>Чистый убыток от модификации обязательства, приводящей к прекращению признания</t>
  </si>
  <si>
    <t>- налог на прибыль, относящийся к компонентам прочего совокупного дохода</t>
  </si>
  <si>
    <t>- величина изменения оценочного резерва под ожидаемые кредитные убытки по долговым инструментам, оцениваемым по справедливой стоимости через прочий совокупный доход</t>
  </si>
  <si>
    <t>- чистая величина изменения справедливой стоимости долговых инструментов, оцениваемых по справедливой стоимости через прочий совокупный доход</t>
  </si>
  <si>
    <t>Поступления от продажи инвестиционных ценных бумаг, оцениваемых по справедливой стоимости через прочий совокупный доход</t>
  </si>
  <si>
    <t>Поступления от погашения инвестиционных ценных бумаг, оцениваемых по справедливой стоимости через прочий совокупный доход</t>
  </si>
  <si>
    <t>Погашение обязательств по финансовой аренде</t>
  </si>
  <si>
    <t>Изъятие залогового обеспечения по кредитам, выданным  клиентам</t>
  </si>
  <si>
    <t>Дивиденды полученные</t>
  </si>
  <si>
    <t>Прочий совокупный доход, подлежащий реклассификации в состав прибыли или убытка в последующих периодах (неаудировано)</t>
  </si>
  <si>
    <t>Чистый доход по операциям с иностранной валютой</t>
  </si>
  <si>
    <t>Прочий совокупный доход/(убыток), подлежащий переклассификации в состав прибыли или убытка в последующих периодах при выполнении определенных условий:</t>
  </si>
  <si>
    <t xml:space="preserve">Прочий совокупный доход/(убыток), не подлежащий реклассификации в состав прибыли или убытка в последующих периодах </t>
  </si>
  <si>
    <t>Чистый реализованный доход по операциям с иностранной валютой</t>
  </si>
  <si>
    <t>Промежуточный сокращенный консолидированный отчет о совокупном доходе за трёхмесячный период, завершившийся 31 марта 2025 года</t>
  </si>
  <si>
    <t>За трёхмесячный период, завершившийся 31 марта 2025 года</t>
  </si>
  <si>
    <t>За трёхмесячный период, завершившийся на 31 марта 2024 года</t>
  </si>
  <si>
    <t>Ешмагамбетова Г.Г.</t>
  </si>
  <si>
    <t>И.о. Главного бухгалтера</t>
  </si>
  <si>
    <t>Промежуточный сокращенный консолидированный отчет о финансовом положении по состоянию на 31 марта  2025 года</t>
  </si>
  <si>
    <t xml:space="preserve"> 31 марта 2025 года</t>
  </si>
  <si>
    <t xml:space="preserve"> 31 декабря 2024 года</t>
  </si>
  <si>
    <t>Промежуточный сокращенный консолидированный отчет о движении денежных средств за трёхмесячный период, завершившийся 31 марта 2025 года</t>
  </si>
  <si>
    <t>На 31 марта 2025 года (не аудировано)</t>
  </si>
  <si>
    <t>На 1 января 2025 года</t>
  </si>
  <si>
    <t>На 31 марта 2024 года (неаудировано)</t>
  </si>
  <si>
    <t>Прочие резервы</t>
  </si>
  <si>
    <t>Чистый убыток по операциям с финансовыми инструментами, оцениваемыми по справедливой стоимости через прибыль или убыток</t>
  </si>
  <si>
    <t>Чистый доход в результате прекращения признания инвестиционных ценных бумаг, оцениваемых по справедливой стоимости через прочий совокупный доход</t>
  </si>
  <si>
    <t>Расходы по корпоративному подоходному налогу</t>
  </si>
  <si>
    <t xml:space="preserve">Чистый прочий совокупный (убыток)/доход, подлежащий реклассификации в состав прибыли или убытка в последующих периодах </t>
  </si>
  <si>
    <t>Убыток по долевым инструментам, оцениваемым по справедливой стоимости через прочий совокупный доход</t>
  </si>
  <si>
    <t>Итого прочий совокупный убыток, не подлежащий реклассификации в состав прибыли или убытка в последующих периодах</t>
  </si>
  <si>
    <t xml:space="preserve">Прочий совокупный (убыток)/доход за отчётный период, за вычетом налогов </t>
  </si>
  <si>
    <t>Итого совокупный (убыток)/доход за отчётный период</t>
  </si>
  <si>
    <t>Чистый реализованный убыток по финансовым инструментам, оцениваемым по справедливой стоимости через прибыль или убыток</t>
  </si>
  <si>
    <t>Прочие операционные расходы нетто, выплаченные</t>
  </si>
  <si>
    <t>Чистое (расходвание)/поступление денежных средств (в)/от операционной деятельности до корпоративного подоходного налога</t>
  </si>
  <si>
    <t>Чистое (расходвание)/поступление денежных средств (в)/от операционной деятельности</t>
  </si>
  <si>
    <t>Чистое расходование денежных средств в инвестиционной деятельности</t>
  </si>
  <si>
    <t>Чистое поступление/(расходование) денежных средств в финансовой деятельности</t>
  </si>
  <si>
    <t>Денежные средства и их эквиваленты, на начало периода</t>
  </si>
  <si>
    <t>Денежные средства и их эквиваленты, на конец периода</t>
  </si>
  <si>
    <t>Промежуточный сокращенный консолидированный отчет об изменениях в капитале за трёхмесячный период, завершившийся 31 марта  2025 года</t>
  </si>
  <si>
    <t>Прочий совокупный убыток, подлежащий реклассификации в состав прибыли или убытка в последующих периодах (неаудировано)</t>
  </si>
  <si>
    <t>Прочий совокупный убыток, не подлежащий реклассификации в состав прибыли или убытка в последующих периодах (неаудировано)</t>
  </si>
  <si>
    <t>Итого совокупный (убыток)/доход за отчётный период (неаудировано)</t>
  </si>
  <si>
    <t>Куанышев Т.Ж</t>
  </si>
  <si>
    <t xml:space="preserve">Председатель Правления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</si>
</sst>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* #,##0.00_р_._-;\-* #,##0.00_р_._-;_-* &quot;-&quot;??_р_._-;_-@_-"/>
    <numFmt numFmtId="165" formatCode="_-* #,##0_р_._-;\-* #,##0_р_._-;_-* &quot;-&quot;??_р_._-;_-@_-"/>
    <numFmt numFmtId="166" formatCode="_(* #,##0_);_(* \(#,##0\);_(* &quot;₽&quot;\-&quot;₽&quot;_);_(@_)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9"/>
      <color theme="1"/>
      <name val="Garamond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17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7" fillId="0" borderId="0" xfId="2" applyFont="1"/>
    <xf numFmtId="0" fontId="3" fillId="0" borderId="0" xfId="2" applyFont="1" applyAlignment="1">
      <alignment wrapText="1"/>
    </xf>
    <xf numFmtId="0" fontId="3" fillId="0" borderId="0" xfId="2" applyFont="1"/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165" fontId="10" fillId="0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/>
    <xf numFmtId="166" fontId="4" fillId="0" borderId="0" xfId="0" applyNumberFormat="1" applyFont="1"/>
    <xf numFmtId="166" fontId="11" fillId="0" borderId="0" xfId="0" applyNumberFormat="1" applyFont="1"/>
    <xf numFmtId="3" fontId="4" fillId="0" borderId="0" xfId="0" applyNumberFormat="1" applyFont="1"/>
    <xf numFmtId="4" fontId="4" fillId="0" borderId="0" xfId="0" applyNumberFormat="1" applyFont="1"/>
    <xf numFmtId="165" fontId="4" fillId="0" borderId="0" xfId="1" applyNumberFormat="1" applyFont="1" applyFill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166" fontId="4" fillId="0" borderId="0" xfId="1" applyNumberFormat="1" applyFont="1" applyFill="1" applyAlignment="1">
      <alignment horizontal="right" wrapText="1"/>
    </xf>
    <xf numFmtId="165" fontId="6" fillId="0" borderId="0" xfId="1" applyNumberFormat="1" applyFont="1" applyFill="1" applyBorder="1" applyAlignment="1">
      <alignment horizontal="right" vertical="center" wrapText="1"/>
    </xf>
    <xf numFmtId="166" fontId="4" fillId="0" borderId="1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Alignment="1">
      <alignment horizontal="right" wrapText="1"/>
    </xf>
    <xf numFmtId="166" fontId="4" fillId="0" borderId="1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6" fontId="6" fillId="0" borderId="3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Border="1" applyAlignment="1">
      <alignment horizontal="right" wrapText="1"/>
    </xf>
    <xf numFmtId="166" fontId="12" fillId="0" borderId="0" xfId="0" applyNumberFormat="1" applyFont="1"/>
    <xf numFmtId="165" fontId="11" fillId="0" borderId="0" xfId="1" applyNumberFormat="1" applyFont="1" applyFill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16" fillId="0" borderId="0" xfId="2" applyFont="1"/>
    <xf numFmtId="0" fontId="15" fillId="0" borderId="0" xfId="2" applyFont="1" applyAlignment="1">
      <alignment wrapText="1"/>
    </xf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15" fillId="0" borderId="0" xfId="2" applyFont="1"/>
    <xf numFmtId="0" fontId="18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13" fillId="0" borderId="0" xfId="0" quotePrefix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21" fillId="0" borderId="0" xfId="0" applyFont="1"/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right"/>
    </xf>
    <xf numFmtId="0" fontId="4" fillId="0" borderId="0" xfId="0" applyFont="1" applyAlignment="1">
      <alignment wrapText="1"/>
    </xf>
    <xf numFmtId="165" fontId="23" fillId="0" borderId="0" xfId="0" applyNumberFormat="1" applyFont="1"/>
    <xf numFmtId="165" fontId="4" fillId="0" borderId="0" xfId="1" applyNumberFormat="1" applyFont="1" applyFill="1" applyAlignment="1">
      <alignment horizontal="right" wrapText="1"/>
    </xf>
    <xf numFmtId="166" fontId="16" fillId="0" borderId="0" xfId="0" applyNumberFormat="1" applyFont="1" applyAlignment="1">
      <alignment horizontal="right" wrapText="1"/>
    </xf>
    <xf numFmtId="165" fontId="19" fillId="0" borderId="3" xfId="1" applyNumberFormat="1" applyFont="1" applyFill="1" applyBorder="1" applyAlignment="1">
      <alignment horizontal="right" vertical="center" wrapText="1"/>
    </xf>
    <xf numFmtId="165" fontId="13" fillId="0" borderId="0" xfId="1" applyNumberFormat="1" applyFont="1" applyFill="1" applyAlignment="1">
      <alignment horizontal="right" vertical="center" wrapText="1"/>
    </xf>
    <xf numFmtId="165" fontId="19" fillId="0" borderId="0" xfId="1" applyNumberFormat="1" applyFont="1" applyFill="1" applyAlignment="1">
      <alignment horizontal="right" vertical="center" wrapText="1"/>
    </xf>
    <xf numFmtId="166" fontId="17" fillId="0" borderId="3" xfId="0" applyNumberFormat="1" applyFont="1" applyBorder="1" applyAlignment="1">
      <alignment horizontal="right" wrapText="1"/>
    </xf>
    <xf numFmtId="166" fontId="17" fillId="0" borderId="0" xfId="0" applyNumberFormat="1" applyFont="1" applyAlignment="1">
      <alignment horizontal="right" wrapText="1"/>
    </xf>
    <xf numFmtId="166" fontId="17" fillId="0" borderId="2" xfId="0" applyNumberFormat="1" applyFont="1" applyBorder="1" applyAlignment="1">
      <alignment horizontal="right" wrapText="1"/>
    </xf>
    <xf numFmtId="165" fontId="19" fillId="0" borderId="0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/>
    <xf numFmtId="166" fontId="7" fillId="0" borderId="0" xfId="1" applyNumberFormat="1" applyFont="1" applyFill="1"/>
    <xf numFmtId="3" fontId="7" fillId="0" borderId="0" xfId="1" applyNumberFormat="1" applyFont="1" applyFill="1" applyBorder="1"/>
    <xf numFmtId="166" fontId="7" fillId="0" borderId="0" xfId="1" applyNumberFormat="1" applyFont="1" applyFill="1" applyBorder="1"/>
    <xf numFmtId="165" fontId="4" fillId="0" borderId="0" xfId="1" applyNumberFormat="1" applyFont="1" applyFill="1" applyAlignment="1">
      <alignment horizontal="left" vertical="center" wrapText="1"/>
    </xf>
    <xf numFmtId="3" fontId="8" fillId="0" borderId="2" xfId="1" applyNumberFormat="1" applyFont="1" applyFill="1" applyBorder="1"/>
    <xf numFmtId="166" fontId="8" fillId="0" borderId="2" xfId="1" applyNumberFormat="1" applyFont="1" applyFill="1" applyBorder="1"/>
    <xf numFmtId="166" fontId="7" fillId="0" borderId="1" xfId="1" applyNumberFormat="1" applyFont="1" applyFill="1" applyBorder="1"/>
    <xf numFmtId="3" fontId="8" fillId="0" borderId="0" xfId="1" applyNumberFormat="1" applyFont="1" applyFill="1"/>
    <xf numFmtId="166" fontId="8" fillId="0" borderId="0" xfId="1" applyNumberFormat="1" applyFont="1" applyFill="1"/>
    <xf numFmtId="0" fontId="6" fillId="0" borderId="0" xfId="0" applyFont="1" applyAlignment="1">
      <alignment horizontal="right" wrapText="1"/>
    </xf>
    <xf numFmtId="166" fontId="6" fillId="0" borderId="1" xfId="0" applyNumberFormat="1" applyFont="1" applyBorder="1" applyAlignment="1">
      <alignment wrapText="1"/>
    </xf>
    <xf numFmtId="166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165" fontId="6" fillId="0" borderId="3" xfId="0" applyNumberFormat="1" applyFont="1" applyBorder="1" applyAlignment="1">
      <alignment wrapText="1"/>
    </xf>
    <xf numFmtId="166" fontId="6" fillId="0" borderId="2" xfId="0" applyNumberFormat="1" applyFont="1" applyBorder="1" applyAlignment="1">
      <alignment wrapText="1"/>
    </xf>
    <xf numFmtId="165" fontId="5" fillId="0" borderId="0" xfId="1" applyNumberFormat="1" applyFont="1" applyFill="1" applyAlignment="1">
      <alignment horizontal="left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166" fontId="4" fillId="0" borderId="0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Fill="1" applyBorder="1" applyAlignment="1">
      <alignment horizontal="right" vertical="center" wrapText="1"/>
    </xf>
    <xf numFmtId="166" fontId="4" fillId="0" borderId="2" xfId="0" applyNumberFormat="1" applyFont="1" applyBorder="1" applyAlignment="1">
      <alignment wrapText="1"/>
    </xf>
    <xf numFmtId="166" fontId="8" fillId="0" borderId="2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3" fontId="8" fillId="0" borderId="0" xfId="1" applyNumberFormat="1" applyFont="1" applyFill="1" applyAlignment="1">
      <alignment horizontal="left" vertical="center" wrapText="1"/>
    </xf>
    <xf numFmtId="0" fontId="7" fillId="0" borderId="0" xfId="0" applyFont="1"/>
    <xf numFmtId="0" fontId="2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165" fontId="17" fillId="0" borderId="3" xfId="1" applyNumberFormat="1" applyFont="1" applyFill="1" applyBorder="1" applyAlignment="1">
      <alignment horizontal="right" vertical="center" wrapText="1"/>
    </xf>
    <xf numFmtId="165" fontId="16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Border="1" applyAlignment="1">
      <alignment horizontal="right" vertical="center" wrapText="1"/>
    </xf>
    <xf numFmtId="0" fontId="16" fillId="0" borderId="0" xfId="0" applyFont="1"/>
    <xf numFmtId="0" fontId="14" fillId="0" borderId="0" xfId="0" applyFont="1" applyAlignment="1">
      <alignment vertical="center" wrapText="1"/>
    </xf>
    <xf numFmtId="3" fontId="7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15" fillId="0" borderId="0" xfId="2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3" fillId="0" borderId="0" xfId="0" quotePrefix="1" applyFont="1" applyAlignment="1">
      <alignment horizontal="center" wrapText="1"/>
    </xf>
    <xf numFmtId="166" fontId="4" fillId="0" borderId="1" xfId="0" applyNumberFormat="1" applyFont="1" applyBorder="1" applyAlignment="1">
      <alignment vertical="center" wrapText="1"/>
    </xf>
    <xf numFmtId="0" fontId="11" fillId="0" borderId="0" xfId="0" applyFont="1"/>
    <xf numFmtId="0" fontId="11" fillId="0" borderId="0" xfId="2" applyFont="1"/>
    <xf numFmtId="0" fontId="24" fillId="0" borderId="0" xfId="2" applyFont="1"/>
    <xf numFmtId="3" fontId="11" fillId="0" borderId="0" xfId="0" applyNumberFormat="1" applyFont="1"/>
    <xf numFmtId="166" fontId="17" fillId="0" borderId="4" xfId="0" applyNumberFormat="1" applyFont="1" applyBorder="1" applyAlignment="1">
      <alignment horizontal="right" wrapText="1"/>
    </xf>
    <xf numFmtId="0" fontId="25" fillId="0" borderId="0" xfId="0" applyFont="1" applyAlignment="1">
      <alignment horizontal="left" vertical="center" wrapText="1"/>
    </xf>
    <xf numFmtId="166" fontId="6" fillId="0" borderId="1" xfId="0" applyNumberFormat="1" applyFont="1" applyBorder="1" applyAlignment="1">
      <alignment horizontal="right" wrapText="1"/>
    </xf>
    <xf numFmtId="165" fontId="4" fillId="0" borderId="0" xfId="1" applyNumberFormat="1" applyFont="1" applyFill="1" applyBorder="1" applyAlignment="1">
      <alignment horizontal="right" wrapText="1"/>
    </xf>
    <xf numFmtId="166" fontId="4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65" fontId="6" fillId="0" borderId="3" xfId="0" applyNumberFormat="1" applyFont="1" applyBorder="1" applyAlignment="1">
      <alignment horizontal="right" wrapText="1"/>
    </xf>
    <xf numFmtId="166" fontId="6" fillId="0" borderId="2" xfId="0" applyNumberFormat="1" applyFont="1" applyBorder="1" applyAlignment="1">
      <alignment horizontal="right" wrapText="1"/>
    </xf>
    <xf numFmtId="3" fontId="3" fillId="0" borderId="0" xfId="1" applyNumberFormat="1" applyFont="1" applyFill="1"/>
    <xf numFmtId="166" fontId="3" fillId="0" borderId="0" xfId="1" applyNumberFormat="1" applyFont="1" applyFill="1"/>
    <xf numFmtId="3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166" fontId="4" fillId="0" borderId="0" xfId="0" applyNumberFormat="1" applyFont="1" applyAlignment="1">
      <alignment wrapText="1"/>
    </xf>
    <xf numFmtId="165" fontId="6" fillId="0" borderId="4" xfId="0" applyNumberFormat="1" applyFont="1" applyBorder="1" applyAlignment="1">
      <alignment wrapText="1"/>
    </xf>
    <xf numFmtId="165" fontId="6" fillId="0" borderId="4" xfId="0" applyNumberFormat="1" applyFont="1" applyBorder="1" applyAlignment="1">
      <alignment horizontal="right" wrapText="1"/>
    </xf>
    <xf numFmtId="41" fontId="4" fillId="0" borderId="0" xfId="1" applyNumberFormat="1" applyFont="1" applyFill="1" applyAlignment="1">
      <alignment horizontal="right" wrapText="1"/>
    </xf>
    <xf numFmtId="41" fontId="4" fillId="0" borderId="0" xfId="0" applyNumberFormat="1" applyFont="1" applyAlignment="1">
      <alignment horizontal="right"/>
    </xf>
    <xf numFmtId="41" fontId="4" fillId="0" borderId="0" xfId="0" applyNumberFormat="1" applyFont="1" applyAlignment="1">
      <alignment horizontal="right" wrapText="1"/>
    </xf>
    <xf numFmtId="41" fontId="4" fillId="0" borderId="0" xfId="0" applyNumberFormat="1" applyFont="1"/>
    <xf numFmtId="164" fontId="16" fillId="0" borderId="0" xfId="1" applyFont="1" applyAlignment="1">
      <alignment horizontal="right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66" fontId="17" fillId="0" borderId="0" xfId="0" applyNumberFormat="1" applyFont="1" applyAlignment="1">
      <alignment horizontal="right"/>
    </xf>
    <xf numFmtId="0" fontId="13" fillId="0" borderId="0" xfId="0" applyFont="1" applyAlignment="1"/>
    <xf numFmtId="166" fontId="17" fillId="0" borderId="3" xfId="0" applyNumberFormat="1" applyFont="1" applyBorder="1" applyAlignment="1">
      <alignment horizontal="right"/>
    </xf>
    <xf numFmtId="3" fontId="4" fillId="0" borderId="0" xfId="0" applyNumberFormat="1" applyFont="1" applyAlignment="1"/>
    <xf numFmtId="166" fontId="4" fillId="0" borderId="0" xfId="0" applyNumberFormat="1" applyFont="1" applyAlignment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166" fontId="4" fillId="0" borderId="0" xfId="1" applyNumberFormat="1" applyFont="1" applyFill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4" fontId="4" fillId="0" borderId="0" xfId="0" applyNumberFormat="1" applyFont="1" applyAlignment="1"/>
    <xf numFmtId="165" fontId="10" fillId="0" borderId="0" xfId="1" applyNumberFormat="1" applyFont="1" applyFill="1" applyBorder="1" applyAlignment="1">
      <alignment horizontal="left" vertical="center"/>
    </xf>
    <xf numFmtId="165" fontId="4" fillId="0" borderId="0" xfId="1" applyNumberFormat="1" applyFont="1" applyFill="1" applyAlignment="1"/>
    <xf numFmtId="4" fontId="4" fillId="0" borderId="0" xfId="0" applyNumberFormat="1" applyFont="1" applyAlignment="1">
      <alignment wrapText="1"/>
    </xf>
    <xf numFmtId="165" fontId="4" fillId="0" borderId="0" xfId="1" applyNumberFormat="1" applyFont="1" applyFill="1" applyAlignment="1">
      <alignment wrapText="1"/>
    </xf>
    <xf numFmtId="166" fontId="8" fillId="0" borderId="0" xfId="1" applyNumberFormat="1" applyFont="1" applyFill="1" applyBorder="1" applyAlignment="1">
      <alignment horizontal="right" wrapText="1"/>
    </xf>
    <xf numFmtId="166" fontId="6" fillId="0" borderId="3" xfId="0" applyNumberFormat="1" applyFont="1" applyBorder="1" applyAlignment="1">
      <alignment horizontal="right" wrapText="1"/>
    </xf>
    <xf numFmtId="166" fontId="4" fillId="0" borderId="0" xfId="0" applyNumberFormat="1" applyFont="1" applyBorder="1" applyAlignment="1">
      <alignment wrapText="1"/>
    </xf>
    <xf numFmtId="166" fontId="4" fillId="0" borderId="0" xfId="0" applyNumberFormat="1" applyFont="1" applyBorder="1" applyAlignment="1">
      <alignment horizontal="right" wrapText="1"/>
    </xf>
    <xf numFmtId="166" fontId="4" fillId="0" borderId="3" xfId="0" applyNumberFormat="1" applyFont="1" applyBorder="1" applyAlignment="1">
      <alignment wrapText="1"/>
    </xf>
    <xf numFmtId="0" fontId="4" fillId="0" borderId="0" xfId="0" applyFont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0" fontId="26" fillId="0" borderId="0" xfId="0" applyFont="1" applyAlignment="1">
      <alignment vertical="center" wrapText="1"/>
    </xf>
    <xf numFmtId="165" fontId="25" fillId="0" borderId="0" xfId="1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6" fillId="0" borderId="0" xfId="2" applyFont="1" applyFill="1"/>
  </cellXfs>
  <cellStyles count="3">
    <cellStyle name="Comma" xfId="1" builtinId="3"/>
    <cellStyle name="Normal" xfId="0" builtinId="0"/>
    <cellStyle name="Обычный 10 10" xfId="2" xr:uid="{00000000-0005-0000-0000-000001000000}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view="pageBreakPreview" topLeftCell="A35" zoomScale="80" zoomScaleNormal="80" zoomScaleSheetLayoutView="80" workbookViewId="0">
      <selection activeCell="B46" sqref="B46"/>
    </sheetView>
  </sheetViews>
  <sheetFormatPr defaultColWidth="9.140625" defaultRowHeight="15" x14ac:dyDescent="0.2"/>
  <cols>
    <col min="1" max="1" width="9.140625" style="38"/>
    <col min="2" max="2" width="81.7109375" style="38" customWidth="1"/>
    <col min="3" max="3" width="8.28515625" style="110" customWidth="1"/>
    <col min="4" max="4" width="32" style="99" customWidth="1"/>
    <col min="5" max="5" width="32" style="38" customWidth="1"/>
    <col min="6" max="6" width="11.140625" style="3" customWidth="1"/>
    <col min="7" max="7" width="10.5703125" style="3" customWidth="1"/>
    <col min="8" max="16384" width="9.140625" style="3"/>
  </cols>
  <sheetData>
    <row r="1" spans="2:8" x14ac:dyDescent="0.2">
      <c r="E1" s="39" t="s">
        <v>34</v>
      </c>
    </row>
    <row r="2" spans="2:8" x14ac:dyDescent="0.2">
      <c r="E2" s="40" t="s">
        <v>125</v>
      </c>
    </row>
    <row r="3" spans="2:8" ht="7.9" customHeight="1" x14ac:dyDescent="0.2">
      <c r="E3" s="40"/>
    </row>
    <row r="4" spans="2:8" ht="14.25" customHeight="1" x14ac:dyDescent="0.2">
      <c r="E4" s="40" t="s">
        <v>33</v>
      </c>
    </row>
    <row r="5" spans="2:8" ht="18" customHeight="1" x14ac:dyDescent="0.2">
      <c r="B5" s="46"/>
      <c r="C5" s="111"/>
      <c r="D5" s="100"/>
      <c r="E5" s="45"/>
    </row>
    <row r="6" spans="2:8" ht="75" customHeight="1" x14ac:dyDescent="0.2">
      <c r="B6" s="46"/>
      <c r="C6" s="112" t="s">
        <v>97</v>
      </c>
      <c r="D6" s="93" t="s">
        <v>126</v>
      </c>
      <c r="E6" s="41" t="s">
        <v>127</v>
      </c>
    </row>
    <row r="7" spans="2:8" x14ac:dyDescent="0.2">
      <c r="B7" s="46"/>
      <c r="C7" s="113"/>
      <c r="D7" s="94" t="s">
        <v>35</v>
      </c>
      <c r="E7" s="42" t="s">
        <v>35</v>
      </c>
    </row>
    <row r="8" spans="2:8" ht="15.75" customHeight="1" x14ac:dyDescent="0.2">
      <c r="B8" s="47" t="s">
        <v>37</v>
      </c>
      <c r="C8" s="111">
        <v>4</v>
      </c>
      <c r="D8" s="58">
        <v>142218</v>
      </c>
      <c r="E8" s="58">
        <v>118049</v>
      </c>
      <c r="F8" s="15"/>
      <c r="G8" s="15"/>
      <c r="H8" s="13"/>
    </row>
    <row r="9" spans="2:8" ht="15.75" customHeight="1" x14ac:dyDescent="0.2">
      <c r="B9" s="47" t="s">
        <v>38</v>
      </c>
      <c r="C9" s="111">
        <v>4</v>
      </c>
      <c r="D9" s="58">
        <v>-70459</v>
      </c>
      <c r="E9" s="58">
        <v>-59809</v>
      </c>
      <c r="F9" s="15"/>
      <c r="G9" s="15"/>
      <c r="H9" s="13"/>
    </row>
    <row r="10" spans="2:8" ht="15.75" customHeight="1" x14ac:dyDescent="0.25">
      <c r="B10" s="43" t="s">
        <v>39</v>
      </c>
      <c r="C10" s="114">
        <v>4</v>
      </c>
      <c r="D10" s="95">
        <f>SUM(D8:D9)</f>
        <v>71759</v>
      </c>
      <c r="E10" s="59">
        <f>SUM(E8:E9)</f>
        <v>58240</v>
      </c>
      <c r="F10" s="15"/>
      <c r="G10" s="15"/>
      <c r="H10" s="13"/>
    </row>
    <row r="11" spans="2:8" ht="8.25" customHeight="1" x14ac:dyDescent="0.25">
      <c r="B11" s="43" t="s">
        <v>0</v>
      </c>
      <c r="C11" s="114"/>
      <c r="D11" s="96"/>
      <c r="E11" s="60"/>
      <c r="F11" s="15"/>
      <c r="G11" s="15"/>
      <c r="H11" s="13"/>
    </row>
    <row r="12" spans="2:8" ht="15.75" x14ac:dyDescent="0.25">
      <c r="B12" s="43"/>
      <c r="C12" s="114"/>
      <c r="D12" s="97"/>
      <c r="E12" s="61"/>
      <c r="F12" s="15"/>
      <c r="G12" s="15"/>
      <c r="H12" s="13"/>
    </row>
    <row r="13" spans="2:8" x14ac:dyDescent="0.2">
      <c r="B13" s="47" t="s">
        <v>40</v>
      </c>
      <c r="C13" s="111"/>
      <c r="D13" s="58">
        <v>8245</v>
      </c>
      <c r="E13" s="58">
        <v>8068</v>
      </c>
      <c r="F13" s="15"/>
      <c r="G13" s="15"/>
      <c r="H13" s="13"/>
    </row>
    <row r="14" spans="2:8" x14ac:dyDescent="0.2">
      <c r="B14" s="47" t="s">
        <v>41</v>
      </c>
      <c r="C14" s="111"/>
      <c r="D14" s="58">
        <v>-3767</v>
      </c>
      <c r="E14" s="58">
        <v>-3307</v>
      </c>
      <c r="F14" s="15"/>
      <c r="G14" s="15"/>
      <c r="H14" s="13"/>
    </row>
    <row r="15" spans="2:8" ht="30" x14ac:dyDescent="0.2">
      <c r="B15" s="47" t="s">
        <v>138</v>
      </c>
      <c r="C15" s="111">
        <v>5</v>
      </c>
      <c r="D15" s="58">
        <v>-12527</v>
      </c>
      <c r="E15" s="58">
        <v>-987</v>
      </c>
      <c r="F15" s="15"/>
      <c r="G15" s="15"/>
    </row>
    <row r="16" spans="2:8" ht="45.75" customHeight="1" x14ac:dyDescent="0.2">
      <c r="B16" s="47" t="s">
        <v>139</v>
      </c>
      <c r="C16" s="111"/>
      <c r="D16" s="58">
        <v>41</v>
      </c>
      <c r="E16" s="58">
        <v>15</v>
      </c>
      <c r="F16" s="15"/>
      <c r="G16" s="15"/>
      <c r="H16" s="13"/>
    </row>
    <row r="17" spans="1:15" x14ac:dyDescent="0.2">
      <c r="B17" s="47" t="s">
        <v>121</v>
      </c>
      <c r="C17" s="111">
        <v>6</v>
      </c>
      <c r="D17" s="58">
        <v>14620</v>
      </c>
      <c r="E17" s="58">
        <v>7200</v>
      </c>
      <c r="F17" s="15"/>
      <c r="G17" s="15"/>
    </row>
    <row r="18" spans="1:15" x14ac:dyDescent="0.2">
      <c r="B18" s="47" t="s">
        <v>119</v>
      </c>
      <c r="C18" s="111"/>
      <c r="D18" s="58">
        <v>49</v>
      </c>
      <c r="E18" s="142">
        <v>0</v>
      </c>
      <c r="F18" s="15"/>
      <c r="G18" s="15"/>
    </row>
    <row r="19" spans="1:15" x14ac:dyDescent="0.2">
      <c r="B19" s="47" t="s">
        <v>62</v>
      </c>
      <c r="C19" s="111">
        <v>9</v>
      </c>
      <c r="D19" s="58">
        <v>2139</v>
      </c>
      <c r="E19" s="58">
        <v>922</v>
      </c>
      <c r="F19" s="15"/>
      <c r="G19" s="15"/>
      <c r="H19" s="13"/>
    </row>
    <row r="20" spans="1:15" ht="18" customHeight="1" x14ac:dyDescent="0.25">
      <c r="B20" s="43" t="s">
        <v>42</v>
      </c>
      <c r="C20" s="114"/>
      <c r="D20" s="62">
        <f>SUM(D13:D19)</f>
        <v>8800</v>
      </c>
      <c r="E20" s="62">
        <f>SUM(E13:E19)</f>
        <v>11911</v>
      </c>
      <c r="F20" s="15"/>
      <c r="G20" s="15"/>
      <c r="H20" s="13"/>
    </row>
    <row r="21" spans="1:15" ht="9.75" customHeight="1" x14ac:dyDescent="0.25">
      <c r="B21" s="43" t="s">
        <v>0</v>
      </c>
      <c r="C21" s="114"/>
      <c r="D21" s="96"/>
      <c r="E21" s="60"/>
      <c r="F21" s="15"/>
      <c r="G21" s="15"/>
      <c r="H21" s="13"/>
    </row>
    <row r="22" spans="1:15" x14ac:dyDescent="0.2">
      <c r="B22" s="47" t="s">
        <v>92</v>
      </c>
      <c r="C22" s="111">
        <v>7</v>
      </c>
      <c r="D22" s="58">
        <v>-5307</v>
      </c>
      <c r="E22" s="58">
        <v>-4121</v>
      </c>
      <c r="F22" s="15"/>
      <c r="G22" s="15"/>
      <c r="H22" s="13"/>
    </row>
    <row r="23" spans="1:15" ht="30" x14ac:dyDescent="0.2">
      <c r="B23" s="50" t="s">
        <v>111</v>
      </c>
      <c r="C23" s="111">
        <v>17</v>
      </c>
      <c r="D23" s="142">
        <v>0</v>
      </c>
      <c r="E23" s="58">
        <v>-3593</v>
      </c>
      <c r="F23" s="15"/>
      <c r="G23" s="15"/>
      <c r="H23" s="13"/>
    </row>
    <row r="24" spans="1:15" s="18" customFormat="1" x14ac:dyDescent="0.2">
      <c r="A24" s="38"/>
      <c r="B24" s="47" t="s">
        <v>43</v>
      </c>
      <c r="C24" s="111">
        <v>8</v>
      </c>
      <c r="D24" s="58">
        <v>-22815</v>
      </c>
      <c r="E24" s="58">
        <v>-21870</v>
      </c>
      <c r="F24" s="15"/>
      <c r="G24" s="15"/>
      <c r="H24" s="3"/>
      <c r="I24" s="3"/>
      <c r="J24" s="3"/>
      <c r="K24" s="3"/>
      <c r="L24" s="3"/>
      <c r="M24" s="3"/>
      <c r="N24" s="3"/>
      <c r="O24" s="3"/>
    </row>
    <row r="25" spans="1:15" s="18" customFormat="1" x14ac:dyDescent="0.2">
      <c r="A25" s="38"/>
      <c r="B25" s="47" t="s">
        <v>61</v>
      </c>
      <c r="C25" s="111">
        <v>9</v>
      </c>
      <c r="D25" s="58">
        <v>-1575</v>
      </c>
      <c r="E25" s="58">
        <v>-1671</v>
      </c>
      <c r="F25" s="15"/>
      <c r="G25" s="15"/>
      <c r="H25" s="3"/>
      <c r="I25" s="3"/>
      <c r="J25" s="3"/>
      <c r="K25" s="3"/>
      <c r="L25" s="3"/>
      <c r="M25" s="3"/>
      <c r="N25" s="3"/>
      <c r="O25" s="3"/>
    </row>
    <row r="26" spans="1:15" s="150" customFormat="1" ht="15.75" x14ac:dyDescent="0.25">
      <c r="A26" s="146"/>
      <c r="B26" s="143" t="s">
        <v>44</v>
      </c>
      <c r="C26" s="144"/>
      <c r="D26" s="147">
        <f>SUM(D22:D25)</f>
        <v>-29697</v>
      </c>
      <c r="E26" s="147">
        <f>SUM(E22:E25)</f>
        <v>-31255</v>
      </c>
      <c r="F26" s="148"/>
      <c r="G26" s="148"/>
      <c r="H26" s="149"/>
    </row>
    <row r="27" spans="1:15" ht="9.75" customHeight="1" x14ac:dyDescent="0.25">
      <c r="B27" s="43" t="s">
        <v>0</v>
      </c>
      <c r="C27" s="114"/>
      <c r="D27" s="96"/>
      <c r="E27" s="60"/>
      <c r="F27" s="15"/>
      <c r="G27" s="15"/>
    </row>
    <row r="28" spans="1:15" ht="15.75" x14ac:dyDescent="0.25">
      <c r="B28" s="143" t="s">
        <v>45</v>
      </c>
      <c r="C28" s="144"/>
      <c r="D28" s="145">
        <f>D10+D20+D26</f>
        <v>50862</v>
      </c>
      <c r="E28" s="145">
        <f>E10+E20+E26</f>
        <v>38896</v>
      </c>
      <c r="F28" s="15"/>
      <c r="G28" s="15"/>
    </row>
    <row r="29" spans="1:15" x14ac:dyDescent="0.2">
      <c r="B29" s="47" t="s">
        <v>140</v>
      </c>
      <c r="C29" s="111">
        <v>10</v>
      </c>
      <c r="D29" s="58">
        <v>-4977</v>
      </c>
      <c r="E29" s="58">
        <v>-4325</v>
      </c>
      <c r="F29" s="15"/>
      <c r="G29" s="15"/>
    </row>
    <row r="30" spans="1:15" ht="15" customHeight="1" x14ac:dyDescent="0.25">
      <c r="B30" s="43" t="s">
        <v>46</v>
      </c>
      <c r="C30" s="114"/>
      <c r="D30" s="62">
        <f>SUM(D28:D29)</f>
        <v>45885</v>
      </c>
      <c r="E30" s="62">
        <f>SUM(E28:E29)</f>
        <v>34571</v>
      </c>
      <c r="F30" s="15"/>
      <c r="G30" s="15"/>
    </row>
    <row r="31" spans="1:15" ht="8.25" customHeight="1" x14ac:dyDescent="0.25">
      <c r="B31" s="43" t="s">
        <v>0</v>
      </c>
      <c r="C31" s="114"/>
      <c r="D31" s="96"/>
      <c r="E31" s="60"/>
      <c r="F31" s="15"/>
      <c r="G31" s="15"/>
    </row>
    <row r="32" spans="1:15" ht="15.75" x14ac:dyDescent="0.25">
      <c r="B32" s="43" t="s">
        <v>47</v>
      </c>
      <c r="C32" s="114"/>
      <c r="D32" s="97"/>
      <c r="E32" s="61"/>
      <c r="G32" s="15"/>
    </row>
    <row r="33" spans="2:7" ht="45" x14ac:dyDescent="0.2">
      <c r="B33" s="48" t="s">
        <v>122</v>
      </c>
      <c r="C33" s="115"/>
      <c r="D33" s="97"/>
      <c r="E33" s="61"/>
      <c r="G33" s="15"/>
    </row>
    <row r="34" spans="2:7" ht="45" x14ac:dyDescent="0.2">
      <c r="B34" s="49" t="s">
        <v>114</v>
      </c>
      <c r="C34" s="111"/>
      <c r="D34" s="58">
        <v>-67669.222007089993</v>
      </c>
      <c r="E34" s="58">
        <v>15099</v>
      </c>
      <c r="G34" s="15"/>
    </row>
    <row r="35" spans="2:7" ht="33" customHeight="1" x14ac:dyDescent="0.2">
      <c r="B35" s="49" t="s">
        <v>112</v>
      </c>
      <c r="C35" s="116"/>
      <c r="D35" s="58">
        <v>-114</v>
      </c>
      <c r="E35" s="58">
        <v>57</v>
      </c>
      <c r="G35" s="15"/>
    </row>
    <row r="36" spans="2:7" ht="44.25" customHeight="1" x14ac:dyDescent="0.2">
      <c r="B36" s="49" t="s">
        <v>113</v>
      </c>
      <c r="C36" s="111">
        <v>7</v>
      </c>
      <c r="D36" s="58">
        <v>-350</v>
      </c>
      <c r="E36" s="58">
        <v>413</v>
      </c>
      <c r="G36" s="15"/>
    </row>
    <row r="37" spans="2:7" ht="45" x14ac:dyDescent="0.2">
      <c r="B37" s="47" t="s">
        <v>57</v>
      </c>
      <c r="C37" s="111"/>
      <c r="D37" s="58">
        <v>-41</v>
      </c>
      <c r="E37" s="58">
        <v>-15</v>
      </c>
      <c r="G37" s="15"/>
    </row>
    <row r="38" spans="2:7" ht="47.25" x14ac:dyDescent="0.25">
      <c r="B38" s="43" t="s">
        <v>141</v>
      </c>
      <c r="C38" s="114"/>
      <c r="D38" s="122">
        <f>SUM(D34:D37)</f>
        <v>-68174.222007089993</v>
      </c>
      <c r="E38" s="122">
        <f>SUM(E34:E37)</f>
        <v>15554</v>
      </c>
      <c r="G38" s="15"/>
    </row>
    <row r="39" spans="2:7" ht="30.75" x14ac:dyDescent="0.25">
      <c r="B39" s="48" t="s">
        <v>123</v>
      </c>
      <c r="C39" s="114"/>
      <c r="D39" s="63"/>
      <c r="E39" s="63"/>
      <c r="G39" s="15"/>
    </row>
    <row r="40" spans="2:7" ht="30.75" x14ac:dyDescent="0.25">
      <c r="B40" s="47" t="s">
        <v>142</v>
      </c>
      <c r="C40" s="114"/>
      <c r="D40" s="63">
        <v>-15.77799291</v>
      </c>
      <c r="E40" s="63">
        <v>-1</v>
      </c>
      <c r="G40" s="15"/>
    </row>
    <row r="41" spans="2:7" ht="47.25" x14ac:dyDescent="0.25">
      <c r="B41" s="43" t="s">
        <v>143</v>
      </c>
      <c r="C41" s="114"/>
      <c r="D41" s="122">
        <f>D40</f>
        <v>-15.77799291</v>
      </c>
      <c r="E41" s="122">
        <f>E40</f>
        <v>-1</v>
      </c>
      <c r="G41" s="15"/>
    </row>
    <row r="42" spans="2:7" ht="31.5" x14ac:dyDescent="0.25">
      <c r="B42" s="43" t="s">
        <v>144</v>
      </c>
      <c r="C42" s="114"/>
      <c r="D42" s="122">
        <f>D38+D41</f>
        <v>-68190</v>
      </c>
      <c r="E42" s="122">
        <f>E38+E41</f>
        <v>15553</v>
      </c>
      <c r="G42" s="15"/>
    </row>
    <row r="43" spans="2:7" ht="19.5" customHeight="1" thickBot="1" x14ac:dyDescent="0.3">
      <c r="B43" s="43" t="s">
        <v>145</v>
      </c>
      <c r="C43" s="114"/>
      <c r="D43" s="64">
        <f>D30+D38+D41</f>
        <v>-22304.999999999993</v>
      </c>
      <c r="E43" s="64">
        <f>E30+E38+E41</f>
        <v>50124</v>
      </c>
      <c r="G43" s="15"/>
    </row>
    <row r="44" spans="2:7" ht="8.25" customHeight="1" thickTop="1" x14ac:dyDescent="0.25">
      <c r="B44" s="43" t="s">
        <v>0</v>
      </c>
      <c r="C44" s="114"/>
      <c r="D44" s="97"/>
      <c r="E44" s="61"/>
      <c r="G44" s="15"/>
    </row>
    <row r="45" spans="2:7" ht="15.6" customHeight="1" x14ac:dyDescent="0.2">
      <c r="B45" s="47"/>
      <c r="C45" s="111"/>
      <c r="D45" s="98"/>
      <c r="E45" s="65"/>
      <c r="G45" s="15"/>
    </row>
    <row r="46" spans="2:7" ht="15.6" customHeight="1" x14ac:dyDescent="0.2">
      <c r="B46" s="47"/>
      <c r="C46" s="111"/>
      <c r="D46" s="98"/>
      <c r="E46" s="65"/>
      <c r="G46" s="15"/>
    </row>
    <row r="47" spans="2:7" ht="15.6" customHeight="1" x14ac:dyDescent="0.2">
      <c r="B47" s="47"/>
      <c r="C47" s="111"/>
      <c r="D47" s="98"/>
      <c r="E47" s="65"/>
      <c r="G47" s="15"/>
    </row>
    <row r="48" spans="2:7" ht="15.6" customHeight="1" x14ac:dyDescent="0.2">
      <c r="B48" s="47"/>
      <c r="C48" s="111"/>
      <c r="D48" s="98"/>
      <c r="E48" s="65"/>
      <c r="G48" s="15"/>
    </row>
    <row r="49" spans="2:6" ht="25.5" customHeight="1" x14ac:dyDescent="0.2">
      <c r="B49" s="38" t="s">
        <v>63</v>
      </c>
      <c r="D49" s="38" t="s">
        <v>98</v>
      </c>
    </row>
    <row r="50" spans="2:6" x14ac:dyDescent="0.2">
      <c r="B50" s="170" t="s">
        <v>158</v>
      </c>
      <c r="C50" s="108"/>
      <c r="D50" s="36" t="s">
        <v>128</v>
      </c>
      <c r="E50" s="36"/>
    </row>
    <row r="51" spans="2:6" ht="17.25" customHeight="1" x14ac:dyDescent="0.2">
      <c r="B51" s="170" t="s">
        <v>159</v>
      </c>
      <c r="C51" s="108"/>
      <c r="D51" s="36" t="s">
        <v>129</v>
      </c>
      <c r="E51" s="36"/>
    </row>
    <row r="52" spans="2:6" ht="17.25" customHeight="1" x14ac:dyDescent="0.2">
      <c r="B52" s="36"/>
      <c r="C52" s="108"/>
      <c r="E52" s="36"/>
    </row>
    <row r="53" spans="2:6" ht="17.25" customHeight="1" x14ac:dyDescent="0.2">
      <c r="B53" s="36"/>
      <c r="C53" s="108"/>
      <c r="E53" s="36"/>
    </row>
    <row r="54" spans="2:6" ht="16.899999999999999" customHeight="1" x14ac:dyDescent="0.2">
      <c r="B54" s="37"/>
      <c r="C54" s="109"/>
      <c r="E54" s="44"/>
      <c r="F54" s="35" t="s">
        <v>93</v>
      </c>
    </row>
  </sheetData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1"/>
  <sheetViews>
    <sheetView view="pageBreakPreview" zoomScale="90" zoomScaleNormal="80" zoomScaleSheetLayoutView="90" workbookViewId="0">
      <selection activeCell="C37" sqref="C37"/>
    </sheetView>
  </sheetViews>
  <sheetFormatPr defaultColWidth="9.140625" defaultRowHeight="12.75" x14ac:dyDescent="0.2"/>
  <cols>
    <col min="1" max="1" width="9.140625" style="3"/>
    <col min="2" max="2" width="56.42578125" style="3" customWidth="1"/>
    <col min="3" max="3" width="7.140625" style="102" customWidth="1"/>
    <col min="4" max="4" width="27.7109375" style="90" customWidth="1"/>
    <col min="5" max="5" width="26.28515625" style="3" customWidth="1"/>
    <col min="6" max="6" width="6.5703125" style="3" customWidth="1"/>
    <col min="7" max="16384" width="9.140625" style="3"/>
  </cols>
  <sheetData>
    <row r="1" spans="2:8" x14ac:dyDescent="0.2">
      <c r="E1" s="1" t="s">
        <v>34</v>
      </c>
    </row>
    <row r="2" spans="2:8" x14ac:dyDescent="0.2">
      <c r="E2" s="2" t="s">
        <v>130</v>
      </c>
    </row>
    <row r="3" spans="2:8" x14ac:dyDescent="0.2">
      <c r="E3" s="2"/>
    </row>
    <row r="4" spans="2:8" x14ac:dyDescent="0.2">
      <c r="E4" s="2" t="s">
        <v>33</v>
      </c>
    </row>
    <row r="5" spans="2:8" x14ac:dyDescent="0.2">
      <c r="E5" s="2"/>
    </row>
    <row r="7" spans="2:8" x14ac:dyDescent="0.2">
      <c r="B7" s="9"/>
      <c r="C7" s="103"/>
      <c r="D7" s="88" t="s">
        <v>131</v>
      </c>
      <c r="E7" s="10" t="s">
        <v>132</v>
      </c>
    </row>
    <row r="8" spans="2:8" x14ac:dyDescent="0.2">
      <c r="B8" s="9"/>
      <c r="C8" s="91" t="s">
        <v>97</v>
      </c>
      <c r="D8" s="91" t="s">
        <v>35</v>
      </c>
      <c r="E8" s="22" t="s">
        <v>67</v>
      </c>
    </row>
    <row r="9" spans="2:8" x14ac:dyDescent="0.2">
      <c r="B9" s="7" t="s">
        <v>1</v>
      </c>
      <c r="C9" s="104"/>
      <c r="D9" s="92"/>
      <c r="E9" s="7"/>
    </row>
    <row r="10" spans="2:8" x14ac:dyDescent="0.2">
      <c r="B10" s="8" t="s">
        <v>2</v>
      </c>
      <c r="C10" s="101">
        <v>11</v>
      </c>
      <c r="D10" s="66">
        <v>1035334</v>
      </c>
      <c r="E10" s="67">
        <v>946000</v>
      </c>
    </row>
    <row r="11" spans="2:8" x14ac:dyDescent="0.2">
      <c r="B11" s="8" t="s">
        <v>104</v>
      </c>
      <c r="C11" s="101">
        <v>12</v>
      </c>
      <c r="D11" s="66">
        <v>119456</v>
      </c>
      <c r="E11" s="67">
        <v>100478</v>
      </c>
    </row>
    <row r="12" spans="2:8" ht="25.5" x14ac:dyDescent="0.2">
      <c r="B12" s="8" t="s">
        <v>100</v>
      </c>
      <c r="C12" s="103"/>
      <c r="D12" s="66">
        <v>2831</v>
      </c>
      <c r="E12" s="67">
        <v>2888</v>
      </c>
    </row>
    <row r="13" spans="2:8" x14ac:dyDescent="0.2">
      <c r="B13" s="8" t="s">
        <v>3</v>
      </c>
      <c r="C13" s="103">
        <v>13</v>
      </c>
      <c r="D13" s="66">
        <v>2110113</v>
      </c>
      <c r="E13" s="67">
        <v>1820134</v>
      </c>
      <c r="H13" s="13"/>
    </row>
    <row r="14" spans="2:8" x14ac:dyDescent="0.2">
      <c r="B14" s="8" t="s">
        <v>109</v>
      </c>
      <c r="C14" s="103"/>
      <c r="D14" s="66"/>
      <c r="E14" s="67"/>
      <c r="G14" s="13"/>
    </row>
    <row r="15" spans="2:8" x14ac:dyDescent="0.2">
      <c r="B15" s="123" t="s">
        <v>107</v>
      </c>
      <c r="C15" s="103">
        <v>14</v>
      </c>
      <c r="D15" s="131">
        <v>530319</v>
      </c>
      <c r="E15" s="132">
        <v>677645.95280681411</v>
      </c>
      <c r="G15" s="13"/>
    </row>
    <row r="16" spans="2:8" x14ac:dyDescent="0.2">
      <c r="B16" s="123" t="s">
        <v>108</v>
      </c>
      <c r="C16" s="103">
        <v>14</v>
      </c>
      <c r="D16" s="131">
        <v>545941.47609494906</v>
      </c>
      <c r="E16" s="132">
        <v>436666.04719318583</v>
      </c>
      <c r="H16" s="13"/>
    </row>
    <row r="17" spans="2:7" x14ac:dyDescent="0.2">
      <c r="B17" s="8" t="s">
        <v>4</v>
      </c>
      <c r="C17" s="103"/>
      <c r="D17" s="66">
        <v>54171</v>
      </c>
      <c r="E17" s="67">
        <v>54232</v>
      </c>
      <c r="G17" s="13"/>
    </row>
    <row r="18" spans="2:7" x14ac:dyDescent="0.2">
      <c r="B18" s="8" t="s">
        <v>5</v>
      </c>
      <c r="C18" s="103"/>
      <c r="D18" s="66">
        <v>14764</v>
      </c>
      <c r="E18" s="67">
        <v>15224</v>
      </c>
    </row>
    <row r="19" spans="2:7" x14ac:dyDescent="0.2">
      <c r="B19" s="8" t="s">
        <v>6</v>
      </c>
      <c r="C19" s="103">
        <v>15</v>
      </c>
      <c r="D19" s="68">
        <v>64903</v>
      </c>
      <c r="E19" s="69">
        <v>37668</v>
      </c>
    </row>
    <row r="20" spans="2:7" ht="15" customHeight="1" thickBot="1" x14ac:dyDescent="0.25">
      <c r="B20" s="7" t="s">
        <v>7</v>
      </c>
      <c r="C20" s="104"/>
      <c r="D20" s="71">
        <f>SUM(D10:D19)</f>
        <v>4477832.4760949491</v>
      </c>
      <c r="E20" s="71">
        <f>SUM(E10:E19)</f>
        <v>4090936</v>
      </c>
    </row>
    <row r="21" spans="2:7" ht="13.5" thickTop="1" x14ac:dyDescent="0.2">
      <c r="B21" s="7" t="s">
        <v>0</v>
      </c>
      <c r="C21" s="104"/>
      <c r="D21" s="89"/>
      <c r="E21" s="70"/>
    </row>
    <row r="22" spans="2:7" x14ac:dyDescent="0.2">
      <c r="B22" s="7"/>
      <c r="C22" s="104"/>
      <c r="D22" s="89"/>
      <c r="E22" s="70"/>
    </row>
    <row r="23" spans="2:7" x14ac:dyDescent="0.2">
      <c r="B23" s="7" t="s">
        <v>8</v>
      </c>
      <c r="C23" s="104"/>
      <c r="D23" s="89"/>
      <c r="E23" s="70"/>
    </row>
    <row r="24" spans="2:7" x14ac:dyDescent="0.2">
      <c r="B24" s="8" t="s">
        <v>9</v>
      </c>
      <c r="C24" s="103">
        <v>16</v>
      </c>
      <c r="D24" s="66">
        <v>2949029</v>
      </c>
      <c r="E24" s="67">
        <v>2867955</v>
      </c>
    </row>
    <row r="25" spans="2:7" x14ac:dyDescent="0.2">
      <c r="B25" s="8" t="s">
        <v>105</v>
      </c>
      <c r="C25" s="103">
        <v>17</v>
      </c>
      <c r="D25" s="66">
        <v>76710</v>
      </c>
      <c r="E25" s="67">
        <v>77661</v>
      </c>
    </row>
    <row r="26" spans="2:7" x14ac:dyDescent="0.2">
      <c r="B26" s="8" t="s">
        <v>53</v>
      </c>
      <c r="C26" s="103">
        <v>18</v>
      </c>
      <c r="D26" s="66">
        <v>555729</v>
      </c>
      <c r="E26" s="67">
        <v>435394</v>
      </c>
    </row>
    <row r="27" spans="2:7" x14ac:dyDescent="0.2">
      <c r="B27" s="8" t="s">
        <v>10</v>
      </c>
      <c r="C27" s="103">
        <v>19</v>
      </c>
      <c r="D27" s="66">
        <v>270972</v>
      </c>
      <c r="E27" s="67">
        <v>71844</v>
      </c>
    </row>
    <row r="28" spans="2:7" x14ac:dyDescent="0.2">
      <c r="B28" s="8" t="s">
        <v>11</v>
      </c>
      <c r="C28" s="103"/>
      <c r="D28" s="66">
        <v>14647</v>
      </c>
      <c r="E28" s="67">
        <v>14389</v>
      </c>
    </row>
    <row r="29" spans="2:7" x14ac:dyDescent="0.2">
      <c r="B29" s="8" t="s">
        <v>12</v>
      </c>
      <c r="C29" s="103"/>
      <c r="D29" s="66">
        <v>10351</v>
      </c>
      <c r="E29" s="67">
        <v>10568</v>
      </c>
    </row>
    <row r="30" spans="2:7" x14ac:dyDescent="0.2">
      <c r="B30" s="8" t="s">
        <v>13</v>
      </c>
      <c r="C30" s="103">
        <v>15</v>
      </c>
      <c r="D30" s="66">
        <v>54437</v>
      </c>
      <c r="E30" s="67">
        <v>44941</v>
      </c>
    </row>
    <row r="31" spans="2:7" ht="14.45" customHeight="1" thickBot="1" x14ac:dyDescent="0.25">
      <c r="B31" s="7" t="s">
        <v>14</v>
      </c>
      <c r="C31" s="104"/>
      <c r="D31" s="71">
        <f>SUM(D24:D30)</f>
        <v>3931875</v>
      </c>
      <c r="E31" s="72">
        <f>SUM(E24:E30)</f>
        <v>3522752</v>
      </c>
    </row>
    <row r="32" spans="2:7" ht="13.5" thickTop="1" x14ac:dyDescent="0.2">
      <c r="B32" s="7" t="s">
        <v>0</v>
      </c>
      <c r="C32" s="104"/>
      <c r="D32" s="89"/>
      <c r="E32" s="70"/>
    </row>
    <row r="33" spans="2:5" x14ac:dyDescent="0.2">
      <c r="B33" s="7" t="s">
        <v>15</v>
      </c>
      <c r="C33" s="104"/>
      <c r="D33" s="89"/>
      <c r="E33" s="70"/>
    </row>
    <row r="34" spans="2:5" x14ac:dyDescent="0.2">
      <c r="B34" s="8" t="s">
        <v>16</v>
      </c>
      <c r="C34" s="103">
        <v>20</v>
      </c>
      <c r="D34" s="67">
        <v>332815</v>
      </c>
      <c r="E34" s="67">
        <v>332815</v>
      </c>
    </row>
    <row r="35" spans="2:5" x14ac:dyDescent="0.2">
      <c r="B35" s="8" t="s">
        <v>17</v>
      </c>
      <c r="C35" s="103"/>
      <c r="D35" s="67">
        <v>23651</v>
      </c>
      <c r="E35" s="67">
        <v>23651</v>
      </c>
    </row>
    <row r="36" spans="2:5" x14ac:dyDescent="0.2">
      <c r="B36" s="8" t="s">
        <v>64</v>
      </c>
      <c r="C36" s="103">
        <v>20</v>
      </c>
      <c r="D36" s="67">
        <v>-3465</v>
      </c>
      <c r="E36" s="67">
        <v>-3465</v>
      </c>
    </row>
    <row r="37" spans="2:5" x14ac:dyDescent="0.2">
      <c r="B37" s="8" t="s">
        <v>54</v>
      </c>
      <c r="D37" s="67">
        <v>-37989</v>
      </c>
      <c r="E37" s="67">
        <v>30201</v>
      </c>
    </row>
    <row r="38" spans="2:5" x14ac:dyDescent="0.2">
      <c r="B38" s="8" t="s">
        <v>102</v>
      </c>
      <c r="C38" s="103"/>
      <c r="D38" s="73">
        <v>230945</v>
      </c>
      <c r="E38" s="73">
        <v>184982</v>
      </c>
    </row>
    <row r="39" spans="2:5" ht="15" customHeight="1" x14ac:dyDescent="0.2">
      <c r="B39" s="7" t="s">
        <v>18</v>
      </c>
      <c r="C39" s="104"/>
      <c r="D39" s="74">
        <f>SUM(D34:D38)</f>
        <v>545957</v>
      </c>
      <c r="E39" s="75">
        <f>SUM(E34:E38)</f>
        <v>568184</v>
      </c>
    </row>
    <row r="40" spans="2:5" ht="15.6" customHeight="1" thickBot="1" x14ac:dyDescent="0.25">
      <c r="B40" s="7" t="s">
        <v>19</v>
      </c>
      <c r="C40" s="104"/>
      <c r="D40" s="71">
        <f>D31+OLE_LINK16</f>
        <v>4477832</v>
      </c>
      <c r="E40" s="71">
        <f>E39+E31</f>
        <v>4090936</v>
      </c>
    </row>
    <row r="41" spans="2:5" ht="13.5" thickTop="1" x14ac:dyDescent="0.2">
      <c r="D41" s="118"/>
      <c r="E41" s="118"/>
    </row>
    <row r="42" spans="2:5" x14ac:dyDescent="0.2">
      <c r="D42" s="56">
        <f>D20-D40</f>
        <v>0.47609494905918837</v>
      </c>
      <c r="E42" s="56">
        <f>E20-E40</f>
        <v>0</v>
      </c>
    </row>
    <row r="43" spans="2:5" x14ac:dyDescent="0.2">
      <c r="D43" s="118"/>
      <c r="E43" s="118"/>
    </row>
    <row r="44" spans="2:5" x14ac:dyDescent="0.2">
      <c r="D44" s="118"/>
      <c r="E44" s="14"/>
    </row>
    <row r="45" spans="2:5" x14ac:dyDescent="0.2">
      <c r="D45" s="118"/>
      <c r="E45" s="118"/>
    </row>
    <row r="46" spans="2:5" x14ac:dyDescent="0.2">
      <c r="D46" s="118"/>
      <c r="E46" s="118"/>
    </row>
    <row r="47" spans="2:5" x14ac:dyDescent="0.2">
      <c r="D47" s="118"/>
      <c r="E47" s="118"/>
    </row>
    <row r="48" spans="2:5" x14ac:dyDescent="0.2">
      <c r="D48" s="118"/>
      <c r="E48" s="118"/>
    </row>
    <row r="49" spans="2:6" x14ac:dyDescent="0.2">
      <c r="D49" s="118"/>
      <c r="E49" s="118"/>
    </row>
    <row r="50" spans="2:6" x14ac:dyDescent="0.2">
      <c r="D50" s="118"/>
      <c r="E50" s="118"/>
    </row>
    <row r="51" spans="2:6" x14ac:dyDescent="0.2">
      <c r="D51" s="118"/>
      <c r="E51" s="118"/>
    </row>
    <row r="52" spans="2:6" x14ac:dyDescent="0.2">
      <c r="D52" s="118"/>
      <c r="E52" s="118"/>
    </row>
    <row r="53" spans="2:6" x14ac:dyDescent="0.2">
      <c r="D53" s="118"/>
      <c r="E53" s="118"/>
    </row>
    <row r="54" spans="2:6" x14ac:dyDescent="0.2">
      <c r="D54" s="118"/>
      <c r="E54" s="118"/>
    </row>
    <row r="55" spans="2:6" x14ac:dyDescent="0.2">
      <c r="B55" s="4"/>
      <c r="C55" s="105"/>
      <c r="D55" s="118"/>
      <c r="E55" s="119"/>
    </row>
    <row r="56" spans="2:6" x14ac:dyDescent="0.2">
      <c r="B56" s="4"/>
      <c r="C56" s="105"/>
      <c r="D56" s="118"/>
      <c r="E56" s="119"/>
    </row>
    <row r="57" spans="2:6" x14ac:dyDescent="0.2">
      <c r="B57" s="5"/>
      <c r="C57" s="106"/>
      <c r="D57" s="118"/>
      <c r="E57" s="120"/>
      <c r="F57" s="35" t="s">
        <v>94</v>
      </c>
    </row>
    <row r="58" spans="2:6" x14ac:dyDescent="0.2">
      <c r="D58" s="121">
        <f>D31+OLE_LINK16-D40</f>
        <v>0</v>
      </c>
      <c r="E58" s="121">
        <f>E31+E39-E40</f>
        <v>0</v>
      </c>
    </row>
    <row r="59" spans="2:6" hidden="1" x14ac:dyDescent="0.2">
      <c r="D59" s="121">
        <f>D40-D20</f>
        <v>-0.47609494905918837</v>
      </c>
      <c r="E59" s="121">
        <f>E40-E20</f>
        <v>0</v>
      </c>
    </row>
    <row r="60" spans="2:6" x14ac:dyDescent="0.2">
      <c r="D60" s="121">
        <f>D20-D40</f>
        <v>0.47609494905918837</v>
      </c>
      <c r="E60" s="121">
        <f>E20-E40</f>
        <v>0</v>
      </c>
    </row>
    <row r="61" spans="2:6" x14ac:dyDescent="0.2">
      <c r="D61" s="118"/>
      <c r="E61" s="118"/>
    </row>
  </sheetData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65"/>
  <sheetViews>
    <sheetView view="pageBreakPreview" zoomScale="80" zoomScaleNormal="80" zoomScaleSheetLayoutView="80" workbookViewId="0">
      <selection activeCell="B47" sqref="B47"/>
    </sheetView>
  </sheetViews>
  <sheetFormatPr defaultColWidth="9.140625" defaultRowHeight="12.75" x14ac:dyDescent="0.2"/>
  <cols>
    <col min="1" max="1" width="19" style="3" customWidth="1"/>
    <col min="2" max="2" width="74.42578125" style="3" bestFit="1" customWidth="1"/>
    <col min="3" max="3" width="9.140625" style="102" customWidth="1"/>
    <col min="4" max="4" width="28.85546875" style="3" customWidth="1"/>
    <col min="5" max="5" width="2.5703125" style="3" customWidth="1"/>
    <col min="6" max="6" width="27" style="3" customWidth="1"/>
    <col min="7" max="7" width="9.7109375" style="3" customWidth="1"/>
    <col min="8" max="8" width="40" style="3" hidden="1" customWidth="1"/>
    <col min="9" max="10" width="13.140625" style="3" bestFit="1" customWidth="1"/>
    <col min="11" max="11" width="11.5703125" style="3" bestFit="1" customWidth="1"/>
    <col min="12" max="13" width="9.140625" style="3"/>
    <col min="14" max="14" width="11.42578125" style="3" bestFit="1" customWidth="1"/>
    <col min="15" max="15" width="12.85546875" style="3" bestFit="1" customWidth="1"/>
    <col min="16" max="16384" width="9.140625" style="3"/>
  </cols>
  <sheetData>
    <row r="1" spans="2:11" x14ac:dyDescent="0.2">
      <c r="F1" s="1" t="s">
        <v>34</v>
      </c>
    </row>
    <row r="2" spans="2:11" x14ac:dyDescent="0.2">
      <c r="F2" s="2" t="s">
        <v>133</v>
      </c>
    </row>
    <row r="3" spans="2:11" ht="9.6" customHeight="1" x14ac:dyDescent="0.2">
      <c r="F3" s="2" t="s">
        <v>0</v>
      </c>
    </row>
    <row r="4" spans="2:11" x14ac:dyDescent="0.2">
      <c r="F4" s="2" t="s">
        <v>33</v>
      </c>
    </row>
    <row r="5" spans="2:11" ht="4.1500000000000004" customHeight="1" x14ac:dyDescent="0.2"/>
    <row r="6" spans="2:11" ht="51.6" customHeight="1" x14ac:dyDescent="0.2">
      <c r="B6" s="9"/>
      <c r="C6" s="103"/>
      <c r="D6" s="34" t="str">
        <f>PL!D6</f>
        <v>За трёхмесячный период, завершившийся 31 марта 2025 года</v>
      </c>
      <c r="E6" s="10"/>
      <c r="F6" s="34" t="str">
        <f>PL!E6</f>
        <v>За трёхмесячный период, завершившийся на 31 марта 2024 года</v>
      </c>
    </row>
    <row r="7" spans="2:11" x14ac:dyDescent="0.2">
      <c r="B7" s="9"/>
      <c r="C7" s="91" t="s">
        <v>97</v>
      </c>
      <c r="D7" s="21" t="s">
        <v>35</v>
      </c>
      <c r="E7" s="10"/>
      <c r="F7" s="21" t="s">
        <v>35</v>
      </c>
    </row>
    <row r="8" spans="2:11" x14ac:dyDescent="0.2">
      <c r="B8" s="7" t="s">
        <v>20</v>
      </c>
      <c r="C8" s="104"/>
      <c r="D8" s="7"/>
      <c r="E8" s="7"/>
      <c r="F8" s="8"/>
      <c r="K8" s="15"/>
    </row>
    <row r="9" spans="2:11" x14ac:dyDescent="0.2">
      <c r="B9" s="8" t="s">
        <v>21</v>
      </c>
      <c r="C9" s="103">
        <v>4</v>
      </c>
      <c r="D9" s="24">
        <v>154413</v>
      </c>
      <c r="E9" s="25"/>
      <c r="F9" s="24">
        <v>114001</v>
      </c>
      <c r="G9" s="13"/>
      <c r="H9" s="32"/>
      <c r="I9" s="15"/>
      <c r="J9" s="15"/>
      <c r="K9" s="15"/>
    </row>
    <row r="10" spans="2:11" x14ac:dyDescent="0.2">
      <c r="B10" s="8" t="s">
        <v>22</v>
      </c>
      <c r="C10" s="103">
        <v>4</v>
      </c>
      <c r="D10" s="24">
        <v>-67419</v>
      </c>
      <c r="E10" s="25"/>
      <c r="F10" s="24">
        <v>-54057</v>
      </c>
      <c r="I10" s="15"/>
      <c r="J10" s="15"/>
      <c r="K10" s="15"/>
    </row>
    <row r="11" spans="2:11" x14ac:dyDescent="0.2">
      <c r="B11" s="8" t="s">
        <v>23</v>
      </c>
      <c r="C11" s="103"/>
      <c r="D11" s="24">
        <v>8150</v>
      </c>
      <c r="E11" s="25"/>
      <c r="F11" s="24">
        <v>7959</v>
      </c>
      <c r="I11" s="15"/>
      <c r="J11" s="15"/>
      <c r="K11" s="15"/>
    </row>
    <row r="12" spans="2:11" x14ac:dyDescent="0.2">
      <c r="B12" s="8" t="s">
        <v>24</v>
      </c>
      <c r="C12" s="103"/>
      <c r="D12" s="24">
        <v>-3778</v>
      </c>
      <c r="E12" s="25"/>
      <c r="F12" s="24">
        <v>-3318</v>
      </c>
      <c r="I12" s="15"/>
      <c r="J12" s="15"/>
      <c r="K12" s="15"/>
    </row>
    <row r="13" spans="2:11" s="55" customFormat="1" ht="27" customHeight="1" x14ac:dyDescent="0.2">
      <c r="B13" s="8" t="s">
        <v>146</v>
      </c>
      <c r="C13" s="103"/>
      <c r="D13" s="24">
        <v>-13335</v>
      </c>
      <c r="E13" s="25"/>
      <c r="F13" s="24">
        <v>-980</v>
      </c>
      <c r="H13" s="55" t="s">
        <v>69</v>
      </c>
      <c r="I13" s="133"/>
      <c r="J13" s="133"/>
      <c r="K13" s="133"/>
    </row>
    <row r="14" spans="2:11" x14ac:dyDescent="0.2">
      <c r="B14" s="8" t="s">
        <v>124</v>
      </c>
      <c r="C14" s="103">
        <v>6</v>
      </c>
      <c r="D14" s="24">
        <v>7830</v>
      </c>
      <c r="E14" s="25"/>
      <c r="F14" s="24">
        <v>6509</v>
      </c>
      <c r="H14" s="3" t="s">
        <v>70</v>
      </c>
      <c r="I14" s="15"/>
      <c r="J14" s="15"/>
      <c r="K14" s="15"/>
    </row>
    <row r="15" spans="2:11" x14ac:dyDescent="0.2">
      <c r="B15" s="20" t="s">
        <v>147</v>
      </c>
      <c r="C15" s="103"/>
      <c r="D15" s="24">
        <v>-1500</v>
      </c>
      <c r="E15" s="25"/>
      <c r="F15" s="24">
        <v>-560</v>
      </c>
      <c r="H15" s="3" t="s">
        <v>71</v>
      </c>
      <c r="I15" s="15"/>
      <c r="J15" s="15"/>
      <c r="K15" s="15"/>
    </row>
    <row r="16" spans="2:11" x14ac:dyDescent="0.2">
      <c r="B16" s="20" t="s">
        <v>119</v>
      </c>
      <c r="C16" s="103"/>
      <c r="D16" s="24">
        <v>49</v>
      </c>
      <c r="E16" s="25"/>
      <c r="F16" s="57">
        <v>0</v>
      </c>
      <c r="I16" s="15"/>
      <c r="J16" s="15"/>
      <c r="K16" s="15"/>
    </row>
    <row r="17" spans="2:11" x14ac:dyDescent="0.2">
      <c r="B17" s="8" t="s">
        <v>36</v>
      </c>
      <c r="C17" s="103"/>
      <c r="D17" s="24">
        <v>-18266</v>
      </c>
      <c r="E17" s="25"/>
      <c r="F17" s="24">
        <v>-15661</v>
      </c>
      <c r="H17" s="3" t="s">
        <v>72</v>
      </c>
      <c r="I17" s="15"/>
      <c r="J17" s="15"/>
      <c r="K17" s="15"/>
    </row>
    <row r="18" spans="2:11" x14ac:dyDescent="0.2">
      <c r="B18" s="7" t="s">
        <v>0</v>
      </c>
      <c r="C18" s="104"/>
      <c r="D18" s="17"/>
      <c r="E18" s="25"/>
      <c r="F18" s="17"/>
      <c r="I18" s="15"/>
      <c r="J18" s="15"/>
      <c r="K18" s="15"/>
    </row>
    <row r="19" spans="2:11" x14ac:dyDescent="0.2">
      <c r="B19" s="7" t="s">
        <v>25</v>
      </c>
      <c r="C19" s="104"/>
      <c r="D19" s="17"/>
      <c r="E19" s="25"/>
      <c r="F19" s="17"/>
      <c r="I19" s="15"/>
      <c r="J19" s="15"/>
      <c r="K19" s="15"/>
    </row>
    <row r="20" spans="2:11" x14ac:dyDescent="0.2">
      <c r="B20" s="8" t="s">
        <v>104</v>
      </c>
      <c r="C20" s="103"/>
      <c r="D20" s="24">
        <v>-22990</v>
      </c>
      <c r="E20" s="24"/>
      <c r="F20" s="24">
        <v>35474</v>
      </c>
      <c r="G20" s="12"/>
      <c r="H20" s="13" t="s">
        <v>73</v>
      </c>
      <c r="I20" s="15"/>
      <c r="J20" s="15"/>
      <c r="K20" s="15"/>
    </row>
    <row r="21" spans="2:11" ht="25.5" x14ac:dyDescent="0.2">
      <c r="B21" s="8" t="s">
        <v>101</v>
      </c>
      <c r="C21" s="103"/>
      <c r="D21" s="24">
        <v>90</v>
      </c>
      <c r="E21" s="24"/>
      <c r="F21" s="24">
        <v>496</v>
      </c>
      <c r="H21" s="32" t="s">
        <v>74</v>
      </c>
      <c r="I21" s="15"/>
      <c r="J21" s="15"/>
      <c r="K21" s="15"/>
    </row>
    <row r="22" spans="2:11" x14ac:dyDescent="0.2">
      <c r="B22" s="8" t="s">
        <v>3</v>
      </c>
      <c r="C22" s="103"/>
      <c r="D22" s="24">
        <v>-331370</v>
      </c>
      <c r="E22" s="24"/>
      <c r="F22" s="24">
        <v>-66460</v>
      </c>
      <c r="H22" s="3" t="s">
        <v>75</v>
      </c>
      <c r="I22" s="15"/>
      <c r="J22" s="15"/>
      <c r="K22" s="15"/>
    </row>
    <row r="23" spans="2:11" ht="19.5" hidden="1" customHeight="1" x14ac:dyDescent="0.2">
      <c r="B23" s="8" t="s">
        <v>56</v>
      </c>
      <c r="C23" s="103"/>
      <c r="D23" s="24"/>
      <c r="E23" s="24"/>
      <c r="F23" s="24"/>
      <c r="I23" s="15"/>
      <c r="J23" s="15"/>
      <c r="K23" s="15"/>
    </row>
    <row r="24" spans="2:11" hidden="1" x14ac:dyDescent="0.2">
      <c r="B24" s="51" t="s">
        <v>65</v>
      </c>
      <c r="C24" s="107"/>
      <c r="D24" s="57"/>
      <c r="E24" s="24"/>
      <c r="F24" s="57"/>
      <c r="I24" s="15"/>
      <c r="J24" s="15"/>
      <c r="K24" s="15"/>
    </row>
    <row r="25" spans="2:11" x14ac:dyDescent="0.2">
      <c r="B25" s="8" t="s">
        <v>6</v>
      </c>
      <c r="C25" s="103"/>
      <c r="D25" s="24">
        <v>-1789</v>
      </c>
      <c r="E25" s="24"/>
      <c r="F25" s="24">
        <v>-1341</v>
      </c>
      <c r="G25" s="12"/>
      <c r="H25" s="13" t="s">
        <v>76</v>
      </c>
      <c r="I25" s="15"/>
      <c r="J25" s="15"/>
      <c r="K25" s="15"/>
    </row>
    <row r="26" spans="2:11" x14ac:dyDescent="0.2">
      <c r="B26" s="7" t="s">
        <v>0</v>
      </c>
      <c r="C26" s="104"/>
      <c r="D26" s="17"/>
      <c r="E26" s="25"/>
      <c r="F26" s="17"/>
      <c r="I26" s="15"/>
      <c r="J26" s="15"/>
      <c r="K26" s="15"/>
    </row>
    <row r="27" spans="2:11" x14ac:dyDescent="0.2">
      <c r="B27" s="7" t="s">
        <v>26</v>
      </c>
      <c r="C27" s="104"/>
      <c r="D27" s="17"/>
      <c r="E27" s="25"/>
      <c r="F27" s="17"/>
      <c r="I27" s="15"/>
      <c r="J27" s="15"/>
      <c r="K27" s="15"/>
    </row>
    <row r="28" spans="2:11" x14ac:dyDescent="0.2">
      <c r="B28" s="8" t="s">
        <v>9</v>
      </c>
      <c r="C28" s="103"/>
      <c r="D28" s="24">
        <v>111082</v>
      </c>
      <c r="E28" s="24"/>
      <c r="F28" s="24">
        <v>140688</v>
      </c>
      <c r="H28" s="3" t="s">
        <v>77</v>
      </c>
      <c r="I28" s="15"/>
      <c r="J28" s="15"/>
      <c r="K28" s="15"/>
    </row>
    <row r="29" spans="2:11" x14ac:dyDescent="0.2">
      <c r="B29" s="8" t="s">
        <v>105</v>
      </c>
      <c r="C29" s="103"/>
      <c r="D29" s="24">
        <v>-1595</v>
      </c>
      <c r="E29" s="24"/>
      <c r="F29" s="24">
        <v>9510</v>
      </c>
      <c r="H29" s="3" t="s">
        <v>78</v>
      </c>
      <c r="I29" s="15"/>
      <c r="J29" s="15"/>
      <c r="K29" s="15"/>
    </row>
    <row r="30" spans="2:11" x14ac:dyDescent="0.2">
      <c r="B30" s="8" t="s">
        <v>27</v>
      </c>
      <c r="C30" s="103"/>
      <c r="D30" s="24">
        <v>119326</v>
      </c>
      <c r="E30" s="24"/>
      <c r="F30" s="24">
        <v>130951</v>
      </c>
      <c r="H30" s="3" t="s">
        <v>79</v>
      </c>
      <c r="I30" s="15"/>
      <c r="J30" s="15"/>
      <c r="K30" s="15"/>
    </row>
    <row r="31" spans="2:11" x14ac:dyDescent="0.2">
      <c r="B31" s="8" t="s">
        <v>13</v>
      </c>
      <c r="C31" s="103"/>
      <c r="D31" s="26">
        <v>-203</v>
      </c>
      <c r="E31" s="24"/>
      <c r="F31" s="26">
        <v>-543</v>
      </c>
      <c r="H31" s="3" t="s">
        <v>80</v>
      </c>
      <c r="I31" s="15"/>
      <c r="J31" s="15"/>
      <c r="K31" s="15"/>
    </row>
    <row r="32" spans="2:11" ht="26.25" customHeight="1" x14ac:dyDescent="0.2">
      <c r="B32" s="7" t="s">
        <v>148</v>
      </c>
      <c r="C32" s="104"/>
      <c r="D32" s="27">
        <f>SUM(D9:D31)</f>
        <v>-61305</v>
      </c>
      <c r="E32" s="25"/>
      <c r="F32" s="27">
        <f>SUM(F9:F31)</f>
        <v>302668</v>
      </c>
      <c r="H32" s="32"/>
      <c r="I32" s="15"/>
      <c r="J32" s="15"/>
      <c r="K32" s="15"/>
    </row>
    <row r="33" spans="2:15" x14ac:dyDescent="0.2">
      <c r="B33" s="7" t="s">
        <v>0</v>
      </c>
      <c r="C33" s="104"/>
      <c r="D33" s="17"/>
      <c r="E33" s="25"/>
      <c r="F33" s="17"/>
      <c r="I33" s="15"/>
      <c r="J33" s="15"/>
      <c r="K33" s="15"/>
    </row>
    <row r="34" spans="2:15" x14ac:dyDescent="0.2">
      <c r="B34" s="8" t="s">
        <v>28</v>
      </c>
      <c r="C34" s="103"/>
      <c r="D34" s="28">
        <v>-2721</v>
      </c>
      <c r="E34" s="29"/>
      <c r="F34" s="28">
        <v>-734</v>
      </c>
      <c r="H34" s="3" t="s">
        <v>81</v>
      </c>
      <c r="I34" s="15"/>
      <c r="J34" s="15"/>
      <c r="K34" s="15"/>
    </row>
    <row r="35" spans="2:15" ht="26.25" customHeight="1" x14ac:dyDescent="0.2">
      <c r="B35" s="7" t="s">
        <v>149</v>
      </c>
      <c r="C35" s="104"/>
      <c r="D35" s="30">
        <f>SUM(D32:D34)</f>
        <v>-64026</v>
      </c>
      <c r="E35" s="31"/>
      <c r="F35" s="30">
        <f>SUM(F32:F34)</f>
        <v>301934</v>
      </c>
      <c r="G35" s="12"/>
      <c r="H35" s="13"/>
      <c r="I35" s="15"/>
      <c r="J35" s="15"/>
      <c r="K35" s="15"/>
    </row>
    <row r="36" spans="2:15" x14ac:dyDescent="0.2">
      <c r="B36" s="7" t="s">
        <v>0</v>
      </c>
      <c r="C36" s="104"/>
      <c r="D36" s="17"/>
      <c r="E36" s="25"/>
      <c r="F36" s="17"/>
      <c r="I36" s="15"/>
      <c r="J36" s="15"/>
      <c r="K36" s="15"/>
    </row>
    <row r="37" spans="2:15" ht="13.9" customHeight="1" x14ac:dyDescent="0.2">
      <c r="B37" s="7" t="s">
        <v>29</v>
      </c>
      <c r="C37" s="104"/>
      <c r="D37" s="17"/>
      <c r="E37" s="25"/>
      <c r="F37" s="17"/>
      <c r="I37" s="15"/>
      <c r="J37" s="15"/>
      <c r="K37" s="15"/>
      <c r="N37" s="11"/>
    </row>
    <row r="38" spans="2:15" s="55" customFormat="1" ht="38.25" x14ac:dyDescent="0.2">
      <c r="B38" s="8" t="s">
        <v>58</v>
      </c>
      <c r="C38" s="103"/>
      <c r="D38" s="24">
        <v>-92033</v>
      </c>
      <c r="E38" s="24"/>
      <c r="F38" s="24">
        <v>-257488</v>
      </c>
      <c r="H38" s="55" t="s">
        <v>82</v>
      </c>
      <c r="I38" s="133"/>
      <c r="J38" s="133"/>
      <c r="K38" s="133"/>
      <c r="N38" s="11"/>
    </row>
    <row r="39" spans="2:15" ht="29.25" customHeight="1" x14ac:dyDescent="0.2">
      <c r="B39" s="8" t="s">
        <v>115</v>
      </c>
      <c r="C39" s="103"/>
      <c r="D39" s="57">
        <v>4899</v>
      </c>
      <c r="E39" s="24"/>
      <c r="F39" s="57">
        <v>4791</v>
      </c>
      <c r="H39" s="55" t="s">
        <v>83</v>
      </c>
      <c r="I39" s="15"/>
      <c r="J39" s="15"/>
      <c r="K39" s="15"/>
      <c r="N39" s="11"/>
    </row>
    <row r="40" spans="2:15" ht="27.75" customHeight="1" x14ac:dyDescent="0.2">
      <c r="B40" s="8" t="s">
        <v>116</v>
      </c>
      <c r="C40" s="103"/>
      <c r="D40" s="24">
        <v>43617</v>
      </c>
      <c r="E40" s="24"/>
      <c r="F40" s="24">
        <v>125724</v>
      </c>
      <c r="H40" s="55" t="s">
        <v>84</v>
      </c>
      <c r="I40" s="15"/>
      <c r="J40" s="15"/>
      <c r="K40" s="15"/>
      <c r="N40" s="11"/>
    </row>
    <row r="41" spans="2:15" ht="12" customHeight="1" x14ac:dyDescent="0.2">
      <c r="B41" s="8" t="s">
        <v>30</v>
      </c>
      <c r="C41" s="103"/>
      <c r="D41" s="24">
        <v>-2163</v>
      </c>
      <c r="E41" s="24"/>
      <c r="F41" s="24">
        <v>-3340</v>
      </c>
      <c r="H41" s="3" t="s">
        <v>85</v>
      </c>
      <c r="I41" s="15"/>
      <c r="J41" s="15"/>
      <c r="K41" s="15"/>
      <c r="N41" s="11"/>
    </row>
    <row r="42" spans="2:15" x14ac:dyDescent="0.2">
      <c r="B42" s="8" t="s">
        <v>31</v>
      </c>
      <c r="C42" s="103"/>
      <c r="D42" s="57">
        <v>0</v>
      </c>
      <c r="E42" s="24"/>
      <c r="F42" s="57">
        <v>1</v>
      </c>
      <c r="H42" s="3" t="s">
        <v>86</v>
      </c>
      <c r="I42" s="15"/>
      <c r="J42" s="15"/>
      <c r="K42" s="15"/>
      <c r="N42" s="11"/>
    </row>
    <row r="43" spans="2:15" ht="26.25" customHeight="1" x14ac:dyDescent="0.2">
      <c r="B43" s="7" t="s">
        <v>150</v>
      </c>
      <c r="C43" s="104"/>
      <c r="D43" s="30">
        <f>SUM(D38:D42)</f>
        <v>-45680</v>
      </c>
      <c r="E43" s="31"/>
      <c r="F43" s="30">
        <f>SUM(F38:F42)</f>
        <v>-130312</v>
      </c>
      <c r="H43" s="32"/>
      <c r="I43" s="15"/>
      <c r="J43" s="15"/>
      <c r="K43" s="15"/>
      <c r="N43" s="11"/>
      <c r="O43" s="12"/>
    </row>
    <row r="44" spans="2:15" x14ac:dyDescent="0.2">
      <c r="B44" s="7" t="s">
        <v>0</v>
      </c>
      <c r="C44" s="104"/>
      <c r="D44" s="17"/>
      <c r="E44" s="25"/>
      <c r="F44" s="17"/>
      <c r="I44" s="15"/>
      <c r="J44" s="15"/>
      <c r="K44" s="15"/>
      <c r="N44" s="11"/>
    </row>
    <row r="45" spans="2:15" x14ac:dyDescent="0.2">
      <c r="B45" s="7" t="s">
        <v>32</v>
      </c>
      <c r="C45" s="104"/>
      <c r="D45" s="17"/>
      <c r="E45" s="25"/>
      <c r="F45" s="17"/>
      <c r="I45" s="15"/>
      <c r="J45" s="15"/>
      <c r="K45" s="15"/>
      <c r="N45" s="11"/>
    </row>
    <row r="46" spans="2:15" x14ac:dyDescent="0.2">
      <c r="B46" s="51" t="s">
        <v>117</v>
      </c>
      <c r="C46" s="107"/>
      <c r="D46" s="24">
        <v>-192</v>
      </c>
      <c r="E46" s="25"/>
      <c r="F46" s="24">
        <v>-454</v>
      </c>
      <c r="H46" s="3" t="s">
        <v>87</v>
      </c>
      <c r="I46" s="15"/>
      <c r="J46" s="15"/>
      <c r="K46" s="15"/>
      <c r="N46" s="11"/>
    </row>
    <row r="47" spans="2:15" x14ac:dyDescent="0.2">
      <c r="B47" s="51" t="s">
        <v>103</v>
      </c>
      <c r="C47" s="107"/>
      <c r="D47" s="24">
        <v>206127</v>
      </c>
      <c r="E47" s="25"/>
      <c r="F47" s="57">
        <v>180</v>
      </c>
      <c r="I47" s="15"/>
      <c r="J47" s="15"/>
      <c r="K47" s="15"/>
      <c r="N47" s="11"/>
    </row>
    <row r="48" spans="2:15" ht="30" customHeight="1" x14ac:dyDescent="0.2">
      <c r="B48" s="7" t="s">
        <v>151</v>
      </c>
      <c r="C48" s="104"/>
      <c r="D48" s="30">
        <f>SUM(D46:D47)</f>
        <v>205935</v>
      </c>
      <c r="E48" s="31"/>
      <c r="F48" s="30">
        <f>SUM(F46:F47)</f>
        <v>-274</v>
      </c>
      <c r="I48" s="15"/>
      <c r="J48" s="15"/>
      <c r="K48" s="15"/>
      <c r="N48" s="11"/>
    </row>
    <row r="49" spans="2:15" s="55" customFormat="1" x14ac:dyDescent="0.2">
      <c r="B49" s="7" t="s">
        <v>99</v>
      </c>
      <c r="C49" s="104"/>
      <c r="D49" s="31">
        <v>96229</v>
      </c>
      <c r="E49" s="31"/>
      <c r="F49" s="31">
        <v>171348</v>
      </c>
      <c r="I49" s="133"/>
      <c r="J49" s="133"/>
      <c r="K49" s="133"/>
      <c r="N49" s="11"/>
    </row>
    <row r="50" spans="2:15" x14ac:dyDescent="0.2">
      <c r="B50" s="7" t="s">
        <v>0</v>
      </c>
      <c r="C50" s="104"/>
      <c r="D50" s="17"/>
      <c r="E50" s="25"/>
      <c r="F50" s="17"/>
      <c r="I50" s="15"/>
      <c r="J50" s="15"/>
      <c r="K50" s="15"/>
      <c r="N50" s="11"/>
    </row>
    <row r="51" spans="2:15" ht="28.5" customHeight="1" x14ac:dyDescent="0.2">
      <c r="B51" s="8" t="s">
        <v>55</v>
      </c>
      <c r="C51" s="103"/>
      <c r="D51" s="24">
        <v>-6923</v>
      </c>
      <c r="E51" s="24"/>
      <c r="F51" s="24">
        <v>-5111</v>
      </c>
      <c r="H51" s="3" t="s">
        <v>88</v>
      </c>
      <c r="I51" s="15"/>
      <c r="J51" s="16"/>
      <c r="K51" s="15"/>
      <c r="N51" s="11"/>
      <c r="O51" s="12"/>
    </row>
    <row r="52" spans="2:15" s="150" customFormat="1" x14ac:dyDescent="0.2">
      <c r="B52" s="20" t="s">
        <v>59</v>
      </c>
      <c r="C52" s="151"/>
      <c r="D52" s="153">
        <v>28</v>
      </c>
      <c r="E52" s="152"/>
      <c r="F52" s="152">
        <v>-5</v>
      </c>
      <c r="I52" s="148"/>
      <c r="J52" s="154"/>
      <c r="K52" s="148"/>
      <c r="N52" s="155"/>
      <c r="O52" s="156"/>
    </row>
    <row r="53" spans="2:15" ht="12.75" customHeight="1" x14ac:dyDescent="0.2">
      <c r="B53" s="7"/>
      <c r="C53" s="104"/>
      <c r="D53" s="27"/>
      <c r="E53" s="27"/>
      <c r="F53" s="27"/>
      <c r="I53" s="15"/>
      <c r="J53" s="15"/>
      <c r="K53" s="15"/>
      <c r="N53" s="11"/>
    </row>
    <row r="54" spans="2:15" s="150" customFormat="1" x14ac:dyDescent="0.2">
      <c r="B54" s="20" t="s">
        <v>152</v>
      </c>
      <c r="C54" s="151"/>
      <c r="D54" s="152">
        <v>946000</v>
      </c>
      <c r="E54" s="152"/>
      <c r="F54" s="152">
        <v>704042</v>
      </c>
      <c r="H54" s="150" t="s">
        <v>89</v>
      </c>
      <c r="I54" s="148"/>
      <c r="J54" s="154"/>
      <c r="K54" s="148"/>
      <c r="N54" s="155"/>
    </row>
    <row r="55" spans="2:15" s="55" customFormat="1" ht="13.5" thickBot="1" x14ac:dyDescent="0.25">
      <c r="B55" s="7" t="s">
        <v>153</v>
      </c>
      <c r="C55" s="104"/>
      <c r="D55" s="87">
        <f>SUM(D49:D54)</f>
        <v>1035334</v>
      </c>
      <c r="E55" s="31"/>
      <c r="F55" s="87">
        <f>SUM(F49:F54)</f>
        <v>870274</v>
      </c>
      <c r="H55" s="158" t="s">
        <v>91</v>
      </c>
      <c r="I55" s="133"/>
      <c r="J55" s="157"/>
      <c r="N55" s="11"/>
    </row>
    <row r="56" spans="2:15" s="55" customFormat="1" ht="11.25" customHeight="1" thickTop="1" x14ac:dyDescent="0.2">
      <c r="B56" s="7"/>
      <c r="C56" s="104"/>
      <c r="D56" s="159"/>
      <c r="E56" s="31"/>
      <c r="F56" s="159"/>
      <c r="H56" s="158"/>
      <c r="I56" s="133"/>
      <c r="J56" s="157"/>
      <c r="N56" s="11"/>
    </row>
    <row r="57" spans="2:15" ht="17.25" customHeight="1" x14ac:dyDescent="0.2">
      <c r="B57" s="7" t="s">
        <v>60</v>
      </c>
      <c r="C57" s="104"/>
      <c r="D57" s="31"/>
      <c r="E57" s="31"/>
      <c r="F57" s="31"/>
      <c r="H57" s="12"/>
      <c r="I57" s="12"/>
      <c r="J57" s="16"/>
      <c r="N57" s="11"/>
    </row>
    <row r="58" spans="2:15" ht="14.25" customHeight="1" x14ac:dyDescent="0.2">
      <c r="B58" s="92" t="s">
        <v>118</v>
      </c>
      <c r="C58" s="107">
        <v>15</v>
      </c>
      <c r="D58" s="138">
        <v>0</v>
      </c>
      <c r="E58" s="31"/>
      <c r="F58" s="31">
        <v>278</v>
      </c>
      <c r="H58" s="12" t="s">
        <v>90</v>
      </c>
      <c r="I58" s="15"/>
      <c r="J58" s="16"/>
      <c r="N58" s="11"/>
    </row>
    <row r="59" spans="2:15" ht="22.5" customHeight="1" x14ac:dyDescent="0.2">
      <c r="B59" s="7" t="s">
        <v>0</v>
      </c>
      <c r="C59" s="104"/>
      <c r="D59" s="7"/>
      <c r="E59" s="7"/>
      <c r="F59" s="8"/>
      <c r="H59" s="12"/>
      <c r="I59" s="33"/>
      <c r="N59" s="11"/>
    </row>
    <row r="60" spans="2:15" ht="15" x14ac:dyDescent="0.2">
      <c r="B60" s="36"/>
      <c r="C60" s="108"/>
      <c r="D60" s="12"/>
      <c r="E60" s="4"/>
      <c r="F60" s="36"/>
      <c r="H60" s="14"/>
      <c r="I60" s="15"/>
      <c r="N60" s="11"/>
    </row>
    <row r="61" spans="2:15" ht="16.5" customHeight="1" x14ac:dyDescent="0.2">
      <c r="B61" s="37"/>
      <c r="C61" s="109"/>
      <c r="E61" s="4"/>
      <c r="F61" s="37"/>
    </row>
    <row r="62" spans="2:15" ht="16.5" customHeight="1" x14ac:dyDescent="0.2">
      <c r="B62" s="5"/>
      <c r="C62" s="106"/>
      <c r="E62" s="6"/>
      <c r="G62" s="35" t="s">
        <v>95</v>
      </c>
    </row>
    <row r="65" spans="4:4" x14ac:dyDescent="0.2">
      <c r="D65" s="15">
        <f>D55-BS!D10</f>
        <v>0</v>
      </c>
    </row>
  </sheetData>
  <pageMargins left="0.70866141732283472" right="0.70866141732283472" top="0.74803149606299213" bottom="0.35433070866141736" header="0.31496062992125984" footer="0.31496062992125984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I38"/>
  <sheetViews>
    <sheetView view="pageBreakPreview" zoomScale="80" zoomScaleNormal="80" zoomScaleSheetLayoutView="80" workbookViewId="0">
      <selection activeCell="I11" sqref="I11"/>
    </sheetView>
  </sheetViews>
  <sheetFormatPr defaultColWidth="9.140625" defaultRowHeight="12.75" x14ac:dyDescent="0.2"/>
  <cols>
    <col min="1" max="1" width="4.7109375" style="3" customWidth="1"/>
    <col min="2" max="2" width="68.85546875" style="3" bestFit="1" customWidth="1"/>
    <col min="3" max="3" width="16.5703125" style="3" customWidth="1"/>
    <col min="4" max="5" width="19.7109375" style="3" customWidth="1"/>
    <col min="6" max="6" width="17.5703125" style="3" customWidth="1"/>
    <col min="7" max="7" width="15.42578125" style="3" customWidth="1"/>
    <col min="8" max="8" width="12.28515625" style="3" customWidth="1"/>
    <col min="9" max="9" width="16.5703125" style="3" customWidth="1"/>
    <col min="10" max="16384" width="9.140625" style="3"/>
  </cols>
  <sheetData>
    <row r="3" spans="2:9" x14ac:dyDescent="0.2">
      <c r="H3" s="1" t="s">
        <v>34</v>
      </c>
    </row>
    <row r="4" spans="2:9" x14ac:dyDescent="0.2">
      <c r="H4" s="2" t="s">
        <v>154</v>
      </c>
    </row>
    <row r="5" spans="2:9" x14ac:dyDescent="0.2">
      <c r="H5" s="2"/>
    </row>
    <row r="6" spans="2:9" x14ac:dyDescent="0.2">
      <c r="H6" s="2" t="s">
        <v>33</v>
      </c>
    </row>
    <row r="10" spans="2:9" x14ac:dyDescent="0.2">
      <c r="B10" s="19"/>
      <c r="C10" s="169" t="s">
        <v>48</v>
      </c>
      <c r="D10" s="169"/>
      <c r="E10" s="169"/>
      <c r="F10" s="169"/>
      <c r="G10" s="169"/>
      <c r="H10" s="169"/>
      <c r="I10" s="168"/>
    </row>
    <row r="11" spans="2:9" ht="48" customHeight="1" x14ac:dyDescent="0.2">
      <c r="B11" s="19"/>
      <c r="C11" s="23" t="s">
        <v>49</v>
      </c>
      <c r="D11" s="23" t="s">
        <v>17</v>
      </c>
      <c r="E11" s="23" t="s">
        <v>66</v>
      </c>
      <c r="F11" s="23" t="s">
        <v>54</v>
      </c>
      <c r="G11" s="23" t="s">
        <v>106</v>
      </c>
      <c r="H11" s="23" t="s">
        <v>50</v>
      </c>
      <c r="I11" s="164"/>
    </row>
    <row r="12" spans="2:9" ht="14.25" customHeight="1" x14ac:dyDescent="0.2">
      <c r="B12" s="19"/>
      <c r="C12" s="76"/>
      <c r="D12" s="76"/>
      <c r="E12" s="76"/>
      <c r="F12" s="76"/>
      <c r="G12" s="76"/>
      <c r="H12" s="76"/>
      <c r="I12" s="164"/>
    </row>
    <row r="13" spans="2:9" x14ac:dyDescent="0.2">
      <c r="B13" s="19" t="s">
        <v>135</v>
      </c>
      <c r="C13" s="77">
        <v>332815</v>
      </c>
      <c r="D13" s="77">
        <v>23651</v>
      </c>
      <c r="E13" s="77">
        <v>-3465</v>
      </c>
      <c r="F13" s="124">
        <v>30201</v>
      </c>
      <c r="G13" s="124">
        <v>184982</v>
      </c>
      <c r="H13" s="124">
        <f>SUM(C13:G13)</f>
        <v>568184</v>
      </c>
      <c r="I13" s="165"/>
    </row>
    <row r="14" spans="2:9" x14ac:dyDescent="0.2">
      <c r="B14" s="20"/>
      <c r="C14" s="78"/>
      <c r="D14" s="78"/>
      <c r="E14" s="78"/>
      <c r="F14" s="125"/>
      <c r="G14" s="126"/>
      <c r="H14" s="127"/>
      <c r="I14" s="126"/>
    </row>
    <row r="15" spans="2:9" x14ac:dyDescent="0.2">
      <c r="B15" s="20" t="s">
        <v>51</v>
      </c>
      <c r="C15" s="79">
        <v>0</v>
      </c>
      <c r="D15" s="79">
        <v>0</v>
      </c>
      <c r="E15" s="79">
        <v>0</v>
      </c>
      <c r="F15" s="128">
        <v>0</v>
      </c>
      <c r="G15" s="127">
        <f>PL!D30</f>
        <v>45885</v>
      </c>
      <c r="H15" s="127">
        <f>SUM(C15:G15)</f>
        <v>45885</v>
      </c>
      <c r="I15" s="134"/>
    </row>
    <row r="16" spans="2:9" ht="25.5" x14ac:dyDescent="0.2">
      <c r="B16" s="8" t="s">
        <v>155</v>
      </c>
      <c r="C16" s="79">
        <v>0</v>
      </c>
      <c r="D16" s="79">
        <v>0</v>
      </c>
      <c r="E16" s="79">
        <v>0</v>
      </c>
      <c r="F16" s="127">
        <f>PL!D38</f>
        <v>-68174.222007089993</v>
      </c>
      <c r="G16" s="128">
        <v>0</v>
      </c>
      <c r="H16" s="127">
        <f t="shared" ref="H16" si="0">SUM(C16:G16)</f>
        <v>-68174.222007089993</v>
      </c>
      <c r="I16" s="134"/>
    </row>
    <row r="17" spans="2:9" ht="31.5" customHeight="1" x14ac:dyDescent="0.2">
      <c r="B17" s="8" t="s">
        <v>156</v>
      </c>
      <c r="C17" s="79">
        <v>0</v>
      </c>
      <c r="D17" s="79">
        <v>0</v>
      </c>
      <c r="E17" s="79">
        <v>0</v>
      </c>
      <c r="F17" s="127">
        <f>PL!D40</f>
        <v>-15.77799291</v>
      </c>
      <c r="G17" s="79">
        <v>0</v>
      </c>
      <c r="H17" s="127">
        <f>SUM(C17:G17)</f>
        <v>-15.77799291</v>
      </c>
      <c r="I17" s="134"/>
    </row>
    <row r="18" spans="2:9" ht="25.5" x14ac:dyDescent="0.2">
      <c r="B18" s="7" t="s">
        <v>157</v>
      </c>
      <c r="C18" s="80">
        <f>C15+C16</f>
        <v>0</v>
      </c>
      <c r="D18" s="80">
        <f>D15+D16</f>
        <v>0</v>
      </c>
      <c r="E18" s="80">
        <f>E15+E16</f>
        <v>0</v>
      </c>
      <c r="F18" s="160">
        <f>F17+F16+F15</f>
        <v>-68190</v>
      </c>
      <c r="G18" s="129">
        <f>G17+G16+G15</f>
        <v>45885</v>
      </c>
      <c r="H18" s="160">
        <f>H17+H16+H15</f>
        <v>-22305</v>
      </c>
      <c r="I18" s="165"/>
    </row>
    <row r="19" spans="2:9" ht="15" customHeight="1" x14ac:dyDescent="0.2">
      <c r="B19" s="20" t="s">
        <v>137</v>
      </c>
      <c r="C19" s="136">
        <v>0</v>
      </c>
      <c r="D19" s="136">
        <v>0</v>
      </c>
      <c r="E19" s="136">
        <v>0</v>
      </c>
      <c r="F19" s="137">
        <v>0</v>
      </c>
      <c r="G19" s="137">
        <v>78</v>
      </c>
      <c r="H19" s="137">
        <v>78</v>
      </c>
      <c r="I19" s="165"/>
    </row>
    <row r="20" spans="2:9" ht="15" customHeight="1" thickBot="1" x14ac:dyDescent="0.25">
      <c r="B20" s="19" t="s">
        <v>134</v>
      </c>
      <c r="C20" s="81">
        <f>SUM(C18:C18)+SUM(C13)</f>
        <v>332815</v>
      </c>
      <c r="D20" s="81">
        <f>SUM(D18:D18)+SUM(D13)</f>
        <v>23651</v>
      </c>
      <c r="E20" s="81">
        <f>SUM(E18:E18)+SUM(E13)</f>
        <v>-3465</v>
      </c>
      <c r="F20" s="130">
        <f>SUM(F18:F18)+SUM(F13)</f>
        <v>-37989</v>
      </c>
      <c r="G20" s="130">
        <f>SUM(G18:G18)+SUM(G13)+G19</f>
        <v>230945</v>
      </c>
      <c r="H20" s="130">
        <f>SUM(H18:H18)+SUM(H13)+H19</f>
        <v>545957</v>
      </c>
      <c r="I20" s="165"/>
    </row>
    <row r="21" spans="2:9" ht="13.5" thickTop="1" x14ac:dyDescent="0.2">
      <c r="C21" s="141">
        <f>BS!D34-C20</f>
        <v>0</v>
      </c>
      <c r="D21" s="141">
        <f>BS!D35-D20</f>
        <v>0</v>
      </c>
      <c r="E21" s="141">
        <f>BS!D36-E20</f>
        <v>0</v>
      </c>
      <c r="F21" s="139">
        <f>BS!D37-F20</f>
        <v>0</v>
      </c>
      <c r="G21" s="140">
        <f>BS!D38-G20</f>
        <v>0</v>
      </c>
      <c r="H21" s="140">
        <f>BS!OLE_LINK16-H20</f>
        <v>0</v>
      </c>
      <c r="I21" s="35"/>
    </row>
    <row r="25" spans="2:9" s="52" customFormat="1" ht="15.75" customHeight="1" x14ac:dyDescent="0.2">
      <c r="B25" s="53"/>
      <c r="C25" s="169" t="s">
        <v>48</v>
      </c>
      <c r="D25" s="169"/>
      <c r="E25" s="169"/>
      <c r="F25" s="169"/>
      <c r="G25" s="169"/>
      <c r="H25" s="169"/>
      <c r="I25" s="166"/>
    </row>
    <row r="26" spans="2:9" s="52" customFormat="1" ht="38.25" x14ac:dyDescent="0.2">
      <c r="B26" s="19"/>
      <c r="C26" s="23" t="s">
        <v>49</v>
      </c>
      <c r="D26" s="23" t="s">
        <v>17</v>
      </c>
      <c r="E26" s="23" t="s">
        <v>66</v>
      </c>
      <c r="F26" s="23" t="s">
        <v>54</v>
      </c>
      <c r="G26" s="23" t="s">
        <v>106</v>
      </c>
      <c r="H26" s="23" t="s">
        <v>50</v>
      </c>
      <c r="I26" s="164"/>
    </row>
    <row r="27" spans="2:9" s="52" customFormat="1" ht="9" customHeight="1" x14ac:dyDescent="0.2">
      <c r="B27" s="19" t="s">
        <v>0</v>
      </c>
      <c r="C27" s="82"/>
      <c r="D27" s="82"/>
      <c r="E27" s="82"/>
      <c r="F27" s="82"/>
      <c r="G27" s="82"/>
      <c r="H27" s="82"/>
      <c r="I27" s="167"/>
    </row>
    <row r="28" spans="2:9" s="52" customFormat="1" ht="18" customHeight="1" x14ac:dyDescent="0.2">
      <c r="B28" s="19" t="s">
        <v>110</v>
      </c>
      <c r="C28" s="83">
        <v>332815</v>
      </c>
      <c r="D28" s="83">
        <v>23651</v>
      </c>
      <c r="E28" s="28">
        <v>-3465</v>
      </c>
      <c r="F28" s="28">
        <v>-6044</v>
      </c>
      <c r="G28" s="28">
        <v>82851</v>
      </c>
      <c r="H28" s="117">
        <f>SUM(C28:G28)</f>
        <v>429808</v>
      </c>
      <c r="I28" s="29"/>
    </row>
    <row r="29" spans="2:9" s="52" customFormat="1" ht="14.25" customHeight="1" x14ac:dyDescent="0.2">
      <c r="B29" s="20"/>
      <c r="C29" s="29"/>
      <c r="D29" s="29"/>
      <c r="E29" s="29"/>
      <c r="F29" s="29"/>
      <c r="G29" s="84"/>
      <c r="H29" s="84"/>
      <c r="I29" s="29"/>
    </row>
    <row r="30" spans="2:9" s="52" customFormat="1" ht="12.75" customHeight="1" x14ac:dyDescent="0.2">
      <c r="B30" s="20" t="s">
        <v>68</v>
      </c>
      <c r="C30" s="17">
        <v>0</v>
      </c>
      <c r="D30" s="17">
        <v>0</v>
      </c>
      <c r="E30" s="17">
        <v>0</v>
      </c>
      <c r="F30" s="17">
        <v>0</v>
      </c>
      <c r="G30" s="17">
        <f>PL!E30</f>
        <v>34571</v>
      </c>
      <c r="H30" s="17">
        <f>SUM(C30:G30)</f>
        <v>34571</v>
      </c>
      <c r="I30" s="29"/>
    </row>
    <row r="31" spans="2:9" s="52" customFormat="1" ht="12.75" customHeight="1" x14ac:dyDescent="0.2">
      <c r="B31" s="8" t="s">
        <v>120</v>
      </c>
      <c r="C31" s="29">
        <v>0</v>
      </c>
      <c r="D31" s="29">
        <v>0</v>
      </c>
      <c r="E31" s="29">
        <v>0</v>
      </c>
      <c r="F31" s="161">
        <v>15554</v>
      </c>
      <c r="G31" s="29">
        <v>0</v>
      </c>
      <c r="H31" s="162">
        <f>SUM(C31:G31)</f>
        <v>15554</v>
      </c>
      <c r="I31" s="29"/>
    </row>
    <row r="32" spans="2:9" s="52" customFormat="1" ht="25.5" x14ac:dyDescent="0.2">
      <c r="B32" s="8" t="s">
        <v>156</v>
      </c>
      <c r="C32" s="17">
        <v>0</v>
      </c>
      <c r="D32" s="17">
        <v>0</v>
      </c>
      <c r="E32" s="17">
        <v>0</v>
      </c>
      <c r="F32" s="84">
        <v>-1</v>
      </c>
      <c r="G32" s="17">
        <v>0</v>
      </c>
      <c r="H32" s="84">
        <f>SUM(C32:G32)</f>
        <v>-1</v>
      </c>
      <c r="I32" s="29"/>
    </row>
    <row r="33" spans="2:9" s="52" customFormat="1" x14ac:dyDescent="0.2">
      <c r="B33" s="19" t="s">
        <v>52</v>
      </c>
      <c r="C33" s="85">
        <f t="shared" ref="C33:H33" si="1">SUM(C30:C32)</f>
        <v>0</v>
      </c>
      <c r="D33" s="85">
        <f t="shared" si="1"/>
        <v>0</v>
      </c>
      <c r="E33" s="85">
        <f t="shared" si="1"/>
        <v>0</v>
      </c>
      <c r="F33" s="163">
        <f t="shared" si="1"/>
        <v>15553</v>
      </c>
      <c r="G33" s="85">
        <f t="shared" si="1"/>
        <v>34571</v>
      </c>
      <c r="H33" s="163">
        <f t="shared" si="1"/>
        <v>50124</v>
      </c>
      <c r="I33" s="29"/>
    </row>
    <row r="34" spans="2:9" s="52" customFormat="1" ht="13.5" thickBot="1" x14ac:dyDescent="0.25">
      <c r="B34" s="19" t="s">
        <v>136</v>
      </c>
      <c r="C34" s="86">
        <f t="shared" ref="C34:H34" si="2">C28+C33</f>
        <v>332815</v>
      </c>
      <c r="D34" s="86">
        <f t="shared" si="2"/>
        <v>23651</v>
      </c>
      <c r="E34" s="86">
        <f t="shared" si="2"/>
        <v>-3465</v>
      </c>
      <c r="F34" s="86">
        <f t="shared" si="2"/>
        <v>9509</v>
      </c>
      <c r="G34" s="86">
        <f t="shared" si="2"/>
        <v>117422</v>
      </c>
      <c r="H34" s="86">
        <f t="shared" si="2"/>
        <v>479932</v>
      </c>
      <c r="I34" s="135"/>
    </row>
    <row r="35" spans="2:9" s="52" customFormat="1" ht="13.5" thickTop="1" x14ac:dyDescent="0.2">
      <c r="B35" s="3"/>
      <c r="C35" s="35"/>
      <c r="D35" s="35"/>
      <c r="E35" s="35"/>
      <c r="F35" s="35"/>
      <c r="G35" s="35"/>
      <c r="H35" s="35"/>
      <c r="I35" s="35"/>
    </row>
    <row r="36" spans="2:9" s="52" customFormat="1" ht="11.25" x14ac:dyDescent="0.2">
      <c r="C36" s="54"/>
      <c r="D36" s="54"/>
      <c r="E36" s="54"/>
      <c r="F36" s="54"/>
      <c r="G36" s="54"/>
      <c r="H36" s="54"/>
      <c r="I36" s="54"/>
    </row>
    <row r="38" spans="2:9" x14ac:dyDescent="0.2">
      <c r="H38" s="35" t="s">
        <v>96</v>
      </c>
    </row>
  </sheetData>
  <mergeCells count="2">
    <mergeCell ref="C10:H10"/>
    <mergeCell ref="C25:H2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PL</vt:lpstr>
      <vt:lpstr>BS</vt:lpstr>
      <vt:lpstr>CFS</vt:lpstr>
      <vt:lpstr>SCE_1кв. 2025</vt:lpstr>
      <vt:lpstr>BS!BalanceSheet</vt:lpstr>
      <vt:lpstr>CFS!CashFlows</vt:lpstr>
      <vt:lpstr>CFS!OLE_LINK10</vt:lpstr>
      <vt:lpstr>BS!OLE_LINK16</vt:lpstr>
      <vt:lpstr>PL!OLE_LINK6</vt:lpstr>
      <vt:lpstr>PL!OLE_LINK7</vt:lpstr>
      <vt:lpstr>BS!Print_Area</vt:lpstr>
      <vt:lpstr>CFS!Print_Area</vt:lpstr>
      <vt:lpstr>PL!Print_Area</vt:lpstr>
      <vt:lpstr>'SCE_1кв.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Karzhauova, Lyazzat (Fortebank)</dc:creator>
  <cp:lastModifiedBy>Zhaylaubayeva, Dina (Fortebank)</cp:lastModifiedBy>
  <cp:lastPrinted>2021-04-23T08:16:18Z</cp:lastPrinted>
  <dcterms:created xsi:type="dcterms:W3CDTF">2016-08-11T09:26:21Z</dcterms:created>
  <dcterms:modified xsi:type="dcterms:W3CDTF">2025-05-14T06:53:48Z</dcterms:modified>
</cp:coreProperties>
</file>