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ДЕПАРТАМЕНТ ЛИСТИНГА\EMITENTS\02 NonFINANCIAL\ASPK\2024\Finance\3_kv\"/>
    </mc:Choice>
  </mc:AlternateContent>
  <xr:revisionPtr revIDLastSave="0" documentId="8_{04FABA71-CADC-4C2F-84CA-454B8AD662CB}" xr6:coauthVersionLast="47" xr6:coauthVersionMax="47" xr10:uidLastSave="{00000000-0000-0000-0000-000000000000}"/>
  <bookViews>
    <workbookView xWindow="-120" yWindow="-120" windowWidth="29040" windowHeight="15720" tabRatio="904" activeTab="2" xr2:uid="{00000000-000D-0000-FFFF-FFFF00000000}"/>
  </bookViews>
  <sheets>
    <sheet name="ББ-2024 Консолид" sheetId="278" r:id="rId1"/>
    <sheet name="ОПиУ-2024 Консолид" sheetId="279" r:id="rId2"/>
    <sheet name="ДДС консол" sheetId="281" r:id="rId3"/>
    <sheet name="ОИК консол" sheetId="280" r:id="rId4"/>
    <sheet name="ББ-2024" sheetId="271" state="hidden" r:id="rId5"/>
    <sheet name="ОПиУ-2024" sheetId="272" state="hidden" r:id="rId6"/>
    <sheet name="ОСВ 3-24 АП" sheetId="295" state="hidden" r:id="rId7"/>
    <sheet name="ОСВ 3-24 ФФ" sheetId="296" state="hidden" r:id="rId8"/>
    <sheet name="ОСВ 2.2024 АП" sheetId="286" state="hidden" r:id="rId9"/>
    <sheet name="ОСВ 2.2024 ФФ" sheetId="285" state="hidden" r:id="rId10"/>
    <sheet name="ББ 3-24" sheetId="297" state="hidden" r:id="rId11"/>
    <sheet name="ОПУ 3-24" sheetId="298" state="hidden" r:id="rId12"/>
    <sheet name="ОПиУ ФФ 3-24,23" sheetId="299" state="hidden" r:id="rId13"/>
    <sheet name="ДДС АП 3-24,23" sheetId="301" state="hidden" r:id="rId14"/>
    <sheet name="ДДС ФФ 3-24,23" sheetId="300" state="hidden" r:id="rId15"/>
    <sheet name="ББ 2-24" sheetId="287" state="hidden" r:id="rId16"/>
    <sheet name="ОПУ 2-24" sheetId="288" state="hidden" r:id="rId17"/>
    <sheet name="ОСВ 2-23 АП" sheetId="290" state="hidden" r:id="rId18"/>
    <sheet name="ОСВ 2-23 ФФ" sheetId="291" state="hidden" r:id="rId19"/>
    <sheet name="ДДС 2-24 ФФ" sheetId="289" state="hidden" r:id="rId20"/>
    <sheet name="ДДС 2-23ФФ" sheetId="292" state="hidden" r:id="rId21"/>
    <sheet name="ОСВ 2023АП" sheetId="293" state="hidden" r:id="rId22"/>
    <sheet name="ОСВ 2023ФФ" sheetId="294" state="hidden" r:id="rId23"/>
    <sheet name="ОСВ 1.2024 АП" sheetId="276" state="hidden" r:id="rId24"/>
    <sheet name="ОСВ 1.2024 ФФ" sheetId="277" state="hidden" r:id="rId25"/>
    <sheet name="ББ" sheetId="266" state="hidden" r:id="rId26"/>
    <sheet name="ОПУ" sheetId="267" state="hidden" r:id="rId27"/>
    <sheet name="ОСВ 24 " sheetId="268" state="hidden" r:id="rId28"/>
    <sheet name=" Доходы 24" sheetId="269" state="hidden" r:id="rId29"/>
    <sheet name=" Расходы 24" sheetId="270" state="hidden" r:id="rId30"/>
    <sheet name="ОСВ АП 2023" sheetId="282" state="hidden" r:id="rId31"/>
    <sheet name="ОСВ ФФ 2023" sheetId="283" state="hidden" r:id="rId32"/>
    <sheet name="ОС" sheetId="284" state="hidden" r:id="rId33"/>
    <sheet name=" Доходы 22" sheetId="274" state="hidden" r:id="rId34"/>
    <sheet name=" Расходы 22" sheetId="275" state="hidden" r:id="rId35"/>
  </sheets>
  <externalReferences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\a">#REF!</definedName>
    <definedName name="\m">#REF!</definedName>
    <definedName name="\n">#REF!</definedName>
    <definedName name="\o">#REF!</definedName>
    <definedName name="_________xlnm.Print_Area_1">#N/A</definedName>
    <definedName name="________xlnm.Print_Area_1">#N/A</definedName>
    <definedName name="_______xlnm.Print_Area_1">#N/A</definedName>
    <definedName name="______xlnm.Print_Area_1">#N/A</definedName>
    <definedName name="_____con1">'[1]4 Elemental Works - Hotel'!#REF!</definedName>
    <definedName name="_____xlnm.Print_Area_1">#N/A</definedName>
    <definedName name="____con1">'[1]4 Elemental Works - Hotel'!#REF!</definedName>
    <definedName name="____SP1">[2]FES!#REF!</definedName>
    <definedName name="____SP10">[2]FES!#REF!</definedName>
    <definedName name="____SP11">[2]FES!#REF!</definedName>
    <definedName name="____SP12">[2]FES!#REF!</definedName>
    <definedName name="____SP13">[2]FES!#REF!</definedName>
    <definedName name="____SP14">[2]FES!#REF!</definedName>
    <definedName name="____SP15">[2]FES!#REF!</definedName>
    <definedName name="____SP16">[2]FES!#REF!</definedName>
    <definedName name="____SP17">[2]FES!#REF!</definedName>
    <definedName name="____SP18">[2]FES!#REF!</definedName>
    <definedName name="____SP19">[2]FES!#REF!</definedName>
    <definedName name="____SP2">[2]FES!#REF!</definedName>
    <definedName name="____SP20">[2]FES!#REF!</definedName>
    <definedName name="____SP3">[2]FES!#REF!</definedName>
    <definedName name="____SP4">[2]FES!#REF!</definedName>
    <definedName name="____SP5">[2]FES!#REF!</definedName>
    <definedName name="____SP7">[2]FES!#REF!</definedName>
    <definedName name="____SP8">[2]FES!#REF!</definedName>
    <definedName name="____SP9">[2]FES!#REF!</definedName>
    <definedName name="____US1">#REF!</definedName>
    <definedName name="____xlnm.Print_Area_1">#N/A</definedName>
    <definedName name="___con1">'[1]4 Elemental Works - Hotel'!#REF!</definedName>
    <definedName name="___SP1">[2]FES!#REF!</definedName>
    <definedName name="___SP10">[2]FES!#REF!</definedName>
    <definedName name="___SP11">[2]FES!#REF!</definedName>
    <definedName name="___SP12">[2]FES!#REF!</definedName>
    <definedName name="___SP13">[2]FES!#REF!</definedName>
    <definedName name="___SP14">[2]FES!#REF!</definedName>
    <definedName name="___SP15">[2]FES!#REF!</definedName>
    <definedName name="___SP16">[2]FES!#REF!</definedName>
    <definedName name="___SP17">[2]FES!#REF!</definedName>
    <definedName name="___SP18">[2]FES!#REF!</definedName>
    <definedName name="___SP19">[2]FES!#REF!</definedName>
    <definedName name="___SP2">[2]FES!#REF!</definedName>
    <definedName name="___SP20">[2]FES!#REF!</definedName>
    <definedName name="___SP3">[2]FES!#REF!</definedName>
    <definedName name="___SP4">[2]FES!#REF!</definedName>
    <definedName name="___SP5">[2]FES!#REF!</definedName>
    <definedName name="___SP7">[2]FES!#REF!</definedName>
    <definedName name="___SP8">[2]FES!#REF!</definedName>
    <definedName name="___SP9">[2]FES!#REF!</definedName>
    <definedName name="___US1">#REF!</definedName>
    <definedName name="___xlnm.Print_Area_1">#N/A</definedName>
    <definedName name="__con1">'[1]4 Elemental Works - Hotel'!#REF!</definedName>
    <definedName name="__isk11">'[3]Hast Mek Icmal '!#REF!</definedName>
    <definedName name="__isk12">'[3]Hast Mek Icmal '!#REF!</definedName>
    <definedName name="__isk13">'[3]Hast Mek Icmal '!#REF!</definedName>
    <definedName name="__isk14">'[3]Hast Mek Icmal '!#REF!</definedName>
    <definedName name="__isk15">'[3]Hast Mek Icmal '!#REF!</definedName>
    <definedName name="__isk16">'[3]Hast Mek Icmal '!#REF!</definedName>
    <definedName name="__isk17">'[3]Hast Mek Icmal '!#REF!</definedName>
    <definedName name="__isk18">'[3]Hast Mek Icmal '!#REF!</definedName>
    <definedName name="__isk19">'[3]Hast Mek Icmal '!#REF!</definedName>
    <definedName name="__isk2">'[3]Hast Mek Icmal '!#REF!</definedName>
    <definedName name="__isk20">'[3]Hast Mek Icmal '!#REF!</definedName>
    <definedName name="__isk24">'[3]Hast Mek Icmal '!#REF!</definedName>
    <definedName name="__isk25">'[3]Hast Mek Icmal '!#REF!</definedName>
    <definedName name="__isk26">'[3]Hast Mek Icmal '!#REF!</definedName>
    <definedName name="__isk27">'[3]Hast Mek Icmal '!#REF!</definedName>
    <definedName name="__isk28">'[3]Hast Mek Icmal '!#REF!</definedName>
    <definedName name="__isk29">'[3]Hast Mek Icmal '!#REF!</definedName>
    <definedName name="__isk3">'[3]Hast Mek Icmal '!#REF!</definedName>
    <definedName name="__isk30">'[3]Hast Mek Icmal '!#REF!</definedName>
    <definedName name="__isk7">'[3]Hast Mek Icmal '!#REF!</definedName>
    <definedName name="__isk8">'[3]Hast Mek Icmal '!#REF!</definedName>
    <definedName name="__isk9">'[3]Hast Mek Icmal '!#REF!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_US1">#REF!</definedName>
    <definedName name="__xlnm.Print_Area_1">#N/A</definedName>
    <definedName name="_1__123Graph_AChart_1A" hidden="1">#REF!</definedName>
    <definedName name="_2__123Graph_BChart_1A" hidden="1">#REF!</definedName>
    <definedName name="_BHH">[4]FES!#REF!</definedName>
    <definedName name="_con1">'[1]4 Elemental Works - Hotel'!#REF!</definedName>
    <definedName name="_DVZ1">#REF!</definedName>
    <definedName name="_DVZ2">#REF!</definedName>
    <definedName name="_Fill" hidden="1">#REF!</definedName>
    <definedName name="_FKT1">#REF!</definedName>
    <definedName name="_isk1">'[3]Hast Mek Icmal '!#REF!</definedName>
    <definedName name="_isk10">'[3]Hast Mek Icmal '!#REF!</definedName>
    <definedName name="_isk11">'[3]Hast Mek Icmal '!#REF!</definedName>
    <definedName name="_isk12">'[3]Hast Mek Icmal '!#REF!</definedName>
    <definedName name="_isk13">'[3]Hast Mek Icmal '!#REF!</definedName>
    <definedName name="_isk14">'[3]Hast Mek Icmal '!#REF!</definedName>
    <definedName name="_isk15">'[3]Hast Mek Icmal '!#REF!</definedName>
    <definedName name="_isk16">'[3]Hast Mek Icmal '!#REF!</definedName>
    <definedName name="_isk17">'[3]Hast Mek Icmal '!#REF!</definedName>
    <definedName name="_isk18">'[3]Hast Mek Icmal '!#REF!</definedName>
    <definedName name="_isk19">'[3]Hast Mek Icmal '!#REF!</definedName>
    <definedName name="_isk2">'[3]Hast Mek Icmal '!#REF!</definedName>
    <definedName name="_isk20">'[3]Hast Mek Icmal '!#REF!</definedName>
    <definedName name="_isk21">'[3]Hast Mek Icmal '!#REF!</definedName>
    <definedName name="_isk22">'[3]Hast Mek Icmal '!#REF!</definedName>
    <definedName name="_isk23">'[3]Hast Mek Icmal '!#REF!</definedName>
    <definedName name="_isk24">'[3]Hast Mek Icmal '!#REF!</definedName>
    <definedName name="_isk25">'[3]Hast Mek Icmal '!#REF!</definedName>
    <definedName name="_isk26">'[3]Hast Mek Icmal '!#REF!</definedName>
    <definedName name="_isk27">'[3]Hast Mek Icmal '!#REF!</definedName>
    <definedName name="_isk28">'[3]Hast Mek Icmal '!#REF!</definedName>
    <definedName name="_isk29">'[3]Hast Mek Icmal '!#REF!</definedName>
    <definedName name="_isk3">'[3]Hast Mek Icmal '!#REF!</definedName>
    <definedName name="_isk30">'[3]Hast Mek Icmal '!#REF!</definedName>
    <definedName name="_isk4">'[3]Hast Mek Icmal '!#REF!</definedName>
    <definedName name="_isk5">'[3]Hast Mek Icmal '!#REF!</definedName>
    <definedName name="_isk6">'[3]Hast Mek Icmal '!#REF!</definedName>
    <definedName name="_isk7">'[3]Hast Mek Icmal '!#REF!</definedName>
    <definedName name="_isk8">'[3]Hast Mek Icmal '!#REF!</definedName>
    <definedName name="_isk9">'[3]Hast Mek Icmal '!#REF!</definedName>
    <definedName name="_Key1" hidden="1">[5]A!$Y$5</definedName>
    <definedName name="_Order1" hidden="1">255</definedName>
    <definedName name="_Sort" hidden="1">[5]A!$Y$5:$AQ$364</definedName>
    <definedName name="_SP1">[2]FES!#REF!</definedName>
    <definedName name="_SP10">[2]FES!#REF!</definedName>
    <definedName name="_SP11">[2]FES!#REF!</definedName>
    <definedName name="_SP12">[2]FES!#REF!</definedName>
    <definedName name="_SP13">[2]FES!#REF!</definedName>
    <definedName name="_SP14">[2]FES!#REF!</definedName>
    <definedName name="_SP15">[2]FES!#REF!</definedName>
    <definedName name="_SP16">[2]FES!#REF!</definedName>
    <definedName name="_SP17">[2]FES!#REF!</definedName>
    <definedName name="_SP18">[2]FES!#REF!</definedName>
    <definedName name="_SP19">[2]FES!#REF!</definedName>
    <definedName name="_SP2">[2]FES!#REF!</definedName>
    <definedName name="_SP20">[2]FES!#REF!</definedName>
    <definedName name="_SP3">[2]FES!#REF!</definedName>
    <definedName name="_SP4">[2]FES!#REF!</definedName>
    <definedName name="_SP5">[2]FES!#REF!</definedName>
    <definedName name="_SP7">[2]FES!#REF!</definedName>
    <definedName name="_SP8">[2]FES!#REF!</definedName>
    <definedName name="_SP9">[2]FES!#REF!</definedName>
    <definedName name="_US1">#REF!</definedName>
    <definedName name="a">'[6]штатное расписание'!#REF!</definedName>
    <definedName name="ABAY_BUTCE_ALTUG">#REF!</definedName>
    <definedName name="abc">#REF!</definedName>
    <definedName name="ali" hidden="1">#REF!</definedName>
    <definedName name="Annual_interest_rate">[7]Цены!#REF!</definedName>
    <definedName name="anscount" hidden="1">1</definedName>
    <definedName name="Appliance_Standard_Package">[8]Appliances!$B$20</definedName>
    <definedName name="ARA_Threshold">#REF!</definedName>
    <definedName name="ARP_Threshold">#REF!</definedName>
    <definedName name="AS2DocOpenMode" hidden="1">"AS2DocumentEdit"</definedName>
    <definedName name="AS2ReportLS" hidden="1">1</definedName>
    <definedName name="AS2StaticLS" hidden="1">#REF!</definedName>
    <definedName name="AS2SyncStepLS" hidden="1">0</definedName>
    <definedName name="AS2TickmarkLS" hidden="1">#REF!</definedName>
    <definedName name="AS2VersionLS" hidden="1">300</definedName>
    <definedName name="ASD">'[9]4 Elemental Works - Hotel'!#REF!</definedName>
    <definedName name="assel">#REF!</definedName>
    <definedName name="b">#REF!</definedName>
    <definedName name="Bal_Sheet">#REF!</definedName>
    <definedName name="Bal_Sheet1">#REF!</definedName>
    <definedName name="Balloon">#REF!</definedName>
    <definedName name="Barco_1">'[10]$'!#REF!</definedName>
    <definedName name="bb">#REF!</definedName>
    <definedName name="BB_FIYAT">#REF!</definedName>
    <definedName name="BB_FIYAT_2">#REF!</definedName>
    <definedName name="bbb">#REF!</definedName>
    <definedName name="bbbb">#REF!</definedName>
    <definedName name="BF">#REF!</definedName>
    <definedName name="BFR">#REF!</definedName>
    <definedName name="BG_Del" hidden="1">15</definedName>
    <definedName name="BG_Ins" hidden="1">4</definedName>
    <definedName name="BG_Mod" hidden="1">6</definedName>
    <definedName name="birim_fiyat">'[11]Cost Selling Area (2)'!$F$14</definedName>
    <definedName name="BLPH1" hidden="1">'[12]US Peers'!$A$3</definedName>
    <definedName name="BLPH10" hidden="1">'[12]CAN Peers'!$U$3</definedName>
    <definedName name="BLPH11" hidden="1">'[12]CAN Peers'!$Y$3</definedName>
    <definedName name="BLPH12" hidden="1">'[12]Index data'!$A$3</definedName>
    <definedName name="BLPH13" hidden="1">'[12]Index data'!$E$3</definedName>
    <definedName name="BLPH135" hidden="1">[13]Sheet4!#REF!</definedName>
    <definedName name="BLPH136" hidden="1">#REF!</definedName>
    <definedName name="BLPH137" hidden="1">#REF!</definedName>
    <definedName name="BLPH138" hidden="1">#REF!</definedName>
    <definedName name="BLPH14" hidden="1">'[12]Index data'!$I$3</definedName>
    <definedName name="BLPH15" hidden="1">'[12]Index data'!$M$3</definedName>
    <definedName name="BLPH16" hidden="1">'[12]Index data'!$Q$3</definedName>
    <definedName name="BLPH17" hidden="1">#REF!</definedName>
    <definedName name="BLPH2" hidden="1">'[12]US Peers'!$E$3</definedName>
    <definedName name="BLPH3" hidden="1">'[12]US Peers'!$I$3</definedName>
    <definedName name="BLPH4" hidden="1">'[12]US Peers'!$M$3</definedName>
    <definedName name="BLPH5" hidden="1">'[12]CAN Peers'!$A$3</definedName>
    <definedName name="BLPH6" hidden="1">'[12]CAN Peers'!$E$3</definedName>
    <definedName name="BLPH7" hidden="1">'[12]CAN Peers'!$I$3</definedName>
    <definedName name="BLPH8" hidden="1">'[12]CAN Peers'!$M$3</definedName>
    <definedName name="BLPH9" hidden="1">'[12]CAN Peers'!$Q$3</definedName>
    <definedName name="bölüm">'[3]Hast Mek Icmal '!#REF!</definedName>
    <definedName name="branże">[14]wsp!$D$8</definedName>
    <definedName name="Bulding_1_Revinue">'[8]Job #'!$G$63</definedName>
    <definedName name="Bulding_2_Revinue">'[8]Job #'!$G$122</definedName>
    <definedName name="Bulding_3_Revinue">'[8]Job #'!$G$182</definedName>
    <definedName name="Bulding_4_Revinue">'[8]Job #'!$G$242</definedName>
    <definedName name="c_list">'[15]Служебный лист'!$C$2:$C$4</definedName>
    <definedName name="c_list_20">'[15]Служебный лист'!$C$2:$C$4</definedName>
    <definedName name="c_list_39">'[15]Служебный лист'!$C$2:$C$4</definedName>
    <definedName name="Canada">#REF!</definedName>
    <definedName name="Canada1">#REF!</definedName>
    <definedName name="Canadian_Occidental_Petroleum_Ltd.">#REF!</definedName>
    <definedName name="cash">#N/A</definedName>
    <definedName name="cat_list">'[15]Служебный лист'!$B$2:$B$7</definedName>
    <definedName name="cat_list_20">'[15]Служебный лист'!$B$2:$B$7</definedName>
    <definedName name="cat_list_39">'[15]Служебный лист'!$B$2:$B$7</definedName>
    <definedName name="CF_Operations">#REF!</definedName>
    <definedName name="CF_Operations1">#REF!</definedName>
    <definedName name="CF_Stmt">#REF!</definedName>
    <definedName name="CF_Stmt1">#REF!</definedName>
    <definedName name="CGM">#REF!</definedName>
    <definedName name="Chemicals">#REF!</definedName>
    <definedName name="Chemicals1">#REF!</definedName>
    <definedName name="ClDate">[16]Info!$G$6</definedName>
    <definedName name="clsf">#REF!</definedName>
    <definedName name="CompOt">#N/A</definedName>
    <definedName name="CompRas">#N/A</definedName>
    <definedName name="con">'[1]4 Elemental Works - Hotel'!#REF!</definedName>
    <definedName name="crude">#REF!</definedName>
    <definedName name="dateText">[17]Gen!$D$8</definedName>
    <definedName name="DeprecConstIn">#REF!</definedName>
    <definedName name="df">#REF!</definedName>
    <definedName name="DICS">'[18]$'!#REF!</definedName>
    <definedName name="DISC">[19]Sheet1!#REF!</definedName>
    <definedName name="DISC_10">[19]Sheet1!#REF!</definedName>
    <definedName name="DISC_11">[19]Sheet1!#REF!</definedName>
    <definedName name="DISC_23">[19]Sheet1!#REF!</definedName>
    <definedName name="DISC_24">[19]Sheet1!#REF!</definedName>
    <definedName name="DISC_29">[20]price!#REF!</definedName>
    <definedName name="DISC_30">[19]Sheet1!#REF!</definedName>
    <definedName name="DISC_31">[19]Sheet1!#REF!</definedName>
    <definedName name="DISC_32">[19]Sheet1!#REF!</definedName>
    <definedName name="DISC_9">[19]Sheet1!#REF!</definedName>
    <definedName name="DISC_BA">[21]исходник!#REF!</definedName>
    <definedName name="DISC_BA_1">#REF!</definedName>
    <definedName name="DISC_BA_20">[22]исходник!#REF!</definedName>
    <definedName name="DISC_BA_39">[22]исходник!#REF!</definedName>
    <definedName name="DISC_BA_6">[23]исходник!#REF!</definedName>
    <definedName name="DISC_BA_8">[23]исходник!#REF!</definedName>
    <definedName name="DISC_CISCO">[24]price!#REF!</definedName>
    <definedName name="DISC_CISCO_10">[25]price!#REF!</definedName>
    <definedName name="DISC_CISCO_11">[26]price!#REF!</definedName>
    <definedName name="DISC_CISCO_23">[25]price!#REF!</definedName>
    <definedName name="DISC_CISCO_24">[25]price!#REF!</definedName>
    <definedName name="DISC_CISCO_30">[25]price!#REF!</definedName>
    <definedName name="DISC_CISCO_31">[25]price!#REF!</definedName>
    <definedName name="DISC_CISCO_32">[27]price!#REF!</definedName>
    <definedName name="DISC_CISCO_9">[25]price!#REF!</definedName>
    <definedName name="DISC_PELCO">[24]price!#REF!</definedName>
    <definedName name="DISC_PELCO_10">[25]price!#REF!</definedName>
    <definedName name="DISC_PELCO_11">[26]price!#REF!</definedName>
    <definedName name="DISC_PELCO_23">[25]price!#REF!</definedName>
    <definedName name="DISC_PELCO_24">[25]price!#REF!</definedName>
    <definedName name="DISC_PELCO_30">[25]price!#REF!</definedName>
    <definedName name="DISC_PELCO_31">[25]price!#REF!</definedName>
    <definedName name="DISC_PELCO_32">[27]price!#REF!</definedName>
    <definedName name="DISC_PELCO_9">[25]price!#REF!</definedName>
    <definedName name="DISCBA">[19]Sheet1!#REF!</definedName>
    <definedName name="DISCBA_10">[19]Sheet1!#REF!</definedName>
    <definedName name="DISCBA_11">[19]Sheet1!#REF!</definedName>
    <definedName name="DISCBA_23">[19]Sheet1!#REF!</definedName>
    <definedName name="DISCBA_24">[19]Sheet1!#REF!</definedName>
    <definedName name="DISCBA_29">[20]price!#REF!</definedName>
    <definedName name="DISCBA_30">[19]Sheet1!#REF!</definedName>
    <definedName name="DISCBA_31">[19]Sheet1!#REF!</definedName>
    <definedName name="DISCBA_32">[19]Sheet1!#REF!</definedName>
    <definedName name="DISCBA_9">[19]Sheet1!#REF!</definedName>
    <definedName name="DM">#REF!</definedName>
    <definedName name="dol">[10]Cost!#REF!</definedName>
    <definedName name="Dollar_BS">#REF!</definedName>
    <definedName name="Dollar_Cash">#REF!</definedName>
    <definedName name="Dollar_IS">#REF!</definedName>
    <definedName name="Dollar_non_cash_wk">#REF!</definedName>
    <definedName name="dömly">'[3]Hast Mek Icmal '!#REF!</definedName>
    <definedName name="döviz1">'[3]Hast Mek Icmal '!#REF!</definedName>
    <definedName name="Drilling">#REF!</definedName>
    <definedName name="Drilling1">#REF!</definedName>
    <definedName name="drogi">[14]wsp!$D$3</definedName>
    <definedName name="DVZYERI">#REF!</definedName>
    <definedName name="DVZYERI0">#REF!</definedName>
    <definedName name="e">#REF!</definedName>
    <definedName name="ECE">#REF!</definedName>
    <definedName name="ed_izm">[28]Balance!$C$7</definedName>
    <definedName name="ee">#REF!</definedName>
    <definedName name="EGKB">#REF!</definedName>
    <definedName name="EIKBU">#REF!</definedName>
    <definedName name="EIKN">#REF!</definedName>
    <definedName name="EIKNOG">#REF!</definedName>
    <definedName name="EIŞKN">#REF!</definedName>
    <definedName name="EMHRM">#REF!</definedName>
    <definedName name="EMKBU">#REF!</definedName>
    <definedName name="EMKKU">#REF!</definedName>
    <definedName name="EMKN">#REF!</definedName>
    <definedName name="EMKNOG">#REF!</definedName>
    <definedName name="EMKNU">#REF!</definedName>
    <definedName name="EU">#REF!</definedName>
    <definedName name="euro">'[3]Hast Mek Icmal '!#REF!</definedName>
    <definedName name="eurom">'[3]Hast Mek Icmal '!#REF!</definedName>
    <definedName name="ew">#N/A</definedName>
    <definedName name="exc_ea">#REF!</definedName>
    <definedName name="Excel_BuiltIn__FilterDatabase_1">#REF!</definedName>
    <definedName name="Excel_BuiltIn__FilterDatabase_29">#REF!</definedName>
    <definedName name="Excel_BuiltIn__FilterDatabase_3">#REF!</definedName>
    <definedName name="Excel_BuiltIn__FilterDatabase_8">'[29]Админ расходы '!#REF!</definedName>
    <definedName name="Excel_BuiltIn_Print_Area_1">#REF!</definedName>
    <definedName name="Excel_BuiltIn_Print_Area_1_1">#REF!</definedName>
    <definedName name="Excel_BuiltIn_Print_Area_10_1">"$'штатное расписание'.$#ССЫЛ!$#ССЫЛ!:$#ССЫЛ!$#ССЫЛ!"</definedName>
    <definedName name="Excel_BuiltIn_Print_Area_2_1">"$#ССЫЛ!.$A$1:$O$29"</definedName>
    <definedName name="Excel_BuiltIn_Print_Area_22">#REF!</definedName>
    <definedName name="Excel_BuiltIn_Print_Area_23">#REF!</definedName>
    <definedName name="Excel_BuiltIn_Print_Area_45">#REF!</definedName>
    <definedName name="Excel_BuiltIn_Print_Area_6">#REF!</definedName>
    <definedName name="Excel_BuiltIn_Print_Area_7_1">'[6]штатное расписание'!#REF!</definedName>
    <definedName name="Excel_BuiltIn_Print_Area_7_1_19">'[30]штатное расписание'!#REF!</definedName>
    <definedName name="Excel_BuiltIn_Print_Area_9_1">'[6]штатное расписание'!#REF!</definedName>
    <definedName name="Excel_BuiltIn_Print_Area_9_1_19">'[30]штатное расписание'!#REF!</definedName>
    <definedName name="exchangeae">#REF!</definedName>
    <definedName name="ExternalData_2">#REF!</definedName>
    <definedName name="ExternalData_3">#REF!</definedName>
    <definedName name="ExternalData_4">#REF!</definedName>
    <definedName name="ExternalData_5">#REF!</definedName>
    <definedName name="EY">#REF!</definedName>
    <definedName name="fdfgbvb">#REF!</definedName>
    <definedName name="FF">#REF!</definedName>
    <definedName name="fg">'[31]GAAP TB 30.09.01  detail p&amp;l'!#REF!</definedName>
    <definedName name="First_payment_due">[7]Цены!#REF!</definedName>
    <definedName name="FMHRM">#REF!</definedName>
    <definedName name="formül">'[3]Hast Mek'!#REF!</definedName>
    <definedName name="formülkopya">'[3]Otel Mek 1'!#REF!</definedName>
    <definedName name="gaap_GRID">#REF!</definedName>
    <definedName name="GBP">#REF!</definedName>
    <definedName name="gbpm">'[3]Hast Mek Icmal '!#REF!</definedName>
    <definedName name="gg">#REF!</definedName>
    <definedName name="ghff">'[3]Hast Mek Icmal '!#REF!</definedName>
    <definedName name="gk">#REF!</definedName>
    <definedName name="gkontrol">'[3]Otel Mek 1'!#REF!</definedName>
    <definedName name="Grid_Assets">#REF!</definedName>
    <definedName name="Grid_bs">#REF!</definedName>
    <definedName name="Grid_is">#REF!</definedName>
    <definedName name="HFL">#REF!</definedName>
    <definedName name="hformüller">'[3]Hast Mek'!#REF!</definedName>
    <definedName name="him">'[3]Hast Mek'!#REF!</definedName>
    <definedName name="hişçilik">'[3]Hast Mek'!#REF!</definedName>
    <definedName name="hjnh">'[3]Hast Mek'!#REF!</definedName>
    <definedName name="hmalzeme">'[3]Hast Mek'!#REF!</definedName>
    <definedName name="hnh">#REF!</definedName>
    <definedName name="hson">'[3]Hast Mek'!#REF!</definedName>
    <definedName name="HTML_C" hidden="1">{"'Sheet1'!$A$12:$K$107"}</definedName>
    <definedName name="HTML_Control" hidden="1">{"'Sheet1'!$A$12:$K$107"}</definedName>
    <definedName name="ibir">'[3]Hast Mek Icmal '!#REF!</definedName>
    <definedName name="iboru">'[3]Hast Mek Icmal '!#REF!</definedName>
    <definedName name="icihaz">'[3]Hast Mek Icmal '!#REF!</definedName>
    <definedName name="IIKB">#REF!</definedName>
    <definedName name="IIKK">#REF!</definedName>
    <definedName name="IIKN">#REF!</definedName>
    <definedName name="iilave1">'[3]Hast Mek Icmal '!#REF!</definedName>
    <definedName name="iilave2">'[3]Hast Mek Icmal '!#REF!</definedName>
    <definedName name="iilave3">'[3]Hast Mek Icmal '!#REF!</definedName>
    <definedName name="iilave4">'[3]Hast Mek Icmal '!#REF!</definedName>
    <definedName name="iilave5">'[3]Hast Mek Icmal '!#REF!</definedName>
    <definedName name="iizole">'[3]Hast Mek Icmal '!#REF!</definedName>
    <definedName name="ik">#REF!</definedName>
    <definedName name="ikanal">'[3]Hast Mek Icmal '!#REF!</definedName>
    <definedName name="IKN">#REF!</definedName>
    <definedName name="IL">#REF!</definedName>
    <definedName name="IL_MS_20Access_3BMaxBufferSize_2048_3BPageTimeout_5_3B">#REF!</definedName>
    <definedName name="IL_MS_20Access_3BMaxBufferSize_2048_3BPageTimeout_5_3B_1">#REF!</definedName>
    <definedName name="im">'[3]Hast Mek Icmal '!#REF!</definedName>
    <definedName name="imaliyet">'[3]Hast Mek Icmal '!#REF!</definedName>
    <definedName name="imenfez">'[3]Hast Mek Icmal '!#REF!</definedName>
    <definedName name="IMKB">#REF!</definedName>
    <definedName name="IMKN">#REF!</definedName>
    <definedName name="Inc_Stmt">#REF!</definedName>
    <definedName name="Inc_Stmt1">#REF!</definedName>
    <definedName name="inne">[14]wsp!$D$9</definedName>
    <definedName name="ioto">'[3]Hast Mek Icmal '!#REF!</definedName>
    <definedName name="ipompa">'[3]Hast Mek Icmal '!#REF!</definedName>
    <definedName name="irad">'[3]Hast Mek Icmal '!#REF!</definedName>
    <definedName name="is">#REF!</definedName>
    <definedName name="ISCI">#REF!</definedName>
    <definedName name="işçilik">'[3]Hast Mek Icmal '!#REF!</definedName>
    <definedName name="iskon1">'[3]Hast Mek Icmal '!#REF!</definedName>
    <definedName name="iskon10">'[3]Hast Mek Icmal '!#REF!</definedName>
    <definedName name="iskon11">'[3]Hast Mek Icmal '!#REF!</definedName>
    <definedName name="iskon12">'[3]Hast Mek Icmal '!#REF!</definedName>
    <definedName name="iskon13">'[3]Hast Mek Icmal '!#REF!</definedName>
    <definedName name="iskon14">'[3]Hast Mek Icmal '!#REF!</definedName>
    <definedName name="iskon15">'[3]Hast Mek Icmal '!#REF!</definedName>
    <definedName name="iskon16">'[3]Hast Mek Icmal '!#REF!</definedName>
    <definedName name="iskon17">'[3]Hast Mek Icmal '!#REF!</definedName>
    <definedName name="iskon18">'[3]Hast Mek Icmal '!#REF!</definedName>
    <definedName name="iskon19">'[3]Hast Mek Icmal '!#REF!</definedName>
    <definedName name="iskon2">'[3]Hast Mek Icmal '!#REF!</definedName>
    <definedName name="iskon20">'[3]Hast Mek Icmal '!#REF!</definedName>
    <definedName name="iskon21">'[3]Hast Mek Icmal '!#REF!</definedName>
    <definedName name="iskon22">'[3]Hast Mek Icmal '!#REF!</definedName>
    <definedName name="iskon23">'[3]Hast Mek Icmal '!#REF!</definedName>
    <definedName name="iskon24">'[3]Hast Mek Icmal '!#REF!</definedName>
    <definedName name="iskon25">'[3]Hast Mek Icmal '!#REF!</definedName>
    <definedName name="iskon26">'[3]Hast Mek Icmal '!#REF!</definedName>
    <definedName name="iskon27">'[3]Hast Mek Icmal '!#REF!</definedName>
    <definedName name="iskon28">'[3]Hast Mek Icmal '!#REF!</definedName>
    <definedName name="iskon29">'[3]Hast Mek Icmal '!#REF!</definedName>
    <definedName name="iskon3">'[3]Hast Mek Icmal '!#REF!</definedName>
    <definedName name="iskon30">'[3]Hast Mek Icmal '!#REF!</definedName>
    <definedName name="iskon4">'[3]Hast Mek Icmal '!#REF!</definedName>
    <definedName name="iskon5">'[3]Hast Mek Icmal '!#REF!</definedName>
    <definedName name="iskon6">'[3]Hast Mek Icmal '!#REF!</definedName>
    <definedName name="iskon7">'[3]Hast Mek Icmal '!#REF!</definedName>
    <definedName name="iskon8">'[3]Hast Mek Icmal '!#REF!</definedName>
    <definedName name="iskon9">'[3]Hast Mek Icmal '!#REF!</definedName>
    <definedName name="itam">'[3]Hast Mek Icmal '!#REF!</definedName>
    <definedName name="ITL">#REF!</definedName>
    <definedName name="ivana">'[3]Hast Mek Icmal '!#REF!</definedName>
    <definedName name="ivitrifiye">'[3]Hast Mek Icmal '!#REF!</definedName>
    <definedName name="iyangın">'[3]Hast Mek Icmal '!#REF!</definedName>
    <definedName name="jjj">'[15]Служебный лист'!$C$2:$C$4</definedName>
    <definedName name="JPY">#REF!</definedName>
    <definedName name="k">#REF!</definedName>
    <definedName name="kar">#REF!</definedName>
    <definedName name="katsayı">'[3]Hast Mek'!#REF!</definedName>
    <definedName name="katsayı1">'[3]Hast Mek Icmal '!#REF!</definedName>
    <definedName name="katsayı10">'[3]Hast Mek Icmal '!#REF!</definedName>
    <definedName name="katsayı11">'[3]Hast Mek Icmal '!#REF!</definedName>
    <definedName name="katsayı12">'[3]Hast Mek Icmal '!#REF!</definedName>
    <definedName name="katsayı13">'[3]Hast Mek Icmal '!#REF!</definedName>
    <definedName name="katsayı14">'[3]Hast Mek Icmal '!#REF!</definedName>
    <definedName name="katsayı15">'[3]Hast Mek Icmal '!#REF!</definedName>
    <definedName name="katsayı16">'[3]Hast Mek Icmal '!#REF!</definedName>
    <definedName name="katsayı2">'[3]Hast Mek Icmal '!#REF!</definedName>
    <definedName name="katsayı3">'[3]Hast Mek Icmal '!#REF!</definedName>
    <definedName name="katsayı4">'[3]Hast Mek Icmal '!#REF!</definedName>
    <definedName name="katsayı5">'[3]Hast Mek Icmal '!#REF!</definedName>
    <definedName name="katsayı6">'[3]Hast Mek Icmal '!#REF!</definedName>
    <definedName name="katsayı7">'[3]Hast Mek Icmal '!#REF!</definedName>
    <definedName name="katsayı8">'[3]Hast Mek Icmal '!#REF!</definedName>
    <definedName name="katsayı9">'[3]Hast Mek Icmal '!#REF!</definedName>
    <definedName name="KBB">#REF!</definedName>
    <definedName name="KBK">#REF!</definedName>
    <definedName name="KBÜTCE">#REF!</definedName>
    <definedName name="kk">#REF!</definedName>
    <definedName name="klklkk">'[3]Hast Mek Icmal '!#REF!</definedName>
    <definedName name="KOMISYON">#REF!</definedName>
    <definedName name="kto">[32]Форма2!$C$19:$C$24,[32]Форма2!$E$19:$F$24,[32]Форма2!$D$26:$F$31,[32]Форма2!$C$33:$C$38,[32]Форма2!$E$33:$F$38,[32]Форма2!$D$40:$F$43,[32]Форма2!$C$45:$C$48,[32]Форма2!$E$45:$F$48,[32]Форма2!$C$19</definedName>
    <definedName name="KZT_BS">#REF!</definedName>
    <definedName name="KZT_cash">#REF!</definedName>
    <definedName name="KZT_IS">#REF!</definedName>
    <definedName name="KZT_non_cash_wk">#REF!</definedName>
    <definedName name="L_Adjust">[33]Links!$H$1:$H$65536</definedName>
    <definedName name="L_AJE_Tot">[33]Links!$G$1:$G$65536</definedName>
    <definedName name="L_CY_Beg">[33]Links!$F$1:$F$65536</definedName>
    <definedName name="L_CY_End">[33]Links!$J$1:$J$65536</definedName>
    <definedName name="L_PY_End">[33]Links!$K$1:$K$65536</definedName>
    <definedName name="L_RJE_Tot">[33]Links!$I$1:$I$65536</definedName>
    <definedName name="LFLAGGV">#REF!</definedName>
    <definedName name="LFLAGIM">#REF!</definedName>
    <definedName name="LFLAGPUL">#REF!</definedName>
    <definedName name="LFLAGVERGI">#REF!</definedName>
    <definedName name="LIBOR">#REF!</definedName>
    <definedName name="LML">97000</definedName>
    <definedName name="LMS">12000</definedName>
    <definedName name="m_2005">'[34]1NK'!$R$10:$R$1877</definedName>
    <definedName name="m_2006">'[34]1NK'!$S$10:$S$1838</definedName>
    <definedName name="m_2007">'[34]1NK'!$T$10:$T$1838</definedName>
    <definedName name="m_dep_I">#REF!</definedName>
    <definedName name="m_dep_I1">#REF!</definedName>
    <definedName name="m_dep_N">#REF!</definedName>
    <definedName name="m_f2002">#REF!</definedName>
    <definedName name="m_Key2">#REF!</definedName>
    <definedName name="m_o2003">#REF!</definedName>
    <definedName name="m_OTM2005">'[35]2.2 ОтклОТМ'!$G$1:$G$65536</definedName>
    <definedName name="m_OTM2006">'[35]2.2 ОтклОТМ'!$J$1:$J$65536</definedName>
    <definedName name="m_OTM2007">'[35]2.2 ОтклОТМ'!$M$1:$M$65536</definedName>
    <definedName name="m_OTM2008">'[35]2.2 ОтклОТМ'!$P$1:$P$65536</definedName>
    <definedName name="m_OTM2009">'[35]2.2 ОтклОТМ'!$S$1:$S$65536</definedName>
    <definedName name="m_OTM2010">'[35]2.2 ОтклОТМ'!$V$1:$V$65536</definedName>
    <definedName name="m_OTMizm">'[35]1.3.2 ОТМ'!$K$1:$K$65536</definedName>
    <definedName name="m_OTMkod">'[35]1.3.2 ОТМ'!$A$1:$A$65536</definedName>
    <definedName name="m_OTMnomer">'[35]1.3.2 ОТМ'!$H$1:$H$65536</definedName>
    <definedName name="m_OTMpokaz">'[35]1.3.2 ОТМ'!$I$1:$I$65536</definedName>
    <definedName name="m_p2003">#REF!</definedName>
    <definedName name="m_Predpr_I">[35]Предпр!$C$3:$C$29</definedName>
    <definedName name="m_Predpr_N">[35]Предпр!$D$3:$D$29</definedName>
    <definedName name="m_Zatrat">[35]ЦентрЗатр!$A$2:$G$71</definedName>
    <definedName name="m_Zatrat_Ed">[35]ЦентрЗатр!$E$2:$E$71</definedName>
    <definedName name="m_Zatrat_K">[35]ЦентрЗатр!$F$2:$F$71</definedName>
    <definedName name="m_Zatrat_N">[35]ЦентрЗатр!$G$2:$G$71</definedName>
    <definedName name="mal">#REF!</definedName>
    <definedName name="maliyetmarka">'[3]Hast Mek Icmal '!#REF!</definedName>
    <definedName name="maliyettablo">'[3]Hast Mek Icmal '!#REF!</definedName>
    <definedName name="MALTOP">#REF!</definedName>
    <definedName name="malzeme">'[3]Hast Mek Icmal '!#REF!</definedName>
    <definedName name="markalar">'[3]Hast Mek Icmal '!#REF!</definedName>
    <definedName name="mas_1">#REF!</definedName>
    <definedName name="mas_2">#REF!</definedName>
    <definedName name="mas_2_new">#REF!</definedName>
    <definedName name="mas_3">#REF!</definedName>
    <definedName name="mas_4">#REF!</definedName>
    <definedName name="mas_new">#REF!</definedName>
    <definedName name="mas_old">#REF!</definedName>
    <definedName name="mas_spisok">#REF!</definedName>
    <definedName name="MASRAFMUK">#REF!</definedName>
    <definedName name="MASRAFSIG">#REF!</definedName>
    <definedName name="MASRAFTEM">#REF!</definedName>
    <definedName name="MAXNOTER">#REF!</definedName>
    <definedName name="mbir">'[3]Hast Mek Icmal '!#REF!</definedName>
    <definedName name="mboru">'[3]Hast Mek Icmal '!#REF!</definedName>
    <definedName name="mcihaz">'[3]Hast Mek Icmal '!#REF!</definedName>
    <definedName name="MEKK">#REF!</definedName>
    <definedName name="MHR">#REF!</definedName>
    <definedName name="MHRM">#REF!</definedName>
    <definedName name="MIKN">#REF!</definedName>
    <definedName name="milave1">'[3]Hast Mek Icmal '!#REF!</definedName>
    <definedName name="milave2">'[3]Hast Mek Icmal '!#REF!</definedName>
    <definedName name="milave3">'[3]Hast Mek Icmal '!#REF!</definedName>
    <definedName name="milave4">'[3]Hast Mek Icmal '!#REF!</definedName>
    <definedName name="milave5">'[3]Hast Mek Icmal '!#REF!</definedName>
    <definedName name="misck">'[3]Hast Mek Icmal '!#REF!</definedName>
    <definedName name="mizole">'[3]Hast Mek Icmal '!#REF!</definedName>
    <definedName name="mk">#REF!</definedName>
    <definedName name="mkanal">'[3]Hast Mek Icmal '!#REF!</definedName>
    <definedName name="MKN">#REF!</definedName>
    <definedName name="mm">'[3]Hast Mek Icmal '!#REF!</definedName>
    <definedName name="mmaliyetmarka">'[3]Hast Mek Icmal '!#REF!</definedName>
    <definedName name="mmarka">'[3]Hast Mek Icmal '!#REF!</definedName>
    <definedName name="mmenfez">'[3]Hast Mek Icmal '!#REF!</definedName>
    <definedName name="mmk">'[3]Hast Mek Icmal '!#REF!</definedName>
    <definedName name="MMM_MIGROS">[36]KADIKES2!#REF!</definedName>
    <definedName name="moto">'[3]Hast Mek Icmal '!#REF!</definedName>
    <definedName name="mpompa">'[3]Hast Mek Icmal '!#REF!</definedName>
    <definedName name="mrad">'[3]Hast Mek Icmal '!#REF!</definedName>
    <definedName name="mtam">'[3]Hast Mek Icmal '!#REF!</definedName>
    <definedName name="mvana">'[3]Hast Mek Icmal '!#REF!</definedName>
    <definedName name="mvitrifiye">'[3]Hast Mek Icmal '!#REF!</definedName>
    <definedName name="myangın">'[3]Hast Mek Icmal '!#REF!</definedName>
    <definedName name="N">#REF!</definedName>
    <definedName name="net">#REF!</definedName>
    <definedName name="new">'[37]$ IS'!$A$1:$BH$34</definedName>
    <definedName name="New_a_c">#REF!</definedName>
    <definedName name="NTankIn">#REF!</definedName>
    <definedName name="NWagonIn">#REF!</definedName>
    <definedName name="ÖK">#REF!</definedName>
    <definedName name="one">#REF!,#REF!</definedName>
    <definedName name="ooo">'[38]GAAP TB 30.09.01  detail p&amp;l'!#REF!</definedName>
    <definedName name="OpDate">[16]Info!$G$5</definedName>
    <definedName name="P">#REF!</definedName>
    <definedName name="Payments_per_year">[7]Цены!#REF!</definedName>
    <definedName name="Periodic_rate">#N/A</definedName>
    <definedName name="pifade">'[3]Hast Mek Icmal '!#REF!</definedName>
    <definedName name="Pivot_division">#REF!</definedName>
    <definedName name="Pivot_HO">#REF!</definedName>
    <definedName name="pkontrol">'[3]Otel Mek 1'!#REF!</definedName>
    <definedName name="Pmt_to_use">[7]Цены!#REF!</definedName>
    <definedName name="po">#REF!</definedName>
    <definedName name="pośrednie">[14]wsp!$D$2</definedName>
    <definedName name="Price_List_2002">#REF!</definedName>
    <definedName name="Price_List_2004">#REF!</definedName>
    <definedName name="Prob_ResRec">#REF!</definedName>
    <definedName name="Prob_ResRec1">#REF!</definedName>
    <definedName name="Proved_ResRec">#REF!</definedName>
    <definedName name="Proved_ResRec1">#REF!</definedName>
    <definedName name="Q1_901s_materials">'[39]Production_Ref Q-1-3'!$V$32:$V$82</definedName>
    <definedName name="Q1_902_903s">'[39]Production_Ref Q-1-3'!$V$83:$V$104</definedName>
    <definedName name="Q1_AJE_KLO">#REF!</definedName>
    <definedName name="Q1_AJE41_payroll">#REF!</definedName>
    <definedName name="Q1_audit_expenses">#REF!</definedName>
    <definedName name="Q1_bank_services">#REF!</definedName>
    <definedName name="Q1_catering_services">#REF!</definedName>
    <definedName name="Q1_communication_expenses">#REF!</definedName>
    <definedName name="Q1_contract_interpreters">#REF!</definedName>
    <definedName name="Q1_DD_AJEs">#REF!</definedName>
    <definedName name="Q1_DD_provision_KZT">#REF!</definedName>
    <definedName name="Q1_donations">#REF!</definedName>
    <definedName name="Q1_donations_Kaisar">#REF!</definedName>
    <definedName name="Q1_excise_tax">'[39]Production_Ref Q-1-3'!$V$28</definedName>
    <definedName name="Q1_expat_payroll">#REF!</definedName>
    <definedName name="Q1_expat_travel">#REF!</definedName>
    <definedName name="Q1_Farm_expat_payroll">#REF!</definedName>
    <definedName name="Q1_farm_GA">#REF!</definedName>
    <definedName name="Q1_Farm_other">#REF!,#REF!,#REF!,#REF!,#REF!,#REF!,#REF!,#REF!,#REF!,#REF!</definedName>
    <definedName name="Q1_Farm_payroll_nationals">#REF!,#REF!</definedName>
    <definedName name="Q1_insurance">#REF!</definedName>
    <definedName name="Q1_KLO_KZT">#REF!</definedName>
    <definedName name="Q1_KLO_Royalty_KZT">'[39]Production_Ref Q-1-3'!$S$17</definedName>
    <definedName name="Q1_legal_settlements">#REF!</definedName>
    <definedName name="Q1_medical_expenses">#REF!</definedName>
    <definedName name="Q1_mngnt_services">#REF!</definedName>
    <definedName name="Q1_national_payroll">#REF!,#REF!</definedName>
    <definedName name="Q1_overheads_KZT">'[39]Production_Ref Q-1-3'!$Q$17:$R$17,'[39]Production_Ref Q-1-3'!$T$19:$T$23,'[39]Production_Ref Q-1-3'!$T$26,'[39]Production_Ref Q-1-3'!$Q$30,'[39]Production_Ref Q-1-3'!$T$106:$T$258,'[39]Production_Ref Q-1-3'!$T$265:$T$268</definedName>
    <definedName name="Q1_pipeline_tariff">'[39]Production_Ref Q-1-3'!$V$24</definedName>
    <definedName name="Q1_property_tax">#REF!</definedName>
    <definedName name="Q1_railway_tariff">'[39]Production_Ref Q-1-3'!$V$25</definedName>
    <definedName name="Q1_security">#REF!</definedName>
    <definedName name="Q1_tax_advice">#REF!</definedName>
    <definedName name="Q1_trucking_services">#REF!</definedName>
    <definedName name="Q1_TurgaiPetroleum">'[39]Production_Ref Q-1-3'!$S$30</definedName>
    <definedName name="Q2_901s_materials">'[39]Production_Ref Q-1-3'!$N$32:$N$82</definedName>
    <definedName name="Q2_902_903s">'[39]Production_Ref Q-1-3'!$N$83:$N$104</definedName>
    <definedName name="Q2_AJE50_901s">'[39]Production_Ref Q-1-3'!$N$273</definedName>
    <definedName name="Q2_AJE51_KLO_USD">'[39]Production_Ref Q-1-3'!$N$275</definedName>
    <definedName name="Q2_AJE62_pipeline_tariff">'[39]Production_Ref Q-1-3'!$N$277</definedName>
    <definedName name="Q2_AJE68_pipeline_tariff">'[39]Production_Ref Q-1-3'!$N$279</definedName>
    <definedName name="Q2_AJE77_pipeline_tariff">'[39]Production_Ref Q-1-3'!$N$283</definedName>
    <definedName name="Q2_audit_expenses">#REF!</definedName>
    <definedName name="Q2_baddebt_provision">#REF!</definedName>
    <definedName name="Q2_bank_services">#REF!</definedName>
    <definedName name="Q2_catering_services">#REF!</definedName>
    <definedName name="Q2_communication_expenses">#REF!</definedName>
    <definedName name="Q2_contract_interpreters">#REF!</definedName>
    <definedName name="Q2_donation_Kaisar">#REF!</definedName>
    <definedName name="Q2_donations">#REF!</definedName>
    <definedName name="Q2_excise_tax">'[39]Production_Ref Q-1-3'!$N$28</definedName>
    <definedName name="Q2_expat_payroll">#REF!</definedName>
    <definedName name="Q2_expat_travel">#REF!</definedName>
    <definedName name="Q2_farm_GA">#REF!</definedName>
    <definedName name="Q2_farm_other">#REF!,#REF!,#REF!,#REF!,#REF!,#REF!,#REF!,#REF!,#REF!,#REF!,#REF!,#REF!</definedName>
    <definedName name="Q2_farm_payroll">#REF!,#REF!</definedName>
    <definedName name="Q2_insurance">#REF!</definedName>
    <definedName name="Q2_KLO">#REF!</definedName>
    <definedName name="Q2_KTO_crude">'[39]Production_Ref Q-1-3'!$N$281</definedName>
    <definedName name="Q2_legal_settlements">#REF!</definedName>
    <definedName name="Q2_medical_expenses">#REF!</definedName>
    <definedName name="Q2_mngnt_services">#REF!</definedName>
    <definedName name="Q2_national_payroll">#REF!,#REF!</definedName>
    <definedName name="Q2_overheads">'[39]Production_Ref Q-1-3'!$N$7:$N$23,'[39]Production_Ref Q-1-3'!$N$26,'[39]Production_Ref Q-1-3'!$N$106:$N$258</definedName>
    <definedName name="Q2_pipeline_tariff">'[39]Production_Ref Q-1-3'!$N$24</definedName>
    <definedName name="Q2_property_tax">#REF!</definedName>
    <definedName name="Q2_railway_tariff">'[39]Production_Ref Q-1-3'!$N$25</definedName>
    <definedName name="Q2_security">#REF!</definedName>
    <definedName name="Q2_tax_advice">#REF!</definedName>
    <definedName name="Q2_trucking_services">#REF!</definedName>
    <definedName name="Q2_TurgaiPetroleum_KZT">'[39]Production_Ref Q-1-3'!$K$31</definedName>
    <definedName name="Q3_901s_materials">'[39]Production_Ref Q-1-3'!$G$32:$G$82</definedName>
    <definedName name="Q3_902_903s">'[39]Production_Ref Q-1-3'!$G$83:$G$104</definedName>
    <definedName name="Q3_AJE10_KLO">'[39]Production_Ref Q-1-3'!$G$287</definedName>
    <definedName name="Q3_AJE11_pipeline_tariff">'[39]Production_Ref Q-1-3'!$G$289</definedName>
    <definedName name="Q3_AJEs_other">#REF!</definedName>
    <definedName name="Q3_audit_expenses">#REF!</definedName>
    <definedName name="Q3_baddebts_provisions">#REF!</definedName>
    <definedName name="Q3_bank_services">#REF!</definedName>
    <definedName name="Q3_catering_services">#REF!</definedName>
    <definedName name="Q3_communication_expenses">#REF!</definedName>
    <definedName name="Q3_contract_interpreters">#REF!</definedName>
    <definedName name="Q3_donation_Kaisar">#REF!</definedName>
    <definedName name="Q3_donations">#REF!</definedName>
    <definedName name="Q3_excise_tax">'[39]Production_Ref Q-1-3'!$G$28</definedName>
    <definedName name="Q3_expat_payroll">#REF!</definedName>
    <definedName name="Q3_expat_travel">#REF!</definedName>
    <definedName name="Q3_insurance">#REF!</definedName>
    <definedName name="Q3_KLO">#REF!</definedName>
    <definedName name="Q3_legal_settlements">#REF!</definedName>
    <definedName name="Q3_medical_expenses">#REF!</definedName>
    <definedName name="Q3_mngt_services">#REF!</definedName>
    <definedName name="Q3_national_payroll">#REF!,#REF!</definedName>
    <definedName name="Q3_other">#REF!,#REF!,#REF!,#REF!,#REF!,#REF!,#REF!,#REF!,#REF!,#REF!,#REF!,#REF!,#REF!,#REF!,#REF!,#REF!</definedName>
    <definedName name="Q3_overheads">'[39]Production_Ref Q-1-3'!$G$17:$G$23,'[39]Production_Ref Q-1-3'!$G$26,'[39]Production_Ref Q-1-3'!$G$106:$G$143,'[39]Production_Ref Q-1-3'!$G$144:$G$180,'[39]Production_Ref Q-1-3'!$G$181:$G$217,'[39]Production_Ref Q-1-3'!$G$218:$G$258,'[39]Production_Ref Q-1-3'!$G$285</definedName>
    <definedName name="Q3_pipeline_tariff">'[39]Production_Ref Q-1-3'!$G$24</definedName>
    <definedName name="Q3_property_tax">#REF!</definedName>
    <definedName name="Q3_railway_tariff">'[39]Production_Ref Q-1-3'!$G$25</definedName>
    <definedName name="Q3_security">#REF!</definedName>
    <definedName name="Q3_tax_advice">#REF!</definedName>
    <definedName name="Q3_trucking_services">#REF!</definedName>
    <definedName name="Q3_TurgaiPetroleum">'[39]Production_Ref Q-1-3'!$G$31</definedName>
    <definedName name="Q3_VAT_nondeductible">#REF!</definedName>
    <definedName name="Q4_labour">SUM(#REF!)</definedName>
    <definedName name="Q4_Materials">SUM(#REF!)</definedName>
    <definedName name="Q4_Overheads">SUM(#REF!,#REF!,#REF!)</definedName>
    <definedName name="qqq">'[38]GAAP TB 30.09.01  detail p&amp;l'!#REF!</definedName>
    <definedName name="qwe">[40]Форма2!$C$19:$C$24,[40]Форма2!$E$19:$F$24,[40]Форма2!$D$26:$F$31,[40]Форма2!$C$33:$C$38,[40]Форма2!$E$33:$F$38,[40]Форма2!$D$40:$F$43,[40]Форма2!$C$45:$C$48,[40]Форма2!$E$45:$F$48,[40]Форма2!$C$19</definedName>
    <definedName name="refined">#REF!</definedName>
    <definedName name="Reserve_Stats">#REF!</definedName>
    <definedName name="Reserve_Stats1">#REF!</definedName>
    <definedName name="Reserves">#REF!</definedName>
    <definedName name="Reserves1">#REF!</definedName>
    <definedName name="ResidualValue">#REF!</definedName>
    <definedName name="reszta">[14]wsp!$D$7</definedName>
    <definedName name="rf">'[1]4 Elemental Works - Hotel'!#REF!</definedName>
    <definedName name="rng">#REF!</definedName>
    <definedName name="rngChartRange">#REF!</definedName>
    <definedName name="rngDataAll">#REF!</definedName>
    <definedName name="rngEnd">#REF!</definedName>
    <definedName name="rngformül">'[3]Hast Mek'!#REF!</definedName>
    <definedName name="rngIATACode">#REF!</definedName>
    <definedName name="rngResStart">#REF!</definedName>
    <definedName name="rngStart">#REF!</definedName>
    <definedName name="rngUpdate">#REF!</definedName>
    <definedName name="rr">#REF!</definedName>
    <definedName name="s">#REF!</definedName>
    <definedName name="S_AcctDes">#REF!</definedName>
    <definedName name="S_Adjust">#REF!</definedName>
    <definedName name="S_Adjust_Data">#REF!</definedName>
    <definedName name="S_Adjust_GT">#REF!</definedName>
    <definedName name="S_AJE_Tot">#REF!</definedName>
    <definedName name="S_AJE_Tot_Data">#REF!</definedName>
    <definedName name="S_AJE_Tot_GT">#REF!</definedName>
    <definedName name="S_CompNum">#REF!</definedName>
    <definedName name="S_CY_Beg">#REF!</definedName>
    <definedName name="S_CY_Beg_Data">#REF!</definedName>
    <definedName name="S_CY_Beg_GT">#REF!</definedName>
    <definedName name="S_CY_End">#REF!</definedName>
    <definedName name="S_CY_End_Data">#REF!</definedName>
    <definedName name="S_CY_End_GT">#REF!</definedName>
    <definedName name="S_Diff_Amt">#REF!</definedName>
    <definedName name="S_Diff_Pct">#REF!</definedName>
    <definedName name="S_GrpNum">#REF!</definedName>
    <definedName name="S_Headings">#REF!</definedName>
    <definedName name="S_KeyValue">#REF!</definedName>
    <definedName name="S_PY_End">#REF!</definedName>
    <definedName name="S_PY_End_Data">#REF!</definedName>
    <definedName name="S_PY_End_GT">#REF!</definedName>
    <definedName name="S_RJE_Tot">#REF!</definedName>
    <definedName name="S_RJE_Tot_Data">#REF!</definedName>
    <definedName name="S_RJE_Tot_GT">#REF!</definedName>
    <definedName name="S_RowNum">#REF!</definedName>
    <definedName name="S1_">#REF!</definedName>
    <definedName name="s1_0">#REF!</definedName>
    <definedName name="s1_1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atilabilen_Alan">'[11]Cost Selling Area (2)'!$F$8</definedName>
    <definedName name="sencount" hidden="1">1</definedName>
    <definedName name="SeniorIn">#REF!</definedName>
    <definedName name="sensfactorexport">[17]Exh_CAPMvaluation!$B$34</definedName>
    <definedName name="SFR">#REF!</definedName>
    <definedName name="sfrm">'[3]Hast Mek Icmal '!#REF!</definedName>
    <definedName name="ShEquity">#REF!</definedName>
    <definedName name="ShEquity1">#REF!</definedName>
    <definedName name="st">'[3]Hast Mek'!#REF!</definedName>
    <definedName name="SyncrudeJV">#REF!</definedName>
    <definedName name="SyncrudeJV1">#REF!</definedName>
    <definedName name="TAHTOP">#REF!</definedName>
    <definedName name="TanksSecurity">#REF!</definedName>
    <definedName name="TB_AFTER_adjs">#REF!</definedName>
    <definedName name="TB_before_adjs">#REF!</definedName>
    <definedName name="Term_in_years">[7]Цены!#REF!</definedName>
    <definedName name="TextRefCopy1">#REF!</definedName>
    <definedName name="TextRefCopy10">#REF!</definedName>
    <definedName name="TextRefCopy11">#REF!</definedName>
    <definedName name="TextRefCopy12">#REF!</definedName>
    <definedName name="TextRefCopy13">#REF!</definedName>
    <definedName name="TextRefCopy14">#REF!</definedName>
    <definedName name="TextRefCopy15">#REF!</definedName>
    <definedName name="TextRefCopy16">#REF!</definedName>
    <definedName name="TextRefCopy17">#REF!</definedName>
    <definedName name="TextRefCopy18">[39]Production_ref_Q4!#REF!</definedName>
    <definedName name="TextRefCopy19">[39]Production_ref_Q4!#REF!</definedName>
    <definedName name="TextRefCopy2">#REF!</definedName>
    <definedName name="TextRefCopy20">[39]Production_ref_Q4!#REF!</definedName>
    <definedName name="TextRefCopy21">[39]Production_ref_Q4!#REF!</definedName>
    <definedName name="TextRefCopy22">[39]Production_ref_Q4!$E$260</definedName>
    <definedName name="TextRefCopy23">[39]Production_ref_Q4!#REF!</definedName>
    <definedName name="TextRefCopy3">#REF!</definedName>
    <definedName name="TextRefCopy38">[41]Royalty!$C$23</definedName>
    <definedName name="TextRefCopy39">[41]Royalty!$C$23</definedName>
    <definedName name="TextRefCopy4">#REF!</definedName>
    <definedName name="TextRefCopy5">#REF!</definedName>
    <definedName name="TextRefCopy6">#REF!</definedName>
    <definedName name="TextRefCopy63">'[42]PP&amp;E mvt for 2003'!$R$18</definedName>
    <definedName name="TextRefCopy7">#REF!</definedName>
    <definedName name="TextRefCopy8">#REF!</definedName>
    <definedName name="TextRefCopy88">'[42]PP&amp;E mvt for 2003'!$P$19</definedName>
    <definedName name="TextRefCopy89">'[42]PP&amp;E mvt for 2003'!$P$46</definedName>
    <definedName name="TextRefCopy9">#REF!</definedName>
    <definedName name="TextRefCopy90">'[42]PP&amp;E mvt for 2003'!$P$25</definedName>
    <definedName name="TextRefCopy92">'[42]PP&amp;E mvt for 2003'!$P$26</definedName>
    <definedName name="TextRefCopy94">'[42]PP&amp;E mvt for 2003'!$P$52</definedName>
    <definedName name="TextRefCopy95">'[42]PP&amp;E mvt for 2003'!$P$53</definedName>
    <definedName name="TextRefCopyRangeCount" hidden="1">22</definedName>
    <definedName name="toplam_alan">'[11]Cost Selling Area (3)'!$F$7</definedName>
    <definedName name="topmly">'[3]Hast Mek Icmal '!#REF!</definedName>
    <definedName name="Total_payments">#N/A</definedName>
    <definedName name="TTF">#REF!</definedName>
    <definedName name="TTFEX">#REF!</definedName>
    <definedName name="TTFTOP">#REF!</definedName>
    <definedName name="ttt">'[38]GAAP TB 30.09.01  detail p&amp;l'!#REF!</definedName>
    <definedName name="tutaranl">'[3]Hast Mek Icmal '!#REF!</definedName>
    <definedName name="uk">#REF!</definedName>
    <definedName name="UMKB">#REF!</definedName>
    <definedName name="UMKK">#REF!</definedName>
    <definedName name="UMKN">#REF!</definedName>
    <definedName name="Unit_Count_B1">'[8]Job #'!$B$63</definedName>
    <definedName name="Unit_Count_B2">'[8]Job #'!$B$122</definedName>
    <definedName name="Unit_Count_B3">'[8]Job #'!$B$182</definedName>
    <definedName name="Unit_Count_B4">'[8]Job #'!$B$242</definedName>
    <definedName name="UnitedStates">#REF!</definedName>
    <definedName name="USD">#REF!</definedName>
    <definedName name="usd_01.10.04">[17]Gen!$B$19</definedName>
    <definedName name="usd_311203">[17]Gen!$B$18</definedName>
    <definedName name="usdm">'[3]Hast Mek Icmal '!#REF!</definedName>
    <definedName name="USDval">[17]Gen!$B$20</definedName>
    <definedName name="USDY">#REF!</definedName>
    <definedName name="uu">#REF!</definedName>
    <definedName name="V">5200</definedName>
    <definedName name="VID">#REF!</definedName>
    <definedName name="VILLA">#REF!</definedName>
    <definedName name="vur" hidden="1">#REF!</definedName>
    <definedName name="vural" hidden="1">#REF!</definedName>
    <definedName name="x">'[43]Balance Sheet'!$F$5</definedName>
    <definedName name="yas" hidden="1">#REF!</definedName>
    <definedName name="yasin" hidden="1">#REF!</definedName>
    <definedName name="Yemen">#REF!</definedName>
    <definedName name="Yemen1">#REF!</definedName>
    <definedName name="Z_C37E65A7_9893_435E_9759_72E0D8A5DD87_.wvu.PrintTitles" hidden="1">#REF!</definedName>
    <definedName name="zam1">'[3]Hast Mek Icmal '!#REF!</definedName>
    <definedName name="zam10">'[3]Hast Mek Icmal '!#REF!</definedName>
    <definedName name="zam11">'[3]Hast Mek Icmal '!#REF!</definedName>
    <definedName name="zam12">'[3]Hast Mek Icmal '!#REF!</definedName>
    <definedName name="zam13">'[3]Hast Mek Icmal '!#REF!</definedName>
    <definedName name="zam14">'[3]Hast Mek Icmal '!#REF!</definedName>
    <definedName name="zam15">'[3]Hast Mek Icmal '!#REF!</definedName>
    <definedName name="zam16">'[3]Hast Mek Icmal '!#REF!</definedName>
    <definedName name="zam17">'[3]Hast Mek Icmal '!#REF!</definedName>
    <definedName name="zam18">'[3]Hast Mek Icmal '!#REF!</definedName>
    <definedName name="zam19">'[3]Hast Mek Icmal '!#REF!</definedName>
    <definedName name="zam2">'[3]Hast Mek Icmal '!#REF!</definedName>
    <definedName name="zam20">'[3]Hast Mek Icmal '!#REF!</definedName>
    <definedName name="zam21">'[3]Hast Mek Icmal '!#REF!</definedName>
    <definedName name="zam22">'[3]Hast Mek Icmal '!#REF!</definedName>
    <definedName name="zam23">'[3]Hast Mek Icmal '!#REF!</definedName>
    <definedName name="zam24">'[3]Hast Mek Icmal '!#REF!</definedName>
    <definedName name="zam25">'[3]Hast Mek Icmal '!#REF!</definedName>
    <definedName name="zam26">'[3]Hast Mek Icmal '!#REF!</definedName>
    <definedName name="zam27">'[3]Hast Mek Icmal '!#REF!</definedName>
    <definedName name="zam28">'[3]Hast Mek Icmal '!#REF!</definedName>
    <definedName name="zam29">'[3]Hast Mek Icmal '!#REF!</definedName>
    <definedName name="zam3">'[3]Hast Mek Icmal '!#REF!</definedName>
    <definedName name="zam30">'[3]Hast Mek Icmal '!#REF!</definedName>
    <definedName name="zam4">'[3]Hast Mek Icmal '!#REF!</definedName>
    <definedName name="zam5">'[3]Hast Mek Icmal '!#REF!</definedName>
    <definedName name="zam6">'[3]Hast Mek Icmal '!#REF!</definedName>
    <definedName name="zam7">'[3]Hast Mek Icmal '!#REF!</definedName>
    <definedName name="zam8">'[3]Hast Mek Icmal '!#REF!</definedName>
    <definedName name="zam9">'[3]Hast Mek Icmal '!#REF!</definedName>
    <definedName name="żelbet7">[14]wsp!$D$4</definedName>
    <definedName name="żelbet8">[14]wsp!$D$5</definedName>
    <definedName name="żelbet9">[14]wsp!$D$6</definedName>
    <definedName name="а">'[44]штатное расписание'!#REF!</definedName>
    <definedName name="А2">#REF!</definedName>
    <definedName name="АААААААА">#N/A</definedName>
    <definedName name="ап">#N/A</definedName>
    <definedName name="апвп">[45]Форма2!$C$19:$C$24,[45]Форма2!$E$19:$F$24,[45]Форма2!$D$26:$F$31,[45]Форма2!$C$33:$C$38,[45]Форма2!$E$33:$F$38,[45]Форма2!$D$40:$F$43,[45]Форма2!$C$45:$C$48,[45]Форма2!$E$45:$F$48,[45]Форма2!$C$19</definedName>
    <definedName name="апр">#REF!</definedName>
    <definedName name="апяцук">#REF!</definedName>
    <definedName name="_xlnm.Database">#REF!</definedName>
    <definedName name="Бал300609">#N/A</definedName>
    <definedName name="БалGAAP30.06.09">#N/A</definedName>
    <definedName name="Бери">[46]Форма2!$D$129:$F$132,[46]Форма2!$D$134:$F$135,[46]Форма2!$D$137:$F$140,[46]Форма2!$D$142:$F$144,[46]Форма2!$D$146:$F$150,[46]Форма2!$D$152:$F$154,[46]Форма2!$D$156:$F$162,[46]Форма2!$D$129</definedName>
    <definedName name="Берик">[46]Форма2!$C$70:$C$72,[46]Форма2!$D$73:$F$73,[46]Форма2!$E$70:$F$72,[46]Форма2!$C$75:$C$77,[46]Форма2!$E$75:$F$77,[46]Форма2!$C$79:$C$82,[46]Форма2!$E$79:$F$82,[46]Форма2!$C$84:$C$86,[46]Форма2!$E$84:$F$86,[46]Форма2!$C$88:$C$89,[46]Форма2!$E$88:$F$89,[46]Форма2!$C$70</definedName>
    <definedName name="БЛРаздел1">[47]Форма2!$C$19:$C$24,[47]Форма2!$E$19:$F$24,[47]Форма2!$D$26:$F$31,[47]Форма2!$C$33:$C$38,[47]Форма2!$E$33:$F$38,[47]Форма2!$D$40:$F$43,[47]Форма2!$C$45:$C$48,[47]Форма2!$E$45:$F$48,[47]Форма2!$C$19</definedName>
    <definedName name="БЛРаздел2">[47]Форма2!$C$51:$C$58,[47]Форма2!$E$51:$F$58,[47]Форма2!$C$60:$C$63,[47]Форма2!$E$60:$F$63,[47]Форма2!$C$65:$C$67,[47]Форма2!$E$65:$F$67,[47]Форма2!$C$51</definedName>
    <definedName name="БЛРаздел3">[47]Форма2!$C$70:$C$72,[47]Форма2!$D$73:$F$73,[47]Форма2!$E$70:$F$72,[47]Форма2!$C$75:$C$77,[47]Форма2!$E$75:$F$77,[47]Форма2!$C$79:$C$82,[47]Форма2!$E$79:$F$82,[47]Форма2!$C$84:$C$86,[47]Форма2!$E$84:$F$86,[47]Форма2!$C$88:$C$89,[47]Форма2!$E$88:$F$89,[47]Форма2!$C$70</definedName>
    <definedName name="БЛРаздел4">[47]Форма2!$E$106:$F$107,[47]Форма2!$C$106:$C$107,[47]Форма2!$E$102:$F$104,[47]Форма2!$C$102:$C$104,[47]Форма2!$C$97:$C$100,[47]Форма2!$E$97:$F$100,[47]Форма2!$E$92:$F$95,[47]Форма2!$C$92:$C$95,[47]Форма2!$C$92</definedName>
    <definedName name="БЛРаздел5">[47]Форма2!$C$113:$C$114,[47]Форма2!$D$110:$F$112,[47]Форма2!$E$113:$F$114,[47]Форма2!$D$115:$F$115,[47]Форма2!$D$117:$F$119,[47]Форма2!$D$121:$F$122,[47]Форма2!$D$124:$F$126,[47]Форма2!$D$110</definedName>
    <definedName name="БЛРаздел6">[47]Форма2!$D$129:$F$132,[47]Форма2!$D$134:$F$135,[47]Форма2!$D$137:$F$140,[47]Форма2!$D$142:$F$144,[47]Форма2!$D$146:$F$150,[47]Форма2!$D$152:$F$154,[47]Форма2!$D$156:$F$162,[47]Форма2!$D$129</definedName>
    <definedName name="БЛРаздел7">[47]Форма2!$D$179:$F$185,[47]Форма2!$D$175:$F$177,[47]Форма2!$D$165:$F$173,[47]Форма2!$D$165</definedName>
    <definedName name="БЛРаздел8">[47]Форма2!$E$200:$F$207,[47]Форма2!$C$200:$C$207,[47]Форма2!$E$189:$F$198,[47]Форма2!$C$189:$C$198,[47]Форма2!$E$188:$F$188,[47]Форма2!$C$188</definedName>
    <definedName name="БЛРаздел9">[47]Форма2!$E$234:$F$237,[47]Форма2!$C$234:$C$237,[47]Форма2!$E$224:$F$232,[47]Форма2!$C$224:$C$232,[47]Форма2!$E$223:$F$223,[47]Форма2!$C$223,[47]Форма2!$E$217:$F$221,[47]Форма2!$C$217:$C$221,[47]Форма2!$E$210:$F$215,[47]Форма2!$C$210:$C$215,[47]Форма2!$C$210</definedName>
    <definedName name="БПДанные">[47]Форма1!$C$22:$D$33,[47]Форма1!$C$36:$D$48,[47]Форма1!$C$22</definedName>
    <definedName name="БТА">#N/A</definedName>
    <definedName name="Бюджет__по__подразд__2003__года_Лист1_Таблица">[48]ОТиТБ!#REF!</definedName>
    <definedName name="в23ё">#N/A</definedName>
    <definedName name="В32">#REF!</definedName>
    <definedName name="вб">[49]Пр2!#REF!</definedName>
    <definedName name="вв">#N/A</definedName>
    <definedName name="второй">#REF!</definedName>
    <definedName name="гис">#REF!</definedName>
    <definedName name="д1">#REF!</definedName>
    <definedName name="д2">#REF!</definedName>
    <definedName name="д3">#REF!</definedName>
    <definedName name="д4">#REF!</definedName>
    <definedName name="дебит">'[50]из сем'!$A$2:$B$362</definedName>
    <definedName name="Добыча">'[51]Добыча нефти4'!$F$11:$Q$12</definedName>
    <definedName name="Доз5">#REF!</definedName>
    <definedName name="доз6">#REF!</definedName>
    <definedName name="допл.за.многосм.раб.">#REF!</definedName>
    <definedName name="допл.за.многосм.рук.">[52]Руководители!#REF!</definedName>
    <definedName name="допл.за.усл.раб.">#REF!</definedName>
    <definedName name="допл.за.усл.рук.">[52]Руководители!#REF!</definedName>
    <definedName name="Доходы">#REF!</definedName>
    <definedName name="ЕдИзм">[35]ЕдИзм!$A$1:$D$25</definedName>
    <definedName name="жжжж">#N/A</definedName>
    <definedName name="_xlnm.Print_Titles" localSheetId="4">'ББ-2024'!$41:$41</definedName>
    <definedName name="_xlnm.Print_Titles" localSheetId="0">'ББ-2024 Консолид'!$45:$45</definedName>
    <definedName name="ИИИ">#N/A</definedName>
    <definedName name="имн">#N/A</definedName>
    <definedName name="импорт">#REF!</definedName>
    <definedName name="индплан">#REF!</definedName>
    <definedName name="й">#N/A</definedName>
    <definedName name="йй">#N/A</definedName>
    <definedName name="касса">#N/A</definedName>
    <definedName name="ке">#N/A</definedName>
    <definedName name="кредит">'[15]Служебный лист'!$C$2:$C$4</definedName>
    <definedName name="Курс">#REF!</definedName>
    <definedName name="курс_2005">#REF!</definedName>
    <definedName name="курс_2006">#REF!</definedName>
    <definedName name="курс_2007">#REF!</definedName>
    <definedName name="курс_2008">#REF!</definedName>
    <definedName name="курс_2009">#REF!</definedName>
    <definedName name="курс_2010">#REF!</definedName>
    <definedName name="лист1">#REF!</definedName>
    <definedName name="мбр">[49]Пр2!#REF!</definedName>
    <definedName name="ммм">#REF!</definedName>
    <definedName name="МРП">#REF!</definedName>
    <definedName name="мым">#N/A</definedName>
    <definedName name="надбавка.рук.">[52]Руководители!#REF!</definedName>
    <definedName name="название">#REF!</definedName>
    <definedName name="_xlnm.Print_Area" localSheetId="25">ББ!$A$1:$D$116</definedName>
    <definedName name="_xlnm.Print_Area" localSheetId="26">ОПУ!$A$1:$D$70</definedName>
    <definedName name="_xlnm.Print_Area">#REF!</definedName>
    <definedName name="ОЛЕСЯ">'[15]Служебный лист'!$B$2:$B$7</definedName>
    <definedName name="ооо">#REF!</definedName>
    <definedName name="оооо">#REF!</definedName>
    <definedName name="Ора">'[53]поставка сравн13'!$A$1:$Q$30</definedName>
    <definedName name="Ораз">[46]Форма2!$D$179:$F$185,[46]Форма2!$D$175:$F$177,[46]Форма2!$D$165:$F$173,[46]Форма2!$D$165</definedName>
    <definedName name="орп">'[6]штатное расписание'!#REF!</definedName>
    <definedName name="первый">#REF!</definedName>
    <definedName name="подбор_к">#REF!</definedName>
    <definedName name="подбор_кSpectra">#REF!</definedName>
    <definedName name="Предприятия">'[54]#ССЫЛКА'!$A$1:$D$64</definedName>
    <definedName name="про">#REF!</definedName>
    <definedName name="Прог">#REF!</definedName>
    <definedName name="пррррр">#REF!</definedName>
    <definedName name="прррррр">#REF!</definedName>
    <definedName name="рай.кт.раб.">#REF!</definedName>
    <definedName name="рай.кт.рук.">[52]Руководители!#REF!</definedName>
    <definedName name="расходы">[55]Форма2!$C$51:$C$58,[55]Форма2!$E$51:$F$58,[55]Форма2!$C$60:$C$63,[55]Форма2!$E$60:$F$63,[55]Форма2!$C$65:$C$67,[55]Форма2!$E$65:$F$67,[55]Форма2!$C$51</definedName>
    <definedName name="Расш300609">#N/A</definedName>
    <definedName name="с">#N/A</definedName>
    <definedName name="сектор">[35]Предпр!$L$3:$L$9</definedName>
    <definedName name="СписокТЭП">[56]СписокТЭП!$A$1:$C$40</definedName>
    <definedName name="сптпао">#REF!</definedName>
    <definedName name="сс">#N/A</definedName>
    <definedName name="сссс">#N/A</definedName>
    <definedName name="ссы">#N/A</definedName>
    <definedName name="статьи">#REF!</definedName>
    <definedName name="статьи_22">#REF!</definedName>
    <definedName name="статьи_22_13">#REF!</definedName>
    <definedName name="статьи_22_14">#REF!</definedName>
    <definedName name="статьи_22_21">#REF!</definedName>
    <definedName name="статьи_22_22">#REF!</definedName>
    <definedName name="статьи_22_23">#REF!</definedName>
    <definedName name="статьи_22_24">#REF!</definedName>
    <definedName name="статьи_22_26">#REF!</definedName>
    <definedName name="статьи_22_7">#REF!</definedName>
    <definedName name="тарифн.ф.раб.">#REF!</definedName>
    <definedName name="тарифн.ф.рук.">[52]Руководители!#REF!</definedName>
    <definedName name="тендер1">'[57]Resp _2_'!#REF!</definedName>
    <definedName name="титэк">#REF!</definedName>
    <definedName name="титэк1">#REF!</definedName>
    <definedName name="титэмба">#REF!</definedName>
    <definedName name="третий">#REF!</definedName>
    <definedName name="у">#N/A</definedName>
    <definedName name="ук">#N/A</definedName>
    <definedName name="ФЗП.раб.">#REF!</definedName>
    <definedName name="форма6">#REF!</definedName>
    <definedName name="ц">#N/A</definedName>
    <definedName name="цу">#N/A</definedName>
    <definedName name="четвертый">#REF!</definedName>
    <definedName name="числ.раб.">#REF!</definedName>
    <definedName name="Штатка">#REF!</definedName>
    <definedName name="щ">#N/A</definedName>
    <definedName name="ы">#REF!</definedName>
    <definedName name="ыв">#N/A</definedName>
    <definedName name="ыыыы">#N/A</definedName>
    <definedName name="Экспорт_Объемы_добычи">#REF!</definedName>
    <definedName name="Экспорт_Поставки_нефти">'[51]поставка сравн13'!$A$1:$Q$30</definedName>
    <definedName name="ээ">#REF!</definedName>
    <definedName name="юю">#REF!</definedName>
    <definedName name="явп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279" l="1"/>
  <c r="E75" i="278" l="1"/>
  <c r="F75" i="278"/>
  <c r="E49" i="278"/>
  <c r="E82" i="278"/>
  <c r="C24" i="281"/>
  <c r="C57" i="281"/>
  <c r="C35" i="281"/>
  <c r="C22" i="281"/>
  <c r="C21" i="281"/>
  <c r="C18" i="281"/>
  <c r="C15" i="281"/>
  <c r="C11" i="281"/>
  <c r="B57" i="281"/>
  <c r="E55" i="278"/>
  <c r="B22" i="281"/>
  <c r="B21" i="281"/>
  <c r="B18" i="281"/>
  <c r="B15" i="281"/>
  <c r="B11" i="281"/>
  <c r="B9" i="281"/>
  <c r="E41" i="279"/>
  <c r="E40" i="279"/>
  <c r="E37" i="279"/>
  <c r="E38" i="279"/>
  <c r="B16" i="281" l="1"/>
  <c r="B25" i="281" s="1"/>
  <c r="E35" i="279"/>
  <c r="E32" i="279" l="1"/>
  <c r="E31" i="279"/>
  <c r="E61" i="278" l="1"/>
  <c r="E121" i="278"/>
  <c r="E123" i="278"/>
  <c r="D35" i="279"/>
  <c r="D40" i="279"/>
  <c r="D41" i="279"/>
  <c r="D42" i="272"/>
  <c r="E99" i="278" l="1"/>
  <c r="E125" i="278"/>
  <c r="E91" i="278"/>
  <c r="E103" i="278"/>
  <c r="E93" i="278"/>
  <c r="E87" i="278"/>
  <c r="E81" i="278"/>
  <c r="E80" i="278"/>
  <c r="G123" i="278" l="1"/>
  <c r="E59" i="278" l="1"/>
  <c r="E58" i="278"/>
  <c r="E51" i="271"/>
  <c r="C9" i="281"/>
  <c r="D38" i="272"/>
  <c r="D40" i="272"/>
  <c r="E117" i="271"/>
  <c r="E113" i="271"/>
  <c r="E119" i="271" s="1"/>
  <c r="H119" i="271" s="1"/>
  <c r="E58" i="271" l="1"/>
  <c r="E80" i="271" s="1"/>
  <c r="E57" i="271"/>
  <c r="E66" i="271"/>
  <c r="E83" i="271"/>
  <c r="E90" i="271"/>
  <c r="E95" i="271"/>
  <c r="E79" i="271"/>
  <c r="E71" i="271"/>
  <c r="E72" i="271"/>
  <c r="E76" i="271"/>
  <c r="E77" i="271"/>
  <c r="E78" i="271"/>
  <c r="E87" i="271"/>
  <c r="E88" i="271"/>
  <c r="E89" i="271"/>
  <c r="E99" i="271"/>
  <c r="E121" i="271"/>
  <c r="E122" i="271" s="1"/>
  <c r="I69" i="297"/>
  <c r="E55" i="271"/>
  <c r="E54" i="271"/>
  <c r="E50" i="271"/>
  <c r="E45" i="271"/>
  <c r="L105" i="287"/>
  <c r="F99" i="278"/>
  <c r="B13" i="280"/>
  <c r="E96" i="271" l="1"/>
  <c r="F91" i="278"/>
  <c r="F103" i="278" l="1"/>
  <c r="F115" i="278" s="1"/>
  <c r="F121" i="278"/>
  <c r="F123" i="278"/>
  <c r="F93" i="278"/>
  <c r="E117" i="278"/>
  <c r="F117" i="278"/>
  <c r="F82" i="278"/>
  <c r="F61" i="278"/>
  <c r="F54" i="278"/>
  <c r="F49" i="278"/>
  <c r="F55" i="278"/>
  <c r="D37" i="279"/>
  <c r="D38" i="279"/>
  <c r="B15" i="280"/>
  <c r="B9" i="280" l="1"/>
  <c r="B11" i="280" s="1"/>
  <c r="C15" i="280"/>
  <c r="C9" i="280" s="1"/>
  <c r="C33" i="281"/>
  <c r="B33" i="281"/>
  <c r="B49" i="281"/>
  <c r="D32" i="279" l="1"/>
  <c r="D31" i="279"/>
  <c r="D46" i="267" l="1"/>
  <c r="E57" i="272" s="1"/>
  <c r="F87" i="278"/>
  <c r="D63" i="266"/>
  <c r="F81" i="278"/>
  <c r="F80" i="278"/>
  <c r="F59" i="278"/>
  <c r="F58" i="278"/>
  <c r="F54" i="271"/>
  <c r="F51" i="271"/>
  <c r="F117" i="271" l="1"/>
  <c r="F113" i="271"/>
  <c r="F99" i="271"/>
  <c r="F95" i="271"/>
  <c r="F89" i="271"/>
  <c r="F88" i="271"/>
  <c r="F87" i="271"/>
  <c r="F83" i="271"/>
  <c r="C81" i="266"/>
  <c r="D75" i="266"/>
  <c r="D69" i="266"/>
  <c r="F78" i="271"/>
  <c r="F77" i="271"/>
  <c r="F76" i="271"/>
  <c r="F72" i="271"/>
  <c r="F71" i="271"/>
  <c r="F66" i="271"/>
  <c r="F57" i="271"/>
  <c r="F55" i="271"/>
  <c r="F50" i="271"/>
  <c r="F45" i="271"/>
  <c r="G106" i="267" l="1"/>
  <c r="G102" i="267"/>
  <c r="Q86" i="267"/>
  <c r="R86" i="267" s="1"/>
  <c r="R103" i="267"/>
  <c r="Q103" i="267"/>
  <c r="B93" i="267"/>
  <c r="C86" i="267"/>
  <c r="C91" i="267"/>
  <c r="I41" i="270" s="1"/>
  <c r="C102" i="267"/>
  <c r="C103" i="267"/>
  <c r="C104" i="267"/>
  <c r="C107" i="267"/>
  <c r="C111" i="267"/>
  <c r="D115" i="267"/>
  <c r="C116" i="267"/>
  <c r="D124" i="267"/>
  <c r="D125" i="267"/>
  <c r="C97" i="267"/>
  <c r="D84" i="267" s="1"/>
  <c r="J24" i="267"/>
  <c r="H73" i="276"/>
  <c r="H69" i="276"/>
  <c r="H68" i="276"/>
  <c r="I82" i="276"/>
  <c r="H82" i="276"/>
  <c r="H83" i="276"/>
  <c r="H46" i="284"/>
  <c r="H33" i="284"/>
  <c r="H34" i="284" s="1"/>
  <c r="B143" i="276" s="1"/>
  <c r="H36" i="284"/>
  <c r="B142" i="276" s="1"/>
  <c r="B141" i="276"/>
  <c r="D134" i="276"/>
  <c r="C134" i="276"/>
  <c r="H42" i="276"/>
  <c r="H49" i="276"/>
  <c r="I49" i="276"/>
  <c r="I41" i="276"/>
  <c r="I48" i="276"/>
  <c r="I47" i="276"/>
  <c r="H48" i="276"/>
  <c r="H47" i="276"/>
  <c r="I42" i="276"/>
  <c r="H31" i="276"/>
  <c r="I31" i="276"/>
  <c r="I36" i="276"/>
  <c r="I32" i="276"/>
  <c r="I30" i="276"/>
  <c r="H36" i="276"/>
  <c r="H32" i="276"/>
  <c r="H37" i="276" s="1"/>
  <c r="H30" i="276"/>
  <c r="J17" i="268"/>
  <c r="I17" i="268"/>
  <c r="I10" i="276"/>
  <c r="H23" i="276"/>
  <c r="I23" i="276"/>
  <c r="H14" i="276"/>
  <c r="I14" i="276"/>
  <c r="H10" i="276"/>
  <c r="C16" i="281"/>
  <c r="C25" i="281" s="1"/>
  <c r="D13" i="280"/>
  <c r="I37" i="276" l="1"/>
  <c r="I27" i="276"/>
  <c r="D91" i="267"/>
  <c r="F91" i="267" s="1"/>
  <c r="H27" i="276"/>
  <c r="B144" i="276"/>
  <c r="C93" i="267"/>
  <c r="G107" i="267"/>
  <c r="D86" i="267"/>
  <c r="C49" i="281"/>
  <c r="C43" i="281"/>
  <c r="B43" i="281"/>
  <c r="B55" i="281" s="1"/>
  <c r="C27" i="281"/>
  <c r="B27" i="281"/>
  <c r="B41" i="281" s="1"/>
  <c r="D14" i="280"/>
  <c r="D15" i="280" s="1"/>
  <c r="D10" i="280"/>
  <c r="D61" i="279"/>
  <c r="D66" i="279" s="1"/>
  <c r="E60" i="279"/>
  <c r="D60" i="279"/>
  <c r="D43" i="279"/>
  <c r="E39" i="279"/>
  <c r="D39" i="279"/>
  <c r="F36" i="279"/>
  <c r="E34" i="279"/>
  <c r="D34" i="279"/>
  <c r="E33" i="279"/>
  <c r="F122" i="278"/>
  <c r="E122" i="278"/>
  <c r="F120" i="278"/>
  <c r="E120" i="278"/>
  <c r="F119" i="278"/>
  <c r="E119" i="278"/>
  <c r="F118" i="278"/>
  <c r="E118" i="278"/>
  <c r="F98" i="278"/>
  <c r="E98" i="278"/>
  <c r="F97" i="278"/>
  <c r="E97" i="278"/>
  <c r="F96" i="278"/>
  <c r="E96" i="278"/>
  <c r="F95" i="278"/>
  <c r="E95" i="278"/>
  <c r="F94" i="278"/>
  <c r="E94" i="278"/>
  <c r="F90" i="278"/>
  <c r="E90" i="278"/>
  <c r="F89" i="278"/>
  <c r="E89" i="278"/>
  <c r="F88" i="278"/>
  <c r="E88" i="278"/>
  <c r="F79" i="278"/>
  <c r="E79" i="278"/>
  <c r="F78" i="278"/>
  <c r="E78" i="278"/>
  <c r="F77" i="278"/>
  <c r="E77" i="278"/>
  <c r="F74" i="278"/>
  <c r="E74" i="278"/>
  <c r="F73" i="278"/>
  <c r="E73" i="278"/>
  <c r="F72" i="278"/>
  <c r="E72" i="278"/>
  <c r="F71" i="278"/>
  <c r="E71" i="278"/>
  <c r="F69" i="278"/>
  <c r="E69" i="278"/>
  <c r="F68" i="278"/>
  <c r="E68" i="278"/>
  <c r="F67" i="278"/>
  <c r="E67" i="278"/>
  <c r="F66" i="278"/>
  <c r="E66" i="278"/>
  <c r="F65" i="278"/>
  <c r="E65" i="278"/>
  <c r="F60" i="278"/>
  <c r="E60" i="278"/>
  <c r="F57" i="278"/>
  <c r="E57" i="278"/>
  <c r="F56" i="278"/>
  <c r="E56" i="278"/>
  <c r="E54" i="278"/>
  <c r="F53" i="278"/>
  <c r="E53" i="278"/>
  <c r="F51" i="278"/>
  <c r="E51" i="278"/>
  <c r="F50" i="278"/>
  <c r="E50" i="278"/>
  <c r="C55" i="281" l="1"/>
  <c r="B56" i="281"/>
  <c r="B58" i="281" s="1"/>
  <c r="D9" i="280"/>
  <c r="D11" i="280" s="1"/>
  <c r="D49" i="279"/>
  <c r="D93" i="267"/>
  <c r="G86" i="267"/>
  <c r="E36" i="279"/>
  <c r="C41" i="281"/>
  <c r="C11" i="280"/>
  <c r="D102" i="266"/>
  <c r="D98" i="266"/>
  <c r="D87" i="266"/>
  <c r="D81" i="266"/>
  <c r="D74" i="266"/>
  <c r="D73" i="266"/>
  <c r="D64" i="266"/>
  <c r="D62" i="266"/>
  <c r="D57" i="266"/>
  <c r="D52" i="266"/>
  <c r="D43" i="266"/>
  <c r="D41" i="266"/>
  <c r="D40" i="266"/>
  <c r="D37" i="266"/>
  <c r="D31" i="266"/>
  <c r="D25" i="267"/>
  <c r="E66" i="279"/>
  <c r="E49" i="279" s="1"/>
  <c r="C56" i="281" l="1"/>
  <c r="C58" i="281" s="1"/>
  <c r="F83" i="278"/>
  <c r="E42" i="279"/>
  <c r="E44" i="279" s="1"/>
  <c r="F100" i="278"/>
  <c r="F62" i="278"/>
  <c r="D28" i="267"/>
  <c r="C16" i="267"/>
  <c r="C75" i="266"/>
  <c r="C69" i="266"/>
  <c r="C64" i="266"/>
  <c r="C63" i="266"/>
  <c r="C57" i="266"/>
  <c r="C43" i="266"/>
  <c r="C37" i="266"/>
  <c r="C40" i="266"/>
  <c r="C74" i="266"/>
  <c r="C73" i="266"/>
  <c r="C102" i="266"/>
  <c r="C87" i="266"/>
  <c r="E115" i="278" s="1"/>
  <c r="C98" i="266"/>
  <c r="C52" i="266"/>
  <c r="C62" i="266"/>
  <c r="C41" i="266"/>
  <c r="C31" i="266"/>
  <c r="D104" i="266"/>
  <c r="D106" i="266" s="1"/>
  <c r="D96" i="266"/>
  <c r="D82" i="266"/>
  <c r="D65" i="266"/>
  <c r="D44" i="266"/>
  <c r="D83" i="270"/>
  <c r="F125" i="278" l="1"/>
  <c r="F126" i="278" s="1"/>
  <c r="F84" i="278"/>
  <c r="E46" i="279"/>
  <c r="E67" i="279" s="1"/>
  <c r="G67" i="279" s="1"/>
  <c r="J23" i="267"/>
  <c r="E83" i="278"/>
  <c r="E100" i="278"/>
  <c r="E62" i="278"/>
  <c r="F102" i="266"/>
  <c r="D66" i="266"/>
  <c r="D107" i="266"/>
  <c r="F127" i="278" l="1"/>
  <c r="E84" i="278"/>
  <c r="E126" i="278"/>
  <c r="H123" i="278"/>
  <c r="D108" i="266"/>
  <c r="E127" i="278" l="1"/>
  <c r="E32" i="269"/>
  <c r="D28" i="269"/>
  <c r="D21" i="269"/>
  <c r="E20" i="269"/>
  <c r="D20" i="269"/>
  <c r="D16" i="269"/>
  <c r="E15" i="269"/>
  <c r="D15" i="269"/>
  <c r="C23" i="267"/>
  <c r="C17" i="267"/>
  <c r="C20" i="267"/>
  <c r="C26" i="267"/>
  <c r="C25" i="267"/>
  <c r="C22" i="267"/>
  <c r="I67" i="270"/>
  <c r="D82" i="275"/>
  <c r="I10" i="267" s="1"/>
  <c r="E33" i="274"/>
  <c r="M9" i="267"/>
  <c r="I9" i="267"/>
  <c r="I11" i="267"/>
  <c r="H10" i="267"/>
  <c r="J27" i="267" l="1"/>
  <c r="J31" i="267" s="1"/>
  <c r="D33" i="279"/>
  <c r="D36" i="279" s="1"/>
  <c r="D42" i="279" s="1"/>
  <c r="I12" i="267"/>
  <c r="J10" i="267"/>
  <c r="M10" i="267"/>
  <c r="M12" i="267" s="1"/>
  <c r="M18" i="267"/>
  <c r="I18" i="267"/>
  <c r="I17" i="267"/>
  <c r="D44" i="279" l="1"/>
  <c r="D46" i="279" s="1"/>
  <c r="D67" i="279" s="1"/>
  <c r="H17" i="267"/>
  <c r="J17" i="267" l="1"/>
  <c r="F118" i="271" l="1"/>
  <c r="F116" i="271"/>
  <c r="F115" i="271"/>
  <c r="F114" i="271"/>
  <c r="F94" i="271"/>
  <c r="F93" i="271"/>
  <c r="F92" i="271"/>
  <c r="F91" i="271"/>
  <c r="F90" i="271"/>
  <c r="F86" i="271"/>
  <c r="F85" i="271"/>
  <c r="F84" i="271"/>
  <c r="F75" i="271"/>
  <c r="F74" i="271"/>
  <c r="F73" i="271"/>
  <c r="F70" i="271"/>
  <c r="F69" i="271"/>
  <c r="F68" i="271"/>
  <c r="F67" i="271"/>
  <c r="F65" i="271"/>
  <c r="F64" i="271"/>
  <c r="F63" i="271"/>
  <c r="F62" i="271"/>
  <c r="F61" i="271"/>
  <c r="F56" i="271"/>
  <c r="F53" i="271"/>
  <c r="F52" i="271"/>
  <c r="F49" i="271"/>
  <c r="F48" i="271"/>
  <c r="F47" i="271"/>
  <c r="F46" i="271"/>
  <c r="E35" i="272"/>
  <c r="E30" i="272"/>
  <c r="H9" i="267" l="1"/>
  <c r="J9" i="267" s="1"/>
  <c r="K10" i="267" l="1"/>
  <c r="K9" i="267"/>
  <c r="I19" i="267"/>
  <c r="H18" i="267"/>
  <c r="K17" i="267"/>
  <c r="K12" i="267" l="1"/>
  <c r="E29" i="272"/>
  <c r="E32" i="272" s="1"/>
  <c r="E38" i="272" s="1"/>
  <c r="E40" i="272" s="1"/>
  <c r="E42" i="272" s="1"/>
  <c r="J18" i="267"/>
  <c r="K18" i="267" s="1"/>
  <c r="D39" i="272"/>
  <c r="D35" i="272"/>
  <c r="D30" i="272"/>
  <c r="E114" i="271"/>
  <c r="E115" i="271"/>
  <c r="E116" i="271"/>
  <c r="E118" i="271"/>
  <c r="E84" i="271"/>
  <c r="E85" i="271"/>
  <c r="E86" i="271"/>
  <c r="E91" i="271"/>
  <c r="E92" i="271"/>
  <c r="E93" i="271"/>
  <c r="E94" i="271"/>
  <c r="E62" i="271"/>
  <c r="E63" i="271"/>
  <c r="E64" i="271"/>
  <c r="E65" i="271"/>
  <c r="E67" i="271"/>
  <c r="E68" i="271"/>
  <c r="E69" i="271"/>
  <c r="E70" i="271"/>
  <c r="E73" i="271"/>
  <c r="E74" i="271"/>
  <c r="E75" i="271"/>
  <c r="E61" i="271"/>
  <c r="E46" i="271"/>
  <c r="E47" i="271"/>
  <c r="E48" i="271"/>
  <c r="E49" i="271"/>
  <c r="E52" i="271"/>
  <c r="E53" i="271"/>
  <c r="E56" i="271"/>
  <c r="F119" i="271"/>
  <c r="F121" i="271" s="1"/>
  <c r="F111" i="271"/>
  <c r="F96" i="271"/>
  <c r="F79" i="271"/>
  <c r="F58" i="271"/>
  <c r="E56" i="272"/>
  <c r="D56" i="272"/>
  <c r="F32" i="272"/>
  <c r="D45" i="267"/>
  <c r="C45" i="267"/>
  <c r="D18" i="267"/>
  <c r="C104" i="266"/>
  <c r="C96" i="266"/>
  <c r="C82" i="266"/>
  <c r="C65" i="266"/>
  <c r="C44" i="266"/>
  <c r="C106" i="266" l="1"/>
  <c r="D51" i="267"/>
  <c r="D34" i="267" s="1"/>
  <c r="N18" i="267"/>
  <c r="K19" i="267"/>
  <c r="D57" i="272" s="1"/>
  <c r="D62" i="272" s="1"/>
  <c r="D45" i="272" s="1"/>
  <c r="C66" i="266"/>
  <c r="C18" i="267"/>
  <c r="C21" i="267" s="1"/>
  <c r="C27" i="267" s="1"/>
  <c r="C29" i="267" s="1"/>
  <c r="C31" i="267" s="1"/>
  <c r="D29" i="272"/>
  <c r="D32" i="272" s="1"/>
  <c r="D21" i="267"/>
  <c r="D27" i="267" s="1"/>
  <c r="F80" i="271"/>
  <c r="F122" i="271"/>
  <c r="E111" i="271"/>
  <c r="C107" i="266" l="1"/>
  <c r="F123" i="271"/>
  <c r="E62" i="272"/>
  <c r="C51" i="267"/>
  <c r="D63" i="272"/>
  <c r="D29" i="267"/>
  <c r="D31" i="267" s="1"/>
  <c r="E45" i="272" l="1"/>
  <c r="D52" i="267"/>
  <c r="I13" i="267" s="1"/>
  <c r="I14" i="267" s="1"/>
  <c r="C108" i="266"/>
  <c r="E123" i="271"/>
  <c r="C34" i="267"/>
  <c r="C52" i="267" s="1"/>
  <c r="I20" i="267" s="1"/>
  <c r="I21" i="267" s="1"/>
  <c r="B147" i="276"/>
  <c r="E63" i="272" l="1"/>
</calcChain>
</file>

<file path=xl/sharedStrings.xml><?xml version="1.0" encoding="utf-8"?>
<sst xmlns="http://schemas.openxmlformats.org/spreadsheetml/2006/main" count="4454" uniqueCount="916">
  <si>
    <t>Итого</t>
  </si>
  <si>
    <t>Прочие доходы</t>
  </si>
  <si>
    <t>Налог на имущество</t>
  </si>
  <si>
    <t>Прочие расходы</t>
  </si>
  <si>
    <t>Расходы по переоценке внеоборотных активов</t>
  </si>
  <si>
    <t>Счет</t>
  </si>
  <si>
    <t>Сальдо на начало периода</t>
  </si>
  <si>
    <t>Обороты за период</t>
  </si>
  <si>
    <t>Сальдо на конец периода</t>
  </si>
  <si>
    <t>Дебет</t>
  </si>
  <si>
    <t>Кредит</t>
  </si>
  <si>
    <t>Социальные отчисления</t>
  </si>
  <si>
    <t>Социальный налог</t>
  </si>
  <si>
    <t>Доходы</t>
  </si>
  <si>
    <t>1000, Денежные средства</t>
  </si>
  <si>
    <t>1010, Денежные средства в кассе</t>
  </si>
  <si>
    <t>1022, Конвертация валюты</t>
  </si>
  <si>
    <t>1030, Денежные средства на текущих банковских счетах</t>
  </si>
  <si>
    <t>1050, Денежные средства на сберегательных счетах</t>
  </si>
  <si>
    <t>1200, Краткосрочная дебиторская задолженность</t>
  </si>
  <si>
    <t>1210, Краткосрочная дебиторская задолженность покупателей и заказчиков</t>
  </si>
  <si>
    <t>1250, Краткосрочная дебиторская задолженность работников</t>
  </si>
  <si>
    <t>1251, Краткосрочная задолженность подотчетных лиц</t>
  </si>
  <si>
    <t>1252, Задолженность по выплаченной заработной плате</t>
  </si>
  <si>
    <t>1300, Запасы</t>
  </si>
  <si>
    <t>1310, Сырье и материалы</t>
  </si>
  <si>
    <t>1400, Текущие налоговые активы</t>
  </si>
  <si>
    <t>1410, Корпоративный подоходный налог</t>
  </si>
  <si>
    <t>1420, Налог на добавленную стоимость</t>
  </si>
  <si>
    <t>1421, Налог на добавленную стоимость  к возмещению</t>
  </si>
  <si>
    <t>1422, Налог на добавленную стоимость (отложенное принятие к зачету)</t>
  </si>
  <si>
    <t>1430, Прочие налоги и другие обязательные платежи в бюджет</t>
  </si>
  <si>
    <t>II. Долгосрочные активы</t>
  </si>
  <si>
    <t>2800, Отложенные налоговые активы</t>
  </si>
  <si>
    <t>2810, Отложенные налоговые активы по корпоративному подоходному налогу</t>
  </si>
  <si>
    <t>2900, Прочие долгосрочные активы</t>
  </si>
  <si>
    <t>2930, Незавершенное строительство</t>
  </si>
  <si>
    <t>2931, Незавершенное строительство</t>
  </si>
  <si>
    <t>2933, Модернизация и капитальный ремонт ОС</t>
  </si>
  <si>
    <t>III. Краткосрочные обязательства</t>
  </si>
  <si>
    <t>3000, Краткосрочные финансовые обязательства</t>
  </si>
  <si>
    <t>3100, Обязательства по налогам</t>
  </si>
  <si>
    <t>3130, Налог на добавленную стоимость</t>
  </si>
  <si>
    <t>3120, Индивидуальный подоходный налог</t>
  </si>
  <si>
    <t>3150, Социальный налог</t>
  </si>
  <si>
    <t>3160, Земельный налог</t>
  </si>
  <si>
    <t>3180, Налог на имущество</t>
  </si>
  <si>
    <t>3190, Прочие налоги</t>
  </si>
  <si>
    <t>3200, Обязательства по другим обязательным и добровольным платежам</t>
  </si>
  <si>
    <t>3210, Обязательства по социальному страхованию</t>
  </si>
  <si>
    <t>3220, Обязательства по пенсионным отчислениям</t>
  </si>
  <si>
    <t>3300, Краткосрочная кредиторская задолженность</t>
  </si>
  <si>
    <t>3310, Краткосрочная задолженность поставщикам и подрядчикам</t>
  </si>
  <si>
    <t>3350, Краткосрочная задолженность по оплате труда</t>
  </si>
  <si>
    <t>3400, Краткосрочные оценочные обязательства</t>
  </si>
  <si>
    <t>3410, Краткосрочные гарантийные обязательства</t>
  </si>
  <si>
    <t>3500, Прочие краткосрочные обязательства</t>
  </si>
  <si>
    <t>3510, Краткосрочные авансы полученные</t>
  </si>
  <si>
    <t>IV. Долгосрочные обязательства</t>
  </si>
  <si>
    <t>4000, Долгосрочные финансовые обязательства</t>
  </si>
  <si>
    <t>V. Капитал</t>
  </si>
  <si>
    <t>5000, Уставный капитал</t>
  </si>
  <si>
    <t>5030, Вклады и паи</t>
  </si>
  <si>
    <t>Выводимые данные:</t>
  </si>
  <si>
    <t>БУ (данные бухгалтерского учета)</t>
  </si>
  <si>
    <t>Счет, Наименование</t>
  </si>
  <si>
    <t>6000, Доход от реализации продукции и оказания услуг</t>
  </si>
  <si>
    <t>6010, Доход от реализации продукции и оказания услуг</t>
  </si>
  <si>
    <t>6100, Доходы от финансирования</t>
  </si>
  <si>
    <t>6110, Доходы по вознаграждениям</t>
  </si>
  <si>
    <t>6200, Прочие доходы</t>
  </si>
  <si>
    <t>6250, Доходы от курсовой разницы</t>
  </si>
  <si>
    <t>7200, Административные расходы</t>
  </si>
  <si>
    <t>7210, Административные расходы</t>
  </si>
  <si>
    <t>7400, Прочие расходы</t>
  </si>
  <si>
    <t>7430, Расходы по курсовой разнице</t>
  </si>
  <si>
    <t>1020, Денежные средства в пути</t>
  </si>
  <si>
    <t>3213, Обязательства по отчислениям на социальное медицинское страхование</t>
  </si>
  <si>
    <t>&lt;...&gt;</t>
  </si>
  <si>
    <t>Курсовые разницы</t>
  </si>
  <si>
    <t>Статьи затрат</t>
  </si>
  <si>
    <t>Отчисления ОСМС</t>
  </si>
  <si>
    <t>Услуги банка</t>
  </si>
  <si>
    <t>Услуги по оценке имущества</t>
  </si>
  <si>
    <t>Земельный налог</t>
  </si>
  <si>
    <t>Расходы при обмене валюты</t>
  </si>
  <si>
    <t>Себестоимость реализованных ОС</t>
  </si>
  <si>
    <t>Доходы от переоценки внеоборотных активов</t>
  </si>
  <si>
    <t>Приложение 2</t>
  </si>
  <si>
    <t>Республики Казахстан</t>
  </si>
  <si>
    <t>Бухгалтерский баланс</t>
  </si>
  <si>
    <t>тенге</t>
  </si>
  <si>
    <t>Активы</t>
  </si>
  <si>
    <t>Код строки</t>
  </si>
  <si>
    <t>I. Краткосрочные активы:</t>
  </si>
  <si>
    <t>Денежные средства и их эквиваленты</t>
  </si>
  <si>
    <t>010</t>
  </si>
  <si>
    <t>011</t>
  </si>
  <si>
    <t>012</t>
  </si>
  <si>
    <t>013</t>
  </si>
  <si>
    <t>014</t>
  </si>
  <si>
    <t>Прочие краткосрочные финансовые активы</t>
  </si>
  <si>
    <t>015</t>
  </si>
  <si>
    <t>Краткосрочная торговая и прочая дебиторская задолженность</t>
  </si>
  <si>
    <t>016</t>
  </si>
  <si>
    <t>Текущий подоходный налог</t>
  </si>
  <si>
    <t>017</t>
  </si>
  <si>
    <t>Запасы</t>
  </si>
  <si>
    <t>018</t>
  </si>
  <si>
    <t>Прочие краткосрочные активы</t>
  </si>
  <si>
    <t>019</t>
  </si>
  <si>
    <t>Активы (или выбывающие группы), предназначенные для продажи</t>
  </si>
  <si>
    <t>Прочие долгосрочные финансовые активы</t>
  </si>
  <si>
    <t>Долгосрочная торговая и прочая дебиторская задолженность</t>
  </si>
  <si>
    <t>Инвестиции, учитываемые методом долевого участия</t>
  </si>
  <si>
    <t>Инвестиционное имущество</t>
  </si>
  <si>
    <t>Основные средства</t>
  </si>
  <si>
    <t>Биологические активы</t>
  </si>
  <si>
    <t>Разведочные и оценочные активы</t>
  </si>
  <si>
    <t>Нематериальные активы</t>
  </si>
  <si>
    <t>Отложенные налоговые активы</t>
  </si>
  <si>
    <t>Прочие долгосрочные активы</t>
  </si>
  <si>
    <t>Баланс (строка 100 +строка 101+ строка 200)</t>
  </si>
  <si>
    <t>Обязательство и капитал</t>
  </si>
  <si>
    <t>Прочие краткосрочные финансовые обязательства</t>
  </si>
  <si>
    <t>Краткосрочная торговая и прочая кредиторская задолженность</t>
  </si>
  <si>
    <t xml:space="preserve">Текущие налоговые обязательства по подоходному налогу </t>
  </si>
  <si>
    <t>Вознаграждения работникам</t>
  </si>
  <si>
    <t>Прочие краткосрочные обязательства</t>
  </si>
  <si>
    <t>Обязательства выбывающих групп, предназначенных для продажи</t>
  </si>
  <si>
    <t>Прочие долгосрочные финансовые обязательства</t>
  </si>
  <si>
    <t>Долгосрочная торговая и прочая кредиторская задолженность</t>
  </si>
  <si>
    <t>Отложенные налоговые обязательства</t>
  </si>
  <si>
    <t>Прочие долгосрочные обязательства</t>
  </si>
  <si>
    <t>Уставный (акционерный) капитал</t>
  </si>
  <si>
    <t>Эмиссионный доход</t>
  </si>
  <si>
    <t>Выкупленные собственные долевые инструменты</t>
  </si>
  <si>
    <t>Нераспределенная прибыль (непокрытый убыток)</t>
  </si>
  <si>
    <t>Доля неконтролирующих собственников</t>
  </si>
  <si>
    <t>Всего капитал (строка 420 +/- строка 421)</t>
  </si>
  <si>
    <t>Баланс (строка 300+строка 301+строка 400 + строка 500)</t>
  </si>
  <si>
    <t>Директор</t>
  </si>
  <si>
    <t>Приложение 3</t>
  </si>
  <si>
    <t>к приказу Министра финансов</t>
  </si>
  <si>
    <t>Наименование показателей</t>
  </si>
  <si>
    <t>Выручка</t>
  </si>
  <si>
    <t>Себестоимость реализованных товаров и услуг</t>
  </si>
  <si>
    <t>Валовая прибыль (строка 010 – строка 011)</t>
  </si>
  <si>
    <t>Расходы по реализации</t>
  </si>
  <si>
    <t>Административные расходы</t>
  </si>
  <si>
    <t>020</t>
  </si>
  <si>
    <t>021</t>
  </si>
  <si>
    <t>022</t>
  </si>
  <si>
    <t>Доля организации в прибыли (убытке) ассоциированных организаций и совместной деятельности, учитываемых по методу долевого участия</t>
  </si>
  <si>
    <t>023</t>
  </si>
  <si>
    <t>024</t>
  </si>
  <si>
    <t>025</t>
  </si>
  <si>
    <t>Прибыль (убыток) до налогообложения (+/- строки с 020 по 025)</t>
  </si>
  <si>
    <t>Прибыль (убыток) после налогообложения от прекращенной деятельности</t>
  </si>
  <si>
    <t>Прибыль за год (строка 200 + строка 201) относимая на:</t>
  </si>
  <si>
    <t>собственников материнской организации</t>
  </si>
  <si>
    <t>долю неконтролирующих собственников</t>
  </si>
  <si>
    <t>в том числе:</t>
  </si>
  <si>
    <t>Общая совокупная прибыль (строка 300 + строка 400)</t>
  </si>
  <si>
    <t>Общая совокупная прибыль относимая на:</t>
  </si>
  <si>
    <t>доля неконтролирующих собственников</t>
  </si>
  <si>
    <t>Прибыль на акцию:</t>
  </si>
  <si>
    <t>Базовая прибыль на акцию:</t>
  </si>
  <si>
    <t>от продолжающейся деятельности</t>
  </si>
  <si>
    <t>от прекращенной деятельности</t>
  </si>
  <si>
    <t>Разводненная прибыль на акцию:</t>
  </si>
  <si>
    <t>Место печати</t>
  </si>
  <si>
    <t>Наименование организации</t>
  </si>
  <si>
    <t>За предыдущий период</t>
  </si>
  <si>
    <t>За отчетный период</t>
  </si>
  <si>
    <t>На конец отчетного периода</t>
  </si>
  <si>
    <t>На начало отчетного периода</t>
  </si>
  <si>
    <t>Краткосрочные оценочные обязательства</t>
  </si>
  <si>
    <t>Долгосрочные оценочные обязательства</t>
  </si>
  <si>
    <t>1100, Краткосрочные финансовые активы</t>
  </si>
  <si>
    <t>1150, Краткосрочные вознаграждения к получению</t>
  </si>
  <si>
    <t>1270, Прочая краткосрочная дебиторская задолженность</t>
  </si>
  <si>
    <t>1274, Прочая краткосрочная дебиторская задолженность</t>
  </si>
  <si>
    <t>1280, Оценочный резерв под убытки от обесценения краткосрочной дебиторской задолженности</t>
  </si>
  <si>
    <t>1700, Прочие краткосрочные активы</t>
  </si>
  <si>
    <t>1710, Краткосрочные авансы выданные</t>
  </si>
  <si>
    <t>1720, Расходы будущих периодов</t>
  </si>
  <si>
    <t>3211, Обязательства по социальным отчислениям</t>
  </si>
  <si>
    <t>3380, Прочая краткосрочная кредиторская задолженность</t>
  </si>
  <si>
    <t>3387, Прочая краткосрочная кредиторская задолженность</t>
  </si>
  <si>
    <t>5600, Нераспределенная прибыль непокрытый убыток</t>
  </si>
  <si>
    <t>5610, Нераспределенная прибыль непокрытый убыток отчетного года</t>
  </si>
  <si>
    <t>5620, Нераспределенная прибыль непокрытый убыток предыдущих лет</t>
  </si>
  <si>
    <t>5700, Итоговая прибыль итоговый убыток</t>
  </si>
  <si>
    <t>5710, Итоговая прибыль итоговый убыток</t>
  </si>
  <si>
    <t>6290, Прочие доходы</t>
  </si>
  <si>
    <t>7420, Расходы от обесценения нефинансовых активов</t>
  </si>
  <si>
    <t>7440, Расходы по обесценению дебиторской задолженности</t>
  </si>
  <si>
    <t>7480, Прочие расходы</t>
  </si>
  <si>
    <t>3212, Обязательства по взносам на социальное медицинское страхование</t>
  </si>
  <si>
    <t>3430, Краткосрочные оценочные обязательства по вознаграждениям работникам</t>
  </si>
  <si>
    <t>7300, Расходы на финансирование</t>
  </si>
  <si>
    <t>7310, Расходы по вознаграждениям</t>
  </si>
  <si>
    <t>Расходы на страхование имущества</t>
  </si>
  <si>
    <t>от 28 июня 2017 года № 404</t>
  </si>
  <si>
    <t>Краткосрочные финансовые активы, оцениваемые по амортизированной стоимости</t>
  </si>
  <si>
    <t>Краткосрочные финансовые активы, оцениваемые по справедливой стоимости через прочий совокупный доход</t>
  </si>
  <si>
    <t>Краткосрочная дебиторская задолженность по аренде</t>
  </si>
  <si>
    <t>Краткосрочные активы по договорам с покупателями</t>
  </si>
  <si>
    <t>Долгосрочные финансовые активы, оцениваемые по амортизированной стоимости</t>
  </si>
  <si>
    <t>Долгосрочные финансовые активы, оцениваемые по справедливой стоимости через прочий совокупный доход</t>
  </si>
  <si>
    <t>Долгосрочные производные финансовые инструменты</t>
  </si>
  <si>
    <t>Краткосрочные производные финансовые инструменты</t>
  </si>
  <si>
    <t>Инвестиции, учитываемые по первоначальной стоимости</t>
  </si>
  <si>
    <t>Долгосрочная дебиторская задолженность по аренде</t>
  </si>
  <si>
    <t>Долгосрочные активы по договорам с покупателями</t>
  </si>
  <si>
    <t>Актив в форме права пользования</t>
  </si>
  <si>
    <t>Итого долгосрочных активов (сумма строк с 110 по 127)</t>
  </si>
  <si>
    <t>Итого краткосрочных активов (сумма строк с 010 по 022)</t>
  </si>
  <si>
    <t>Дивиденды к оплате</t>
  </si>
  <si>
    <t>Государственные субсидии</t>
  </si>
  <si>
    <t>Краткосрочные обязательства по договорам с покупателями</t>
  </si>
  <si>
    <t>Краткосрочная задолженность по аренде</t>
  </si>
  <si>
    <t>Краткосрочные финансовые обязательства, оцениваемые по амортизированной стоимости</t>
  </si>
  <si>
    <t>Краткосрочные финансовые обязательства, оцениваемые по справедливой стоимости через прибыль или убыток</t>
  </si>
  <si>
    <t>Итого краткосрочных обязательств (сумма строк с 210 по 222)</t>
  </si>
  <si>
    <t>Долгосрочные финансовые обязательства, оцениваемые по амортизированной стоимости</t>
  </si>
  <si>
    <t>Долгосрочные финансовые обязательства, оцениваемые по справедливой стоимости через прибыль или убыток</t>
  </si>
  <si>
    <t>Долгосрочная задолженность по аренде</t>
  </si>
  <si>
    <t>Итого долгосрочных обязательств (сумма строк с 310 по 321)</t>
  </si>
  <si>
    <t>Прочий капитал</t>
  </si>
  <si>
    <t>Финансовые доходы</t>
  </si>
  <si>
    <t>Финансовые расходы</t>
  </si>
  <si>
    <t>Компоненты прочего совокупного дохода</t>
  </si>
  <si>
    <t>доля в прочем совокупном доходе (убытке) ассоциированных организаций и совместной деятельности, учитываемых по методу долевого участия</t>
  </si>
  <si>
    <t>эффект изменения в ставке подоходного налога на отсроченный налог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</si>
  <si>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</si>
  <si>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</si>
  <si>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</si>
  <si>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прочего совокупного дохода</t>
  </si>
  <si>
    <t>корректировка при реклассификации в составе прибыли (убытка)</t>
  </si>
  <si>
    <t>налоговый эффект компонентов прочего совокупного дохода</t>
  </si>
  <si>
    <t>переоценка основных средств и нематериальных активов</t>
  </si>
  <si>
    <t>актуарные прибыли (убытки) по пенсионным обязательствам</t>
  </si>
  <si>
    <t>1330, Товары</t>
  </si>
  <si>
    <t>1750, Прочие краткосрочные активы</t>
  </si>
  <si>
    <t>2200, Инвестиции</t>
  </si>
  <si>
    <t>2210, Инвестиции, учитываемые методом долевого участия</t>
  </si>
  <si>
    <t>2910, Долгосрочные авансы выданные</t>
  </si>
  <si>
    <t>3050, Банковский займ - краткосрочные вознаграждения к выплате</t>
  </si>
  <si>
    <t>7000, Себестоимость реализованной продукции и оказанных услуг</t>
  </si>
  <si>
    <t>7010, Себестоимость реализованной продукции и оказанных услуг</t>
  </si>
  <si>
    <t>3051, Купонные облигации - краткосрочные вознаграждения к выплате</t>
  </si>
  <si>
    <t>4010, Долгосрочные финансовые обязательства, оцениваемые по амортизированной стоимости</t>
  </si>
  <si>
    <t>4011, Купонные облигации - номинал</t>
  </si>
  <si>
    <t>4012, Купонные облигации - дисконт</t>
  </si>
  <si>
    <t>6000</t>
  </si>
  <si>
    <t>Доход от аренды</t>
  </si>
  <si>
    <t>Доход от аренды УК (пост)</t>
  </si>
  <si>
    <t>Доход от эксплуатационных услуг</t>
  </si>
  <si>
    <t>Доходы от реализации ТМЦ и товаров</t>
  </si>
  <si>
    <t>6100</t>
  </si>
  <si>
    <t xml:space="preserve">Доходы от вознаграждения </t>
  </si>
  <si>
    <t>6200</t>
  </si>
  <si>
    <t>Плата за эмиссию в окружающую среду</t>
  </si>
  <si>
    <t>Себестоимость реализованных товаров и ТМЦ</t>
  </si>
  <si>
    <t>ЗП</t>
  </si>
  <si>
    <t>Нотариус</t>
  </si>
  <si>
    <t>подписка Учет.кз</t>
  </si>
  <si>
    <t>Страхование гражданско-правовой ответственности</t>
  </si>
  <si>
    <t>Вознаграждение по кредиту Филиал ДБ АО "Сбербанк" в г. Караганда</t>
  </si>
  <si>
    <t>Услуги Казахстанской Фондовой Биржи</t>
  </si>
  <si>
    <t>Услуги Центрального Депозитария Ценных Бумаг</t>
  </si>
  <si>
    <t>Амортизация дисконта по облигациям</t>
  </si>
  <si>
    <t>КУПОН по облигациям</t>
  </si>
  <si>
    <t>7480</t>
  </si>
  <si>
    <t/>
  </si>
  <si>
    <t>от 1 января 2020 года № 665</t>
  </si>
  <si>
    <t>Форма 1</t>
  </si>
  <si>
    <t>Наименование организации: ТОВАРИЩЕСТВО С ОГРАНИЧЕННОЙ ОТВЕТСТВЕННОСТЬЮ "ASIA PARK" ("АЗИЯ ПАРК")</t>
  </si>
  <si>
    <t xml:space="preserve">Сведения о реорганизации:  - </t>
  </si>
  <si>
    <t>Вид деятельности организации: Аренда и управление собственной недвижимостью</t>
  </si>
  <si>
    <t>Организационно-правовая форма: Товарищество с ограниченной ответственностью</t>
  </si>
  <si>
    <t>Тип отчета: Не консолидированный</t>
  </si>
  <si>
    <t>Субъект предпринимательства: Средний</t>
  </si>
  <si>
    <t xml:space="preserve">Юридический адрес (организации): </t>
  </si>
  <si>
    <t>тыс. тенге</t>
  </si>
  <si>
    <t>Наименование статьи</t>
  </si>
  <si>
    <t>Краткосрочные финансовые активы, учитываемые по справедливой стоимости через прибыли или убытки</t>
  </si>
  <si>
    <t>Долгосрочные финансовые активы, учитываемые по справедливой стоимости через прибыли или убытки</t>
  </si>
  <si>
    <t xml:space="preserve">Краткосрочные оценочные обязательства </t>
  </si>
  <si>
    <t>Краткосрочные обязательства по договорам покупателями</t>
  </si>
  <si>
    <t>Долгосрочные обязательства по договорам с покупателями</t>
  </si>
  <si>
    <t>Итого капитал, относимый на собственников (сумма строк с 410 по 415)</t>
  </si>
  <si>
    <t>Руководитель: Ерекешев Руслан Сапарович</t>
  </si>
  <si>
    <t>                                                (фамилия, имя, отчество) </t>
  </si>
  <si>
    <t>(подпись)</t>
  </si>
  <si>
    <t>                                                (фамилия, имя, отчество)</t>
  </si>
  <si>
    <t>Форма 2</t>
  </si>
  <si>
    <t>Отчет о прибылях и убытках</t>
  </si>
  <si>
    <t>Итого операционная прибыль (убыток) (+/- строки с 012 по 014)</t>
  </si>
  <si>
    <t>Расходы (-) (доходы (+)) по подоходному налогу</t>
  </si>
  <si>
    <t>Прибыль (убыток) после налогообложения от продолжающейся деятельности (строка 100 + строка 101)</t>
  </si>
  <si>
    <t>Прочий совокупный доход, всего (сумма 420 и 440):</t>
  </si>
  <si>
    <t>переоценка долговых финансовых инструментов, оцениваемых по справедливой стоимости через прочий совокупный доход</t>
  </si>
  <si>
    <t>Хеджирование денежных потоков</t>
  </si>
  <si>
    <t>Курсовая разница по инвестициям в зарубежные организации</t>
  </si>
  <si>
    <t>Хеджирование чистых инвестиций в зарубежные операции</t>
  </si>
  <si>
    <t>Прочие компоненты прочей совокупной прибыли</t>
  </si>
  <si>
    <t>Корректировка при реклассификации в составе прибыли (убытка)</t>
  </si>
  <si>
    <t>Итого прочий совокупный доход, подлежащий реклассификации в доходы или расходы в последующие периоды (за вычетом налога на прибыль) (сумма строк с 410 по 418)</t>
  </si>
  <si>
    <t>Актуарные прибыли (убытки) по пенсионным обязательствам</t>
  </si>
  <si>
    <t>переоценка долевых финансовых инструментов, оцениваемых по справедливой стоимости через прочий совокупный доход</t>
  </si>
  <si>
    <t>Итого прочий совокупный доход, не подлежащий реклассификации в доходы или расходы в последующие периоды (за вычетом налога на прибыль) (сумма строк с 431 по 435)</t>
  </si>
  <si>
    <t>      Индекс: № 1 - Б (баланс)</t>
  </si>
  <si>
    <t>Сведения о реорганизации</t>
  </si>
  <si>
    <t>-</t>
  </si>
  <si>
    <t>Вид деятельности организации</t>
  </si>
  <si>
    <t>Аренда и эксплуатация собственной или арендуемой недвижимости</t>
  </si>
  <si>
    <t>Организационно-правовая форма</t>
  </si>
  <si>
    <t>Форма отчетности: консолидированная/не консолидированная</t>
  </si>
  <si>
    <t>не консолидированная</t>
  </si>
  <si>
    <t>Среднегодовая численность работников</t>
  </si>
  <si>
    <t>чел.</t>
  </si>
  <si>
    <t>Субъект предпринимательства</t>
  </si>
  <si>
    <t>среднего</t>
  </si>
  <si>
    <t xml:space="preserve">                             (малого, среднего, крупного)</t>
  </si>
  <si>
    <t>Юридический адрес организации</t>
  </si>
  <si>
    <t xml:space="preserve">РК, г.Астана, пр. Кабанбай Батыра 21, оф.1    </t>
  </si>
  <si>
    <t>БУХГАЛТЕРСКИЙ БАЛАНС</t>
  </si>
  <si>
    <t>Итого краткосрочных активов (сумма строк 010-022)</t>
  </si>
  <si>
    <t>Баланс (строка 100 + строка 101 + строка 200)</t>
  </si>
  <si>
    <t>Текущие обязательства по налогам и другим обязательным и добровольным платежам</t>
  </si>
  <si>
    <t>Займы</t>
  </si>
  <si>
    <t>Итого долгосрочных обязательств (сумма строк с 310 по 320)</t>
  </si>
  <si>
    <t>Всего капитал (строка 420 + строка 421)</t>
  </si>
  <si>
    <t>Баланс (строка 300 +строка 301+строка 400 + строка 500)</t>
  </si>
  <si>
    <t>Ерекешев Р.С.</t>
  </si>
  <si>
    <t>Главный бухгалтер</t>
  </si>
  <si>
    <t>Замятная Е.Л.</t>
  </si>
  <si>
    <t>МП</t>
  </si>
  <si>
    <t>      Индекс: № 2 - ОПУ</t>
  </si>
  <si>
    <r>
      <t>Наименование организации</t>
    </r>
    <r>
      <rPr>
        <sz val="9"/>
        <color theme="1"/>
        <rFont val="Arial"/>
        <family val="2"/>
        <charset val="204"/>
      </rPr>
      <t xml:space="preserve">: </t>
    </r>
    <r>
      <rPr>
        <b/>
        <sz val="9"/>
        <rFont val="Arial"/>
        <family val="2"/>
        <charset val="204"/>
      </rPr>
      <t>Товарищество с ограниченной ответственностью "ASIA PARK" (АЗИЯ ПАРК)"</t>
    </r>
  </si>
  <si>
    <t xml:space="preserve">Отчет о прибылях и убытках </t>
  </si>
  <si>
    <t>Расходы (-) (доходы (+) по подоходному налогу</t>
  </si>
  <si>
    <t>Общий совокупный доход (строка 300 + строка 400)</t>
  </si>
  <si>
    <t>Общий совокупный доход, относимый на:</t>
  </si>
  <si>
    <t>Прибыль на акцию</t>
  </si>
  <si>
    <t>6120, Доходы по дивидендам</t>
  </si>
  <si>
    <t>Доход по дивидендам</t>
  </si>
  <si>
    <t>2931</t>
  </si>
  <si>
    <t>Строительство МФК Азия Парк</t>
  </si>
  <si>
    <t>7010</t>
  </si>
  <si>
    <t>7210</t>
  </si>
  <si>
    <t>Аудиторские услуги</t>
  </si>
  <si>
    <t>7310</t>
  </si>
  <si>
    <t>Себестоимость списанных ОС</t>
  </si>
  <si>
    <t>1060, Денежные средства, ограниченные в использовании</t>
  </si>
  <si>
    <t xml:space="preserve">1151, Краткосрочные вознаграждения к получению </t>
  </si>
  <si>
    <t>2300, Инвестиционное имущество - недвижимое имущество</t>
  </si>
  <si>
    <t>2310, Инвестиционное имущество - недвижимое имущество</t>
  </si>
  <si>
    <t>2400, Инвестиционное имущество - движимое имущество</t>
  </si>
  <si>
    <t>2410, Инвестиционное имущество - движимое имущество</t>
  </si>
  <si>
    <t>3010, Краткосрочные финансовые обязательства, оцениваемые по амортизированной стоимости</t>
  </si>
  <si>
    <t>7211, Расходы за счет чистого дохода</t>
  </si>
  <si>
    <t>доход от оприходования излишков ОС</t>
  </si>
  <si>
    <t>доход от оприходования тмц из ОС</t>
  </si>
  <si>
    <t>Доходы от реализации ОС</t>
  </si>
  <si>
    <t>2933</t>
  </si>
  <si>
    <t>Реконструкция ТРЦ</t>
  </si>
  <si>
    <t xml:space="preserve">Реконструкция фудкорта по объекту ТРЦ "Азия Парк" </t>
  </si>
  <si>
    <t>Госпошлина</t>
  </si>
  <si>
    <t>Доплата к отпуску</t>
  </si>
  <si>
    <t>Услуги НАО ГК Правительство для граждан</t>
  </si>
  <si>
    <t>7211</t>
  </si>
  <si>
    <t>Пеня по взносам ОСМС</t>
  </si>
  <si>
    <t>Штрафы, пени в бюджет</t>
  </si>
  <si>
    <t>7420</t>
  </si>
  <si>
    <t>7430</t>
  </si>
  <si>
    <t>Абонентская плата за услуги ОФД</t>
  </si>
  <si>
    <t>Обязательный Членский взнос</t>
  </si>
  <si>
    <t>Сопровождение программного обеспечения</t>
  </si>
  <si>
    <t>ТО компьютерной техники</t>
  </si>
  <si>
    <t>Транспортный налог</t>
  </si>
  <si>
    <t>7410</t>
  </si>
  <si>
    <t>переоценка</t>
  </si>
  <si>
    <t>Товарищество с ограниченной ответственностью</t>
  </si>
  <si>
    <t xml:space="preserve">"ASIA PARK" (АЗИЯ ПАРК)"     </t>
  </si>
  <si>
    <t>Казахстан, 010000, Астана г.а., Есильский р. а., пр.Қабанбай Батыра, дом 21, (7172) 97-86-62, ezamyatnaya@arcada.kz</t>
  </si>
  <si>
    <t>7440</t>
  </si>
  <si>
    <t>Доход от дисконтирования</t>
  </si>
  <si>
    <t>Амортизация ФА</t>
  </si>
  <si>
    <t>Маркетинговые услуги</t>
  </si>
  <si>
    <t>Почтовые расх</t>
  </si>
  <si>
    <t>Доступ к данным Депозитария ФО</t>
  </si>
  <si>
    <t>Резерв по отпускам сотрудников</t>
  </si>
  <si>
    <t>Замена стеклопакетов</t>
  </si>
  <si>
    <t>Прочие услуги</t>
  </si>
  <si>
    <t>Сбор ,пошлины в НК при оформлении</t>
  </si>
  <si>
    <t>Восстановление НДС по списанному ОС</t>
  </si>
  <si>
    <t>Себестоимость списанных ТМЦ</t>
  </si>
  <si>
    <t>2700, Нематериальные активы</t>
  </si>
  <si>
    <t>2730, Прочие нематериальные активы</t>
  </si>
  <si>
    <t>3170, Налог на транспортные средства</t>
  </si>
  <si>
    <t>6210, Доходы от выбытия активов</t>
  </si>
  <si>
    <t>7410, Расходы по выбытию активов</t>
  </si>
  <si>
    <t>6230, Доходы от государственных субсидий</t>
  </si>
  <si>
    <t>доход от возмещения ННВ</t>
  </si>
  <si>
    <t>Доход по сомнительным обязательствам</t>
  </si>
  <si>
    <t>Анализ субконто Доходы  за 2022 г.</t>
  </si>
  <si>
    <t>Услуги Брокера</t>
  </si>
  <si>
    <t>Расходы за счет чистого дохода</t>
  </si>
  <si>
    <t>7340</t>
  </si>
  <si>
    <t>Расходы по дисконтированию</t>
  </si>
  <si>
    <t>Резерв по сомнительным требованиям</t>
  </si>
  <si>
    <t>7710</t>
  </si>
  <si>
    <t>Расход по налогу на прибыль</t>
  </si>
  <si>
    <t>Условные расходы от признания отложенных налоговых обязательств</t>
  </si>
  <si>
    <t>Анализ субконто Статьи затрат  за 2022 г.</t>
  </si>
  <si>
    <t>Субсидии ДАМУ</t>
  </si>
  <si>
    <t>Реконструкция ТРЦ-АПТ и АПС</t>
  </si>
  <si>
    <t>Реконструкция ТРЦ-отопление и вентиляция</t>
  </si>
  <si>
    <t>Реконструкция ТРЦ-электрические сети</t>
  </si>
  <si>
    <t>офд</t>
  </si>
  <si>
    <t>Услуги перевода</t>
  </si>
  <si>
    <t>3131, Налог на добавленную стоимость (начисленный)</t>
  </si>
  <si>
    <t>Оборотно-сальдовая ведомость за 1 квартал 2024 г.</t>
  </si>
  <si>
    <t>ТОО "ASIA PARK" (АЗИЯ ПАРК)</t>
  </si>
  <si>
    <t>Анализ субконто Доходы  за 1 квартал 2024 г.</t>
  </si>
  <si>
    <t>6010</t>
  </si>
  <si>
    <t>Анализ субконто Статьи затрат  за 1 квартал 2024 г.</t>
  </si>
  <si>
    <t>На начало отчетного периода (01.01.2024)</t>
  </si>
  <si>
    <t>На конец отчетного периода (31.03.2024)</t>
  </si>
  <si>
    <t>по состоянию на 31 марта 2024 г.</t>
  </si>
  <si>
    <t>Не предусмотрен</t>
  </si>
  <si>
    <t>За отчетный период                2024</t>
  </si>
  <si>
    <t>За предыдущий период                                  2023</t>
  </si>
  <si>
    <t>за период, заканчивающийся 31 марта 2024 года</t>
  </si>
  <si>
    <t xml:space="preserve">12  Автодепозит дог №S/001684765/22 KZT- НБ </t>
  </si>
  <si>
    <t>06  KZ50914052215KZ001N4 ДЕПОЗИТв АО "Bereke Bank"</t>
  </si>
  <si>
    <t>03  KZ75914398411BC04306 KZT - Береке Караганда</t>
  </si>
  <si>
    <t>18 KZ11914052203EU000NJ EUR Bereke Bank Караганда</t>
  </si>
  <si>
    <t>14 KZ654322203398E00826 KZT в ВТБ</t>
  </si>
  <si>
    <t>11  KZ138562203123717906 в АО "Банк ЦентрКредит"</t>
  </si>
  <si>
    <t xml:space="preserve">09  KZ84601A871002788641 KZT - НБ (8641) </t>
  </si>
  <si>
    <t>08  KZ95601A871008436171 ЕВРО в АО Народный банк</t>
  </si>
  <si>
    <t>07  KZ9894805KZT22034446 KZT - ЕБ</t>
  </si>
  <si>
    <t>01  KZ86914398416BC07527  KZT - Береке Астана</t>
  </si>
  <si>
    <t>Народный Банк Казахстана</t>
  </si>
  <si>
    <t xml:space="preserve">Bereke Bank Ф-л по Карагандинской обл. </t>
  </si>
  <si>
    <t>Субконто1</t>
  </si>
  <si>
    <t>Оборотно-сальдовая ведомость  за 1 квартал 2024 г.</t>
  </si>
  <si>
    <t>ТОО "Fitness First"</t>
  </si>
  <si>
    <t>Касса фитнесс</t>
  </si>
  <si>
    <t>Касса фитнесс Астана</t>
  </si>
  <si>
    <t>1021, Денежные средства в пути</t>
  </si>
  <si>
    <t>АстанаUSDфилиал АО "Сбербанк" KZ77914840416BC07414</t>
  </si>
  <si>
    <t>KZ05601A871002766201 в АО "Народный Банк Казахстан</t>
  </si>
  <si>
    <t>KZ63722S000010458606 в АО "Kaspi Bank"</t>
  </si>
  <si>
    <t xml:space="preserve">Астана филиал АО "Сбербанк" </t>
  </si>
  <si>
    <t>1040, Денежные средства на корреспондентских счетах</t>
  </si>
  <si>
    <t>1271, Задолженность по возвратам ТМЗ поставщикам</t>
  </si>
  <si>
    <t>1424, Излишне уплаченные в бюджет суммы НДС</t>
  </si>
  <si>
    <t>2400, Основные средства</t>
  </si>
  <si>
    <t>2410, Основные средства</t>
  </si>
  <si>
    <t>2420, Амортизация основных средств</t>
  </si>
  <si>
    <t>2740, Амортизация прочих нематериальных активов</t>
  </si>
  <si>
    <t>КОНСОЛИДИРОВАННЫЙ ОТЧЕТ О ФИНАНСОВОМ ПОЛОЖЕНИИ</t>
  </si>
  <si>
    <t>Среднегодовая численность работников: 3 чел.</t>
  </si>
  <si>
    <t xml:space="preserve">Консолидированный отчет о прибыли или убытке и прочем совокупном доходе </t>
  </si>
  <si>
    <r>
      <t>Наименование организации</t>
    </r>
    <r>
      <rPr>
        <sz val="9"/>
        <color rgb="FF000000"/>
        <rFont val="Arial"/>
        <family val="2"/>
        <charset val="204"/>
      </rPr>
      <t xml:space="preserve">: </t>
    </r>
    <r>
      <rPr>
        <b/>
        <sz val="9"/>
        <rFont val="Arial"/>
        <family val="2"/>
        <charset val="204"/>
      </rPr>
      <t>Товарищество с ограниченной ответственностью "ASIA PARK" (АЗИЯ ПАРК)"</t>
    </r>
  </si>
  <si>
    <t>Форма 4</t>
  </si>
  <si>
    <t>Отчет об изменениях в капитале</t>
  </si>
  <si>
    <t>в тысячах тенге</t>
  </si>
  <si>
    <t>Наименование компонентов</t>
  </si>
  <si>
    <t>Капитал</t>
  </si>
  <si>
    <t>Итого капитал</t>
  </si>
  <si>
    <t>Уставный капитал</t>
  </si>
  <si>
    <t>Нераспределенная прибыль</t>
  </si>
  <si>
    <t>Совокупный доход за период</t>
  </si>
  <si>
    <r>
      <t xml:space="preserve">Наименование организации:  </t>
    </r>
    <r>
      <rPr>
        <b/>
        <sz val="9"/>
        <rFont val="Arial"/>
        <family val="2"/>
        <charset val="204"/>
      </rPr>
      <t xml:space="preserve">Товарищество с ограниченной ответственностью  "ТОО "ASIA PARK" (АЗИЯ ПАРК)"                                       </t>
    </r>
  </si>
  <si>
    <t>Форма 3</t>
  </si>
  <si>
    <t>I. Движение денежных средств от операционной деятельности</t>
  </si>
  <si>
    <t xml:space="preserve">1. Поступление денежных средств, всего </t>
  </si>
  <si>
    <t>реализация продукции, товаров, услуг</t>
  </si>
  <si>
    <t>авансы, полученные</t>
  </si>
  <si>
    <t>полученные вознаграждения</t>
  </si>
  <si>
    <t>финансирование государством чпсти вознаграждения по банковским займам</t>
  </si>
  <si>
    <t>прочие поступления</t>
  </si>
  <si>
    <t>2. Выбытие денежных средств, всего</t>
  </si>
  <si>
    <t>платежи поставщикам за товары и услуги</t>
  </si>
  <si>
    <t xml:space="preserve">авансы выданные </t>
  </si>
  <si>
    <t>выплаты вознаграждения по займам полученным</t>
  </si>
  <si>
    <t>выплаты по заработной плате</t>
  </si>
  <si>
    <t>подоходный налог другие платежи в бюджет</t>
  </si>
  <si>
    <t>гарантийные взносы по договорам</t>
  </si>
  <si>
    <t>прочие выплаты</t>
  </si>
  <si>
    <t>3. Чистая сумма денежных средств от операционной деятельности</t>
  </si>
  <si>
    <t>II. Движение денежных средств от инвестиционной деятельности</t>
  </si>
  <si>
    <t>1. Поступление денежных средств, всего</t>
  </si>
  <si>
    <t>реализация основных средств и нематериальных активов</t>
  </si>
  <si>
    <t>получение дивидендов</t>
  </si>
  <si>
    <t>погашение займов выданных</t>
  </si>
  <si>
    <t>закрытите вкладов</t>
  </si>
  <si>
    <t xml:space="preserve">2. Выбытие денежных средств, всего </t>
  </si>
  <si>
    <t>приобретение основных средств и инвестиционного имущества</t>
  </si>
  <si>
    <t>приобретение других долгосрочных активов</t>
  </si>
  <si>
    <t>размещение во вклады</t>
  </si>
  <si>
    <t>взнос в уставный капитал дочерней организации</t>
  </si>
  <si>
    <t>предоставление займов</t>
  </si>
  <si>
    <t xml:space="preserve">3. Чистая сумма денежных средств от инвестиционной деятельности </t>
  </si>
  <si>
    <t>III. Движение денежных средств от финансовой деятельности</t>
  </si>
  <si>
    <t xml:space="preserve">взнос в уставный капитал  </t>
  </si>
  <si>
    <t>размещение облигаций</t>
  </si>
  <si>
    <t>получение займов</t>
  </si>
  <si>
    <t>погашение займов</t>
  </si>
  <si>
    <t>приобретение собственных акций</t>
  </si>
  <si>
    <t>выплата дивидендов</t>
  </si>
  <si>
    <t>прочие выбытия</t>
  </si>
  <si>
    <t>3. Чистая сумма денежных средств от финансовой деятельности</t>
  </si>
  <si>
    <t>6. Увеличение +/- уменьшение денежных средств</t>
  </si>
  <si>
    <t>7. Денежные средства и их эквиваленты на начало отчетного периода</t>
  </si>
  <si>
    <t>8. Денежные средства и их эквиваленты на конец отчетного периода</t>
  </si>
  <si>
    <t>Оборотно-сальдовая ведомость  за 1 квартал 2023 г.</t>
  </si>
  <si>
    <t>KZ42722S000023751282 в АО "Kaspi Bank"</t>
  </si>
  <si>
    <t>1254, Прочая краткосрочная задолженность работников (хищение, порча, материальный ущерб и др.)</t>
  </si>
  <si>
    <t>1423, НДС, уплачиваемый налоговым агентом</t>
  </si>
  <si>
    <t>3381, Задолженность по возвратам реализованных готовой продукции, товаров, работ, услуг</t>
  </si>
  <si>
    <t>6280, Доходы от восстановления убытка от обесценения по финансовым активам</t>
  </si>
  <si>
    <t>Сальдо на 01 января 2024 года</t>
  </si>
  <si>
    <t>Сальдо на 01 января 2023 года</t>
  </si>
  <si>
    <t>Консолидированный отчет о движении денежных средств (прямой метод)</t>
  </si>
  <si>
    <t>5</t>
  </si>
  <si>
    <t>6</t>
  </si>
  <si>
    <t>7</t>
  </si>
  <si>
    <t>8</t>
  </si>
  <si>
    <t>Здание ТРЦ АЗИЯ ПАРК S 48217м2</t>
  </si>
  <si>
    <t>ЗУ21-320-068-1456 (S= 3.7468 га)  Акт ч.с. АН №0321435 от 22.05.2017 г.</t>
  </si>
  <si>
    <t xml:space="preserve">Нежилое помещение  S=304,9 кв.м (Целевое назначение мойка) </t>
  </si>
  <si>
    <t xml:space="preserve">Нежилое помещение  S=76,4 кв.м (Целевое назначение шиномонтаж) </t>
  </si>
  <si>
    <t>Сети водоснабжения и канализации</t>
  </si>
  <si>
    <t>Сети теплоснабжения</t>
  </si>
  <si>
    <t>Сети электроснабжения</t>
  </si>
  <si>
    <t>Компьютеры,программное обеспечение и оборудование для обработки информации</t>
  </si>
  <si>
    <t>Транспорт</t>
  </si>
  <si>
    <t>Машины и оборудование</t>
  </si>
  <si>
    <t>Здания,сооружения</t>
  </si>
  <si>
    <t>Хоз инвентарь</t>
  </si>
  <si>
    <t>ОС для фудкорта</t>
  </si>
  <si>
    <t>Мебель</t>
  </si>
  <si>
    <t>Фитнес центр</t>
  </si>
  <si>
    <t>Скай бар</t>
  </si>
  <si>
    <t>Система видеонаблюдения, видеокамера</t>
  </si>
  <si>
    <t>Синема Парк</t>
  </si>
  <si>
    <t>Аккуст сист Рэм</t>
  </si>
  <si>
    <t>РЕМ</t>
  </si>
  <si>
    <t>Рекламное оборудование</t>
  </si>
  <si>
    <t>Оборудование для ароматизации</t>
  </si>
  <si>
    <t>машины для мытья пола</t>
  </si>
  <si>
    <t>Бизнес Центр ARCADA</t>
  </si>
  <si>
    <t>Земля</t>
  </si>
  <si>
    <t>Другие виды основных средств</t>
  </si>
  <si>
    <t>Остаточная стоимость</t>
  </si>
  <si>
    <t>Амортизация на конец периода</t>
  </si>
  <si>
    <t>Стоимость на конец периода</t>
  </si>
  <si>
    <t>Уменьшение стоимости</t>
  </si>
  <si>
    <t>Амортизация списание</t>
  </si>
  <si>
    <t>Амортизация начисление</t>
  </si>
  <si>
    <t>Увеличение стоимости</t>
  </si>
  <si>
    <t>Остаточная стоимость на начало периода</t>
  </si>
  <si>
    <t>Амортизация на начало периода</t>
  </si>
  <si>
    <t>Стоимость на начало периода</t>
  </si>
  <si>
    <t>На конец периода</t>
  </si>
  <si>
    <t>За период</t>
  </si>
  <si>
    <t>На начало периода</t>
  </si>
  <si>
    <t>Стоимость для вычисления амортизации</t>
  </si>
  <si>
    <t>Первоначальная стоимость</t>
  </si>
  <si>
    <t>Ликвидационная стоимость</t>
  </si>
  <si>
    <t>Основное средство</t>
  </si>
  <si>
    <t>Ведомость амортизации ОС  за 1 квартал 2024 г.</t>
  </si>
  <si>
    <t>Абонентская плата за телефон</t>
  </si>
  <si>
    <t>Заработная плата</t>
  </si>
  <si>
    <t>Комиссия по терминалу</t>
  </si>
  <si>
    <t>Оплата услуг банка</t>
  </si>
  <si>
    <t>СИМ карта ККМ АО Казахтелеком</t>
  </si>
  <si>
    <t>1 кв 2024</t>
  </si>
  <si>
    <t>1 кв 2023</t>
  </si>
  <si>
    <t>Аренда автотранспорта, такси</t>
  </si>
  <si>
    <t>Аренда помещения</t>
  </si>
  <si>
    <t>Горячая вода</t>
  </si>
  <si>
    <t>Договор на обслуживание ККА</t>
  </si>
  <si>
    <t>Другие расходы по оплате труда ( персональные тренировки и прочие ИП) с физ лицом</t>
  </si>
  <si>
    <t>Другие расходы по оплате труда (групповые тренеровки ИП)</t>
  </si>
  <si>
    <t>Другие расходы по оплате труда (комм. класс ИП)</t>
  </si>
  <si>
    <t>Замена ламп</t>
  </si>
  <si>
    <t>Заправка картриджа и ремонт принтера</t>
  </si>
  <si>
    <t>Интернет АстанаМегаТел</t>
  </si>
  <si>
    <t>Канцелярские расходы</t>
  </si>
  <si>
    <t>Оплата временной нетрудоспособности</t>
  </si>
  <si>
    <t>Оплата услуг банка KM</t>
  </si>
  <si>
    <t>Оплата услуг банка KP</t>
  </si>
  <si>
    <t>Питание сотрудников</t>
  </si>
  <si>
    <t>прочие услуги</t>
  </si>
  <si>
    <t xml:space="preserve">Расходы на рекламу </t>
  </si>
  <si>
    <t>Расходы не идущие на вычет</t>
  </si>
  <si>
    <t>Расходы по ремонту основных средств</t>
  </si>
  <si>
    <t>Ремонт шкафов, замена сантехники для саун и душевых кабин, прочие</t>
  </si>
  <si>
    <t>Сопровождение программного обеспечения  и ремонт</t>
  </si>
  <si>
    <t>Страхование ГПО работодателя</t>
  </si>
  <si>
    <t>Текущий ремонт</t>
  </si>
  <si>
    <t>Тепловая энергия</t>
  </si>
  <si>
    <t>ТМЦ для эксплуатации прочие</t>
  </si>
  <si>
    <t>Услуги по рекламе REM, Sky Bar</t>
  </si>
  <si>
    <t>Услуги по ремонту компьютеров и оргтехники</t>
  </si>
  <si>
    <t>Услуги по уборке помещений</t>
  </si>
  <si>
    <t>Услуги почты</t>
  </si>
  <si>
    <t>Услуги сотовой связи</t>
  </si>
  <si>
    <t>Холодная вода и канализация</t>
  </si>
  <si>
    <t>Электроэнергия</t>
  </si>
  <si>
    <t>Пр</t>
  </si>
  <si>
    <t>22</t>
  </si>
  <si>
    <t>21</t>
  </si>
  <si>
    <t>20</t>
  </si>
  <si>
    <t>19</t>
  </si>
  <si>
    <t xml:space="preserve">Товарищество с ограниченной ответственностью "ASIA PARK" (АЗИЯ ПАРК)"     </t>
  </si>
  <si>
    <t xml:space="preserve">Форма 1 </t>
  </si>
  <si>
    <t>Примечание</t>
  </si>
  <si>
    <t>Оборотно-сальдовая ведомость  за 1 полугодие 2024 г.</t>
  </si>
  <si>
    <t>Субконто2</t>
  </si>
  <si>
    <t>Астана филиал АО "Сбербанк"</t>
  </si>
  <si>
    <t>Фитнес Астана</t>
  </si>
  <si>
    <t>Списание по сомнительным требованиям</t>
  </si>
  <si>
    <t>1153, Краткосрочные вознаграждения к получению (ННВ по облигациям)</t>
  </si>
  <si>
    <t>Приложение 1 к приказу
Министра финансов
Республики Казахстан
от 2 марта 2022 года № 241</t>
  </si>
  <si>
    <t>Приложение 2
к приказу Министра финансов
Республики Казахстан
от 28 июня 2017 года № 404</t>
  </si>
  <si>
    <t>Форма</t>
  </si>
  <si>
    <t>отчетный период 2024 год</t>
  </si>
  <si>
    <t>Представляется:</t>
  </si>
  <si>
    <t>в депозитарий финансовой отчетности в электронном формате посредством программного обеспечения</t>
  </si>
  <si>
    <t>Форма административных данных размещена на интернет-ресурсе: www. minfin.gov.kz</t>
  </si>
  <si>
    <t>Индекс формы административных данных: № 1 - Б (баланс)</t>
  </si>
  <si>
    <t>Периодичность:</t>
  </si>
  <si>
    <t>годовая</t>
  </si>
  <si>
    <t>Круг лиц, представляющих информацию:</t>
  </si>
  <si>
    <t>организации публичного интереса по результатам финансового года</t>
  </si>
  <si>
    <t>Срок представления формы административных данных: ежегодно не позднее 31 августа года, следующего за отчетным</t>
  </si>
  <si>
    <t>Примечание:</t>
  </si>
  <si>
    <t>пояснение по заполнению отчета приведено в приложении к форме, предназначенной для сбора</t>
  </si>
  <si>
    <t>административных данных "Бухгалтерский баланс".</t>
  </si>
  <si>
    <t>Товарищество с ограниченной ответственностью "ASIA PARK" (АЗИЯ ПАРК)</t>
  </si>
  <si>
    <t>по состоянию на 30 июня 2024 года</t>
  </si>
  <si>
    <t>Код
строки</t>
  </si>
  <si>
    <t>1</t>
  </si>
  <si>
    <t>2</t>
  </si>
  <si>
    <t>3</t>
  </si>
  <si>
    <t>4</t>
  </si>
  <si>
    <t>I. Краткосрочные активы</t>
  </si>
  <si>
    <t>100</t>
  </si>
  <si>
    <t>101</t>
  </si>
  <si>
    <t>110</t>
  </si>
  <si>
    <t>111</t>
  </si>
  <si>
    <t>112</t>
  </si>
  <si>
    <t>113</t>
  </si>
  <si>
    <t>114</t>
  </si>
  <si>
    <t xml:space="preserve">Инвестиции, учитываемые методом долевого участия 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</si>
  <si>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</si>
  <si>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</si>
  <si>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</si>
  <si>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</si>
  <si>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</si>
  <si>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</si>
  <si>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</si>
  <si>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</si>
  <si>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</si>
  <si>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</si>
  <si>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</si>
  <si>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</si>
  <si>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</si>
  <si>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200</t>
  </si>
  <si>
    <t>БАЛАНС (строка 100 + строка 101 + строка 200)</t>
  </si>
  <si>
    <t>210</t>
  </si>
  <si>
    <t>211</t>
  </si>
  <si>
    <t>212</t>
  </si>
  <si>
    <t>213</t>
  </si>
  <si>
    <t>214</t>
  </si>
  <si>
    <t>Краткосрочные  оценочные обязательства</t>
  </si>
  <si>
    <t>215</t>
  </si>
  <si>
    <t>Текущие налоговые обязательства по подоходному налогу</t>
  </si>
  <si>
    <t>216</t>
  </si>
  <si>
    <t>217</t>
  </si>
  <si>
    <t>218</t>
  </si>
  <si>
    <t xml:space="preserve">Краткосрочные обязательства по договорам покупателями  </t>
  </si>
  <si>
    <t>219</t>
  </si>
  <si>
    <t>220</t>
  </si>
  <si>
    <t>221</t>
  </si>
  <si>
    <t>222</t>
  </si>
  <si>
    <t>300</t>
  </si>
  <si>
    <t>301</t>
  </si>
  <si>
    <t>310</t>
  </si>
  <si>
    <t>311</t>
  </si>
  <si>
    <t>312</t>
  </si>
  <si>
    <t xml:space="preserve"> </t>
  </si>
  <si>
    <t>313</t>
  </si>
  <si>
    <t>314</t>
  </si>
  <si>
    <t xml:space="preserve">Долгосрочные оценочные обязательства </t>
  </si>
  <si>
    <t>315</t>
  </si>
  <si>
    <t>316</t>
  </si>
  <si>
    <t>317</t>
  </si>
  <si>
    <t>318</t>
  </si>
  <si>
    <t>319</t>
  </si>
  <si>
    <t>320</t>
  </si>
  <si>
    <t>321</t>
  </si>
  <si>
    <t>400</t>
  </si>
  <si>
    <t>410</t>
  </si>
  <si>
    <t>411</t>
  </si>
  <si>
    <t>412</t>
  </si>
  <si>
    <t>413</t>
  </si>
  <si>
    <t>414</t>
  </si>
  <si>
    <t>415</t>
  </si>
  <si>
    <t>420</t>
  </si>
  <si>
    <t>421</t>
  </si>
  <si>
    <t>500</t>
  </si>
  <si>
    <t>БАЛАНС (строка 300 + строка 301 + строка 400 + строка 500)</t>
  </si>
  <si>
    <t>Руководитель</t>
  </si>
  <si>
    <t>Ерекешев Р. С.</t>
  </si>
  <si>
    <t>(фамилия, имя, отчество (при его наличии))</t>
  </si>
  <si>
    <t>Замятная Е. Л.</t>
  </si>
  <si>
    <t>Приложение 2 к приказу
Министра финансов
Республики Казахстан
от 2 марта 2022 года № 241</t>
  </si>
  <si>
    <t>Приложение 3
к приказу Министра финансов
Республики Казахстан
от 28 июня 2017 года № 404</t>
  </si>
  <si>
    <t>Индекс формы административных данных: № 2 - ОПУ</t>
  </si>
  <si>
    <t>Круг лиц, представляющих информацию: организации публичного интереса по результатам финансового года</t>
  </si>
  <si>
    <t xml:space="preserve">Примечание: пояснение по заполнению отчета приведено в приложении к форме, предназначенной для сбора </t>
  </si>
  <si>
    <t>административных данных "Отчет о прибылях и убытках"</t>
  </si>
  <si>
    <t>1 полугодие 2024 год</t>
  </si>
  <si>
    <t>в тенге</t>
  </si>
  <si>
    <t>Выручка от реализации товаров, работ и услуг</t>
  </si>
  <si>
    <t>Себестоимость реализованных товаров, работ и услуг</t>
  </si>
  <si>
    <t>Валовая прибыль (убыток) (строка 010 – строка 011)</t>
  </si>
  <si>
    <t xml:space="preserve">Расходы по реализации </t>
  </si>
  <si>
    <t xml:space="preserve">Административные расходы </t>
  </si>
  <si>
    <t xml:space="preserve">Финансовые доходы </t>
  </si>
  <si>
    <t xml:space="preserve">Финансовые расходы </t>
  </si>
  <si>
    <t xml:space="preserve">Прочие расходы </t>
  </si>
  <si>
    <t xml:space="preserve">Прибыль (убыток) после налогообложения от прекращенной деятельности </t>
  </si>
  <si>
    <t>201</t>
  </si>
  <si>
    <t xml:space="preserve">         собственников материнской организации</t>
  </si>
  <si>
    <t xml:space="preserve">         долю неконтролирующих собственников</t>
  </si>
  <si>
    <t xml:space="preserve">эффект изменения в ставке подоходного налога на отсроченный налог </t>
  </si>
  <si>
    <t>416</t>
  </si>
  <si>
    <t>417</t>
  </si>
  <si>
    <t>418</t>
  </si>
  <si>
    <t>431</t>
  </si>
  <si>
    <t>432</t>
  </si>
  <si>
    <t>433</t>
  </si>
  <si>
    <t>434</t>
  </si>
  <si>
    <t>435</t>
  </si>
  <si>
    <t>Итого прочий совокупный доход не подлежащий реклассификации в доходы или расходы в последующие периоды (за вычетом налога на прибыль) (сумма строк с 431 по 435)</t>
  </si>
  <si>
    <t>440</t>
  </si>
  <si>
    <t>За отчетный период 2024</t>
  </si>
  <si>
    <t>За предыдущий период 2023</t>
  </si>
  <si>
    <t>600</t>
  </si>
  <si>
    <t xml:space="preserve">         от продолжающейся деятельности</t>
  </si>
  <si>
    <t xml:space="preserve">         от прекращенной деятельности</t>
  </si>
  <si>
    <t>(при наличии)</t>
  </si>
  <si>
    <t>Анализ субконто Статьи движения денежных средств  за 1 полугодие 2024 г.</t>
  </si>
  <si>
    <t>Структурное подразделение</t>
  </si>
  <si>
    <t>Статьи движения денежных средств</t>
  </si>
  <si>
    <t>1000</t>
  </si>
  <si>
    <t>Головное подразделение</t>
  </si>
  <si>
    <t>Возврат денежных средств покупателю</t>
  </si>
  <si>
    <t>Выплата заработной платы</t>
  </si>
  <si>
    <t>ИПН</t>
  </si>
  <si>
    <t>НДС</t>
  </si>
  <si>
    <t>Обязательные пенсионные отчисления</t>
  </si>
  <si>
    <t>Обязательные социальные отчисления в РГКП</t>
  </si>
  <si>
    <t>ОСМС</t>
  </si>
  <si>
    <t>Прочие выплаты</t>
  </si>
  <si>
    <t>Прочие поступления (Реализация ОС.ТМЦ)</t>
  </si>
  <si>
    <t>Телефонная связь</t>
  </si>
  <si>
    <t>Услуги банка Kaspi Bank</t>
  </si>
  <si>
    <t>Услуги банка НБ</t>
  </si>
  <si>
    <t>Оборотно-сальдовая ведомость  за 1 полугодие 2023 г.</t>
  </si>
  <si>
    <t>17 KZ38914052203RU001UV RUB - Береке Караганда</t>
  </si>
  <si>
    <t>15 KZ55914012215KZ002M9 KZT - Береке Караганда</t>
  </si>
  <si>
    <t>Анализ субконто Статьи движения денежных средств  за 1 полугодие 2023 г.</t>
  </si>
  <si>
    <t>1010</t>
  </si>
  <si>
    <t>Перераспределение денег</t>
  </si>
  <si>
    <t>Приобретение напитков, воды для бара</t>
  </si>
  <si>
    <t>Прочие затраты</t>
  </si>
  <si>
    <t>Реализация готовой продукции и товаров</t>
  </si>
  <si>
    <t>Сопровождение програмного обеспечения и обновление релиза</t>
  </si>
  <si>
    <t>Сотовая связь</t>
  </si>
  <si>
    <t>ТМЦ для компьютеров (кабели, коннекторы)</t>
  </si>
  <si>
    <t>ТМЦ для эксплуатации объекта</t>
  </si>
  <si>
    <t>Уборка помещений</t>
  </si>
  <si>
    <t>Услуги рекламные</t>
  </si>
  <si>
    <t>Услуги транспорта</t>
  </si>
  <si>
    <t>1020</t>
  </si>
  <si>
    <t>1022</t>
  </si>
  <si>
    <t>Конвертация валюты</t>
  </si>
  <si>
    <t>1030</t>
  </si>
  <si>
    <t>Аренда постоянная текущего года</t>
  </si>
  <si>
    <t>Возврат - расчеты с поставщиками и подрядчиками</t>
  </si>
  <si>
    <t>ВОСМС</t>
  </si>
  <si>
    <t>вызов техника по ремонту электрооборудования</t>
  </si>
  <si>
    <t>Заправка картриджа</t>
  </si>
  <si>
    <t>Канцтовары</t>
  </si>
  <si>
    <t>Обучение сотрудников</t>
  </si>
  <si>
    <t>Обязательные социальные отчисления</t>
  </si>
  <si>
    <t>Оказание услуги по групповым занятием</t>
  </si>
  <si>
    <t>Оказание услуги по коммерческому залу</t>
  </si>
  <si>
    <t>Оказание услуги по персональному тренингу</t>
  </si>
  <si>
    <t>Почтовые и курьерские услуги</t>
  </si>
  <si>
    <t>Приобретение косметических средств, солярий</t>
  </si>
  <si>
    <t>Приобретение ламп, прожекторов</t>
  </si>
  <si>
    <t>Приобретение медикаментов</t>
  </si>
  <si>
    <t>Приобретение основных средств</t>
  </si>
  <si>
    <t>Приобретение ТМЦ</t>
  </si>
  <si>
    <t>Реализация работ и услуг Kaspi Kaspi Pay</t>
  </si>
  <si>
    <t>Реализация работ и услуг Терминал (НБ)</t>
  </si>
  <si>
    <t>Рекламные услуги REM</t>
  </si>
  <si>
    <t>Спецодежда (в т.ч. халаты, полотенца)</t>
  </si>
  <si>
    <t>Телефонная связь АстанаМегаТел</t>
  </si>
  <si>
    <t>Теплоэнергия и гвс REM</t>
  </si>
  <si>
    <t>ТМЦ для текущего ремонта (в т.ч. доставка ТМЦ)</t>
  </si>
  <si>
    <t>Услуги банка (Kaspi Red</t>
  </si>
  <si>
    <t>услуги банка (комиссия за KaspiPay)</t>
  </si>
  <si>
    <t>Услуги банка КМ</t>
  </si>
  <si>
    <t>Услуги банка терминал</t>
  </si>
  <si>
    <t>Услуги банка терминал НБ</t>
  </si>
  <si>
    <t>Услуги по 1 С АстанаМегаТел/АРКАДА</t>
  </si>
  <si>
    <t>1040</t>
  </si>
  <si>
    <t>Оборотно-сальдовая ведомость  за 2023 г.</t>
  </si>
  <si>
    <t>Сальдо на 31 декабря 2023 года</t>
  </si>
  <si>
    <t>Главный бухгалтер:  Минбаева Индира Наймановна</t>
  </si>
  <si>
    <t>Главный бухгалтер: Минбаева Индира Наймановна</t>
  </si>
  <si>
    <t>На начало отчетного периода
(31.12.2023 г.)</t>
  </si>
  <si>
    <t>9</t>
  </si>
  <si>
    <t>Оборотно-сальдовая ведомость  за 9 месяцев 2024 г.</t>
  </si>
  <si>
    <t>3230, Прочие обязательства по другим обязательным платежам</t>
  </si>
  <si>
    <t>3232, Прочие обязательства по другим обязательным платежам</t>
  </si>
  <si>
    <t>по состоянию на 30.09.2024</t>
  </si>
  <si>
    <t>за 9 месяцев, закончившихся 30.09.2024 г.</t>
  </si>
  <si>
    <t>за 9 месяцев, закончившихся 30.09.2023 г.</t>
  </si>
  <si>
    <t>На конец отчетного периода 
(30.09.2024 г.)</t>
  </si>
  <si>
    <t>по состоянию на 30 сентября 2024 года</t>
  </si>
  <si>
    <t>9 месяцев 2024 год</t>
  </si>
  <si>
    <t>за период, закончившийся 30.09.2024 г.</t>
  </si>
  <si>
    <t>ТОО "Fitness First" (Фитнес Фёрст)</t>
  </si>
  <si>
    <t>Отчет о движении денежных средств (Прямой метод)</t>
  </si>
  <si>
    <t>отчетный период 2 024 год</t>
  </si>
  <si>
    <t>1. Поступление денежных средств, всего (сумма строк с 011 по 016)</t>
  </si>
  <si>
    <t xml:space="preserve">            реализация товаров и услуг</t>
  </si>
  <si>
    <t xml:space="preserve">            прочая выручка</t>
  </si>
  <si>
    <t xml:space="preserve">            авансы, полученные от покупателей, заказчиков</t>
  </si>
  <si>
    <t xml:space="preserve">            поступления по договорам страхования</t>
  </si>
  <si>
    <t xml:space="preserve">            полученные вознаграждения</t>
  </si>
  <si>
    <t xml:space="preserve">            прочие поступления</t>
  </si>
  <si>
    <t>2. Выбытие денежных средств, всего (сумма строк с 021 по 027)</t>
  </si>
  <si>
    <t xml:space="preserve">            платежи поставщикам за товары и услуги</t>
  </si>
  <si>
    <t xml:space="preserve">            авансы, выданные поставщикам товаров и услуг</t>
  </si>
  <si>
    <t xml:space="preserve">            выплаты по оплате труда</t>
  </si>
  <si>
    <t xml:space="preserve">            выплата вознаграждения</t>
  </si>
  <si>
    <t xml:space="preserve">            выплаты по договорам страхования</t>
  </si>
  <si>
    <t xml:space="preserve">            подоходный налог и другие платежи в бюджет</t>
  </si>
  <si>
    <t>026</t>
  </si>
  <si>
    <t xml:space="preserve">            прочие выплаты</t>
  </si>
  <si>
    <t>027</t>
  </si>
  <si>
    <t>3. Чистая сумма денежных средств от операционной деятельности (строка 010 – строка 020)</t>
  </si>
  <si>
    <t>030</t>
  </si>
  <si>
    <t>1. Поступление денежных средств, всего (сумма строк с 041 по 052)</t>
  </si>
  <si>
    <t>040</t>
  </si>
  <si>
    <t xml:space="preserve">            реализация основных средств</t>
  </si>
  <si>
    <t>041</t>
  </si>
  <si>
    <t xml:space="preserve">            реализация нематериальных активов</t>
  </si>
  <si>
    <t>042</t>
  </si>
  <si>
    <t xml:space="preserve">            реализация других долгосрочных активов</t>
  </si>
  <si>
    <t>043</t>
  </si>
  <si>
    <t xml:space="preserve">            реализация долевых инструментов других организаций (кроме дочерних) и долей участия в совместном предпринимательстве</t>
  </si>
  <si>
    <t>044</t>
  </si>
  <si>
    <t xml:space="preserve">            реализация долговых инструментов других организаций</t>
  </si>
  <si>
    <t>045</t>
  </si>
  <si>
    <t xml:space="preserve">            возмещение при потере контроля над дочерними организациями</t>
  </si>
  <si>
    <t>046</t>
  </si>
  <si>
    <t xml:space="preserve">            изъятие денежных вкладов</t>
  </si>
  <si>
    <t>047</t>
  </si>
  <si>
    <t xml:space="preserve">            реализация прочих финансовых активов</t>
  </si>
  <si>
    <t>048</t>
  </si>
  <si>
    <t xml:space="preserve">            фьючерсные и форвардные контракты, опционы и свопы</t>
  </si>
  <si>
    <t>049</t>
  </si>
  <si>
    <t xml:space="preserve">            полученные дивиденды</t>
  </si>
  <si>
    <t>050</t>
  </si>
  <si>
    <t>051</t>
  </si>
  <si>
    <t>052</t>
  </si>
  <si>
    <t>2. Выбытие денежных средств, всего (сумма строк с 061 по 073)</t>
  </si>
  <si>
    <t>060</t>
  </si>
  <si>
    <t xml:space="preserve">            приобретение основных средств</t>
  </si>
  <si>
    <t>061</t>
  </si>
  <si>
    <t xml:space="preserve">            приобретение нематериальных активов</t>
  </si>
  <si>
    <t>062</t>
  </si>
  <si>
    <t xml:space="preserve">            приобретение других долгосрочных активов</t>
  </si>
  <si>
    <t>063</t>
  </si>
  <si>
    <t xml:space="preserve">            приобретение долевых инструментов других организаций (кроме дочерних) и долей участия в совместном предпринимательстве</t>
  </si>
  <si>
    <t>064</t>
  </si>
  <si>
    <t xml:space="preserve">            приобретение долговых инструментов других организаций</t>
  </si>
  <si>
    <t>065</t>
  </si>
  <si>
    <t xml:space="preserve">            приобретение контроля над дочерними организациями</t>
  </si>
  <si>
    <t>066</t>
  </si>
  <si>
    <t xml:space="preserve">            размещение денежных вкладов</t>
  </si>
  <si>
    <t>067</t>
  </si>
  <si>
    <t>068</t>
  </si>
  <si>
    <t>Приложение 3 к приказу
Министра финансов
Республики Казахстан
от 2 марта 2022 года № 241</t>
  </si>
  <si>
    <t>Приложение 4
к приказу Министра финансов
Республики Казахстан
от 28 июня 2017 года № 404</t>
  </si>
  <si>
    <t>Сальдо на 30 сентября 2024 года</t>
  </si>
  <si>
    <t>17</t>
  </si>
  <si>
    <t>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</si>
</sst>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9">
    <numFmt numFmtId="41" formatCode="_-* #,##0_-;\-* #,##0_-;_-* &quot;-&quot;_-;_-@_-"/>
    <numFmt numFmtId="43" formatCode="_-* #,##0.00_-;\-* #,##0.00_-;_-* &quot;-&quot;??_-;_-@_-"/>
    <numFmt numFmtId="164" formatCode="_-* #,##0.00\ _₸_-;\-* #,##0.00\ _₸_-;_-* &quot;-&quot;??\ _₸_-;_-@_-"/>
    <numFmt numFmtId="165" formatCode="_-* #,##0.00\ _₽_-;\-* #,##0.00\ _₽_-;_-* &quot;-&quot;??\ _₽_-;_-@_-"/>
    <numFmt numFmtId="166" formatCode="_-* #,##0.00&quot;р.&quot;_-;\-* #,##0.00&quot;р.&quot;_-;_-* &quot;-&quot;??&quot;р.&quot;_-;_-@_-"/>
    <numFmt numFmtId="167" formatCode="_-* #,##0.00_р_._-;\-* #,##0.00_р_._-;_-* &quot;-&quot;??_р_._-;_-@_-"/>
    <numFmt numFmtId="168" formatCode="[$-419]mmmm\ yyyy;@"/>
    <numFmt numFmtId="169" formatCode="#,"/>
    <numFmt numFmtId="170" formatCode="&quot;$&quot;#,##0_);\(&quot;$&quot;#,##0\)"/>
    <numFmt numFmtId="171" formatCode="_(* #,##0.0_);_(* \(#,##0.00\);_(* &quot;-&quot;??_);_(@_)"/>
    <numFmt numFmtId="172" formatCode="General_)"/>
    <numFmt numFmtId="173" formatCode="0.000"/>
    <numFmt numFmtId="174" formatCode="&quot;fl&quot;#,##0_);\(&quot;fl&quot;#,##0\)"/>
    <numFmt numFmtId="175" formatCode="&quot;fl&quot;#,##0_);[Red]\(&quot;fl&quot;#,##0\)"/>
    <numFmt numFmtId="176" formatCode="&quot;fl&quot;#,##0.00_);\(&quot;fl&quot;#,##0.00\)"/>
    <numFmt numFmtId="177" formatCode="#,##0.00000"/>
    <numFmt numFmtId="178" formatCode="&quot;£&quot;#,###_);[Red]\(&quot;£&quot;#,###\);&quot;£&quot;0"/>
    <numFmt numFmtId="179" formatCode="&quot;£&quot;#,###_);[Red]\(&quot;£&quot;#,###\);"/>
    <numFmt numFmtId="180" formatCode="&quot;£&quot;#,##0.00_);[Red]\(&quot;£&quot;#,##0.00\);&quot;£&quot;0.00"/>
    <numFmt numFmtId="181" formatCode="&quot;£&quot;#,##0.00_);[Red]\(&quot;£&quot;#,##0.00\);"/>
    <numFmt numFmtId="182" formatCode="0.000_)"/>
    <numFmt numFmtId="183" formatCode="#,###_);[Red]\(#,###\);0"/>
    <numFmt numFmtId="184" formatCode="#,###_);[Red]\(#,###\);"/>
    <numFmt numFmtId="185" formatCode="##,##0.00_);[Red]\(##,##0.00\);0.00"/>
    <numFmt numFmtId="186" formatCode="#,##0.00_);[Red]\(#,##0.00\);&quot;- &quot;"/>
    <numFmt numFmtId="187" formatCode="#,##0.00_);[Red]\(#,##0.00\);&quot;Nil &quot;"/>
    <numFmt numFmtId="188" formatCode="#,##0.00_);[Red]\(#,##0.00\);"/>
    <numFmt numFmtId="189" formatCode="#,##0_);[Red]\(#,##0\);"/>
    <numFmt numFmtId="190" formatCode="_-* #,##0_р_._-;\-* #,##0_р_._-;_-* \-_р_._-;_-@_-"/>
    <numFmt numFmtId="191" formatCode="_-* #,##0.00\ _T_L_-;\-* #,##0.00\ _T_L_-;_-* &quot;-&quot;??\ _T_L_-;_-@_-"/>
    <numFmt numFmtId="192" formatCode="_-* #,##0\ _D_M_-;\-* #,##0\ _D_M_-;_-* &quot;-&quot;\ _D_M_-;_-@_-"/>
    <numFmt numFmtId="193" formatCode="#,##0_);[Red]\(#,##0\);&quot;- &quot;"/>
    <numFmt numFmtId="194" formatCode="#,##0_);[Red]\(#,##0\);&quot;Nil &quot;"/>
    <numFmt numFmtId="195" formatCode="&quot;£&quot;#,##0.00_);[Red]\(&quot;£&quot;#,##0.00\);&quot;£&quot;0.00_)"/>
    <numFmt numFmtId="196" formatCode="&quot;£&quot;#,##0.00_);[Red]\(&quot;£&quot;#,##0.00\);&quot;- &quot;"/>
    <numFmt numFmtId="197" formatCode="&quot;£&quot;#,##0.00_);[Red]\(&quot;£&quot;#,##0.00\);&quot;Nil &quot;"/>
    <numFmt numFmtId="198" formatCode="&quot;£&quot;#,##0_);[Red]\(&quot;£&quot;#,##0\);"/>
    <numFmt numFmtId="199" formatCode="&quot;£&quot;#,##0_);[Red]\(&quot;£&quot;#,##0\);&quot;- &quot;"/>
    <numFmt numFmtId="200" formatCode="&quot;£&quot;#,##0_);[Red]\(&quot;£&quot;#,##0\);&quot;Nil &quot;"/>
    <numFmt numFmtId="201" formatCode="\M\os\t\h\ m\,\ yyyy"/>
    <numFmt numFmtId="202" formatCode="#,##0,000"/>
    <numFmt numFmtId="203" formatCode="_(* #,##0_);_(* \(#,##0\);_(* &quot;-&quot;_);_(@_)"/>
    <numFmt numFmtId="204" formatCode="_(* #,##0.00_);_(* \(#,##0.00\);_(* &quot;-&quot;??_);_(@_)"/>
    <numFmt numFmtId="205" formatCode="_-[$€-2]\ * #,##0.00_-;\-[$€-2]\ * #,##0.00_-;_-[$€-2]\ * &quot;-&quot;??_-"/>
    <numFmt numFmtId="206" formatCode="_-* #,##0.00_р_._-;\-* #,##0.00_р_._-;_-* \-??_р_._-;_-@_-"/>
    <numFmt numFmtId="207" formatCode="#."/>
    <numFmt numFmtId="208" formatCode="#,#00"/>
    <numFmt numFmtId="209" formatCode="0,&quot; K&quot;_);[Red]\(0,&quot; K&quot;\)"/>
    <numFmt numFmtId="210" formatCode="0.00,&quot; K&quot;_);[Red]\(0.00,&quot; K&quot;\)"/>
    <numFmt numFmtId="211" formatCode="0,,&quot; M&quot;_);[Red]\(0,,&quot; M&quot;\)"/>
    <numFmt numFmtId="212" formatCode="0.00,,&quot; M&quot;_);[Red]\(0.00,,&quot; M&quot;\)"/>
    <numFmt numFmtId="213" formatCode="&quot;£&quot;#,##0,,&quot;M&quot;_);[Red]\(&quot;£&quot;#,##0,,&quot;M&quot;\);&quot;£&quot;0,,&quot;M&quot;_)"/>
    <numFmt numFmtId="214" formatCode="&quot;£&quot;#,##0.00,,&quot;M&quot;_);[Red]\(&quot;£&quot;#,##0.00,,&quot;M&quot;\);&quot;£&quot;0.00,,&quot;M&quot;_)"/>
    <numFmt numFmtId="215" formatCode="_(&quot;$&quot;* #,##0_);_(&quot;$&quot;* \(#,##0\);_(&quot;$&quot;* &quot;-&quot;_);_(@_)"/>
    <numFmt numFmtId="216" formatCode="_(&quot;$&quot;* #,##0.00_);_(&quot;$&quot;* \(#,##0.00\);_(&quot;$&quot;* &quot;-&quot;??_);_(@_)"/>
    <numFmt numFmtId="217" formatCode="0.00_)"/>
    <numFmt numFmtId="218" formatCode="##_);[Red]\(##\);0"/>
    <numFmt numFmtId="219" formatCode="##_);[Red]\(##\);"/>
    <numFmt numFmtId="220" formatCode="##0.00_);[Red]\(##0.00\);0.00"/>
    <numFmt numFmtId="221" formatCode="###0.00_);[Red]\(###0.00\);"/>
    <numFmt numFmtId="222" formatCode="&quot;$&quot;#,##0.0_);\(&quot;$&quot;#,##0.0\)"/>
    <numFmt numFmtId="223" formatCode="\60\4\7\:"/>
    <numFmt numFmtId="224" formatCode="&quot;$&quot;#,##0;\-&quot;$&quot;#,##0"/>
    <numFmt numFmtId="225" formatCode="#,##0.00[$руб.-419];[Red]&quot;-&quot;#,##0.00[$руб.-419]"/>
    <numFmt numFmtId="226" formatCode="mm/dd/yy"/>
    <numFmt numFmtId="227" formatCode="_-* #,##0\ _T_L_-;\-* #,##0\ _T_L_-;_-* &quot;-&quot;\ _T_L_-;_-@_-"/>
    <numFmt numFmtId="228" formatCode="_-* #,##0\ &quot;TL&quot;_-;\-* #,##0\ &quot;TL&quot;_-;_-* &quot;-&quot;\ &quot;TL&quot;_-;_-@_-"/>
    <numFmt numFmtId="229" formatCode="_-* #,##0.00\ &quot;TL&quot;_-;\-* #,##0.00\ &quot;TL&quot;_-;_-* &quot;-&quot;??\ &quot;TL&quot;_-;_-@_-"/>
    <numFmt numFmtId="230" formatCode="&quot;fl&quot;#,##0.00_);[Red]\(&quot;fl&quot;#,##0.00\)"/>
    <numFmt numFmtId="231" formatCode="_(&quot;fl&quot;* #,##0_);_(&quot;fl&quot;* \(#,##0\);_(&quot;fl&quot;* &quot;-&quot;_);_(@_)"/>
    <numFmt numFmtId="232" formatCode="&quot;£&quot;#,##0,&quot;K&quot;_);[Red]\(&quot;£&quot;#,##0,&quot;K&quot;\);&quot;£&quot;0,&quot;K&quot;_)"/>
    <numFmt numFmtId="233" formatCode="&quot;£&quot;#,##0.00,&quot;K&quot;_);[Red]\(&quot;£&quot;#,##0.00,&quot;K&quot;\);&quot;£&quot;0.00,&quot;K&quot;_)"/>
    <numFmt numFmtId="234" formatCode="_(\$* #,##0.00_);_(\$* \(#,##0.00\);_(\$* \-??_);_(@_)"/>
    <numFmt numFmtId="235" formatCode="_ * #,##0.00_ ;_ * \(#,##0.00\)_ ;_ * \-??_ ;_ @_ "/>
    <numFmt numFmtId="236" formatCode="_(* #,##0.00_);_(* \(#,##0.00\);_(* \-??_);_(@_)"/>
    <numFmt numFmtId="237" formatCode="_-* #,##0_р_._-;\-* #,##0_р_._-;_-* \-??_р_._-;_-@_-"/>
    <numFmt numFmtId="238" formatCode="#,##0.0"/>
    <numFmt numFmtId="239" formatCode="_-* #,##0.00\ _р_._-;\-* #,##0.00\ _р_._-;_-* &quot;-&quot;??\ _р_._-;_-@_-"/>
    <numFmt numFmtId="240" formatCode="#,##0;\(#,##0\)"/>
    <numFmt numFmtId="241" formatCode="_-* #,##0_-;\-* #,##0_-;_-* &quot;-&quot;??_-;_-@_-"/>
    <numFmt numFmtId="242" formatCode="#,##0,"/>
    <numFmt numFmtId="243" formatCode="0,"/>
    <numFmt numFmtId="244" formatCode="[=0]&quot;&quot;;General"/>
    <numFmt numFmtId="245" formatCode="[=-533098.67]&quot;(533)&quot;;General"/>
    <numFmt numFmtId="246" formatCode="[=-7878950.52]&quot;(7 879)&quot;;General"/>
    <numFmt numFmtId="247" formatCode="[=-479818.67]&quot;(480)&quot;;General"/>
    <numFmt numFmtId="248" formatCode="[=0.39]&quot;-&quot;;General"/>
    <numFmt numFmtId="249" formatCode="[=-470158.54]&quot;(470)&quot;;General"/>
    <numFmt numFmtId="250" formatCode="[=-10231198.19]&quot;(10 231)&quot;;General"/>
  </numFmts>
  <fonts count="237">
    <font>
      <sz val="8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8"/>
      <name val="Arial"/>
      <family val="2"/>
      <charset val="204"/>
    </font>
    <font>
      <b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color indexed="0"/>
      <name val="Helv"/>
      <charset val="204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sz val="10"/>
      <name val="Helv"/>
    </font>
    <font>
      <sz val="10"/>
      <name val="Helv"/>
      <charset val="204"/>
    </font>
    <font>
      <sz val="1"/>
      <color indexed="8"/>
      <name val="Courier"/>
      <family val="3"/>
    </font>
    <font>
      <sz val="1"/>
      <name val="Arial"/>
      <family val="2"/>
    </font>
    <font>
      <sz val="10"/>
      <name val="Arial"/>
      <family val="2"/>
    </font>
    <font>
      <sz val="10"/>
      <name val="Arial"/>
      <family val="2"/>
      <charset val="162"/>
    </font>
    <font>
      <b/>
      <sz val="14"/>
      <name val="Arial"/>
      <family val="2"/>
    </font>
    <font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8"/>
      <name val="Times New Roman"/>
      <family val="1"/>
      <charset val="162"/>
    </font>
    <font>
      <b/>
      <sz val="9"/>
      <color indexed="48"/>
      <name val="Arial"/>
      <family val="2"/>
    </font>
    <font>
      <sz val="11"/>
      <color indexed="20"/>
      <name val="Calibri"/>
      <family val="2"/>
      <charset val="204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0"/>
      <name val="Swis721 Lt BT"/>
      <family val="2"/>
    </font>
    <font>
      <sz val="12"/>
      <name val="Tms Rmn"/>
      <charset val="162"/>
    </font>
    <font>
      <b/>
      <sz val="10"/>
      <name val="MS Sans Serif"/>
      <family val="2"/>
    </font>
    <font>
      <sz val="9"/>
      <name val="Times New Roman"/>
      <family val="1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162"/>
    </font>
    <font>
      <b/>
      <sz val="10"/>
      <name val="Times New Roman"/>
      <family val="1"/>
      <charset val="162"/>
    </font>
    <font>
      <sz val="11"/>
      <name val="Tms Rmn"/>
    </font>
    <font>
      <sz val="10"/>
      <name val="Times New Roman"/>
      <family val="1"/>
    </font>
    <font>
      <sz val="10"/>
      <name val="Arial Cyr"/>
      <family val="2"/>
      <charset val="204"/>
    </font>
    <font>
      <sz val="10"/>
      <name val="Courier PS"/>
      <family val="3"/>
    </font>
    <font>
      <sz val="10"/>
      <name val="MS Serif"/>
      <family val="1"/>
      <charset val="162"/>
    </font>
    <font>
      <sz val="10"/>
      <name val="Courier"/>
      <family val="1"/>
      <charset val="162"/>
    </font>
    <font>
      <sz val="10"/>
      <color indexed="8"/>
      <name val="Arial"/>
      <family val="2"/>
    </font>
    <font>
      <sz val="10"/>
      <name val="MS Sans Serif"/>
      <family val="2"/>
    </font>
    <font>
      <sz val="10"/>
      <name val="MS Sans Serif"/>
      <family val="2"/>
      <charset val="162"/>
    </font>
    <font>
      <sz val="9"/>
      <name val="AvantGarde CondBook"/>
      <family val="2"/>
    </font>
    <font>
      <sz val="10"/>
      <color indexed="16"/>
      <name val="MS Serif"/>
      <family val="1"/>
      <charset val="162"/>
    </font>
    <font>
      <i/>
      <sz val="8"/>
      <name val="Arial Narrow"/>
      <family val="2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204"/>
    </font>
    <font>
      <i/>
      <sz val="10"/>
      <name val="Times New Roman"/>
      <family val="1"/>
    </font>
    <font>
      <sz val="10"/>
      <name val="FuturaF"/>
    </font>
    <font>
      <b/>
      <sz val="11"/>
      <name val="FuturaF"/>
    </font>
    <font>
      <sz val="1"/>
      <color indexed="16"/>
      <name val="Courier"/>
      <family val="1"/>
      <charset val="162"/>
    </font>
    <font>
      <sz val="11"/>
      <color indexed="62"/>
      <name val="Calibri"/>
      <family val="2"/>
      <charset val="162"/>
    </font>
    <font>
      <sz val="11"/>
      <color indexed="17"/>
      <name val="Calibri"/>
      <family val="2"/>
      <charset val="204"/>
    </font>
    <font>
      <sz val="8"/>
      <name val="Arial Narrow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b/>
      <sz val="15"/>
      <color indexed="62"/>
      <name val="Calibri"/>
      <family val="2"/>
      <charset val="204"/>
    </font>
    <font>
      <b/>
      <sz val="13"/>
      <color indexed="62"/>
      <name val="Calibri"/>
      <family val="2"/>
      <charset val="204"/>
    </font>
    <font>
      <b/>
      <sz val="11"/>
      <color indexed="62"/>
      <name val="Calibri"/>
      <family val="2"/>
      <charset val="204"/>
    </font>
    <font>
      <b/>
      <sz val="1"/>
      <color indexed="8"/>
      <name val="Courier"/>
      <family val="3"/>
    </font>
    <font>
      <b/>
      <sz val="14"/>
      <name val="Arial"/>
      <family val="2"/>
      <charset val="162"/>
    </font>
    <font>
      <b/>
      <sz val="12"/>
      <name val="Arial"/>
      <family val="2"/>
      <charset val="162"/>
    </font>
    <font>
      <i/>
      <sz val="12"/>
      <name val="Arial"/>
      <family val="2"/>
    </font>
    <font>
      <i/>
      <sz val="12"/>
      <name val="Arial"/>
      <family val="2"/>
      <charset val="162"/>
    </font>
    <font>
      <sz val="12"/>
      <name val="Arial"/>
      <family val="2"/>
    </font>
    <font>
      <sz val="12"/>
      <name val="Arial"/>
      <family val="2"/>
      <charset val="162"/>
    </font>
    <font>
      <b/>
      <sz val="10"/>
      <name val="Arial"/>
      <family val="2"/>
      <charset val="162"/>
    </font>
    <font>
      <i/>
      <sz val="10"/>
      <name val="Arial"/>
      <family val="2"/>
    </font>
    <font>
      <i/>
      <sz val="10"/>
      <name val="Arial"/>
      <family val="2"/>
      <charset val="162"/>
    </font>
    <font>
      <sz val="14"/>
      <name val="Times New Roman"/>
      <family val="1"/>
    </font>
    <font>
      <b/>
      <sz val="11"/>
      <color indexed="52"/>
      <name val="Calibri"/>
      <family val="2"/>
      <charset val="162"/>
    </font>
    <font>
      <u/>
      <sz val="10"/>
      <color indexed="12"/>
      <name val="Arial Cyr"/>
      <charset val="204"/>
    </font>
    <font>
      <sz val="11"/>
      <color indexed="62"/>
      <name val="Calibri"/>
      <family val="2"/>
      <charset val="204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u/>
      <sz val="7.5"/>
      <color indexed="36"/>
      <name val="Arial"/>
      <family val="2"/>
    </font>
    <font>
      <u/>
      <sz val="7.5"/>
      <color indexed="12"/>
      <name val="Arial"/>
      <family val="2"/>
    </font>
    <font>
      <sz val="11"/>
      <color indexed="20"/>
      <name val="Calibri"/>
      <family val="2"/>
      <charset val="162"/>
    </font>
    <font>
      <u/>
      <sz val="7.5"/>
      <color indexed="12"/>
      <name val="Arial"/>
      <family val="2"/>
      <charset val="162"/>
    </font>
    <font>
      <u/>
      <sz val="7.5"/>
      <color indexed="36"/>
      <name val="Arial"/>
      <family val="2"/>
      <charset val="162"/>
    </font>
    <font>
      <sz val="11"/>
      <color indexed="52"/>
      <name val="Calibri"/>
      <family val="2"/>
      <charset val="204"/>
    </font>
    <font>
      <sz val="10"/>
      <name val="Arial Narrow"/>
      <family val="2"/>
      <charset val="162"/>
    </font>
    <font>
      <b/>
      <sz val="10"/>
      <name val="Monaco"/>
      <family val="3"/>
    </font>
    <font>
      <sz val="11"/>
      <color indexed="60"/>
      <name val="Calibri"/>
      <family val="2"/>
      <charset val="204"/>
    </font>
    <font>
      <sz val="7"/>
      <name val="Small Fonts"/>
      <family val="2"/>
    </font>
    <font>
      <sz val="10"/>
      <color indexed="8"/>
      <name val="MS Sans Serif"/>
      <family val="2"/>
      <charset val="162"/>
    </font>
    <font>
      <sz val="10"/>
      <color indexed="22"/>
      <name val="Arial"/>
      <family val="2"/>
    </font>
    <font>
      <b/>
      <i/>
      <sz val="16"/>
      <name val="Helv"/>
    </font>
    <font>
      <sz val="10"/>
      <name val="Arial Tur"/>
      <charset val="162"/>
    </font>
    <font>
      <sz val="11"/>
      <color indexed="8"/>
      <name val="Calibri"/>
      <family val="2"/>
    </font>
    <font>
      <sz val="10"/>
      <name val="Geneva"/>
      <family val="2"/>
    </font>
    <font>
      <sz val="10"/>
      <name val="Arial CE"/>
      <charset val="238"/>
    </font>
    <font>
      <sz val="10"/>
      <name val="Arial CE"/>
      <family val="2"/>
      <charset val="238"/>
    </font>
    <font>
      <sz val="11"/>
      <color indexed="60"/>
      <name val="Calibri"/>
      <family val="2"/>
      <charset val="162"/>
    </font>
    <font>
      <sz val="10"/>
      <name val="Courier"/>
      <family val="3"/>
    </font>
    <font>
      <b/>
      <i/>
      <sz val="10"/>
      <name val="Arial"/>
      <family val="2"/>
    </font>
    <font>
      <b/>
      <i/>
      <sz val="10"/>
      <name val="Arial"/>
      <family val="2"/>
      <charset val="162"/>
    </font>
    <font>
      <b/>
      <sz val="1"/>
      <color indexed="16"/>
      <name val="Courier"/>
      <family val="3"/>
    </font>
    <font>
      <b/>
      <sz val="11"/>
      <color indexed="63"/>
      <name val="Calibri"/>
      <family val="2"/>
      <charset val="204"/>
    </font>
    <font>
      <sz val="10"/>
      <name val="Tms Rmn"/>
      <charset val="178"/>
    </font>
    <font>
      <b/>
      <i/>
      <u/>
      <sz val="11"/>
      <color rgb="FF000000"/>
      <name val="Arial"/>
      <family val="2"/>
      <charset val="204"/>
    </font>
    <font>
      <sz val="8"/>
      <name val="Helv"/>
      <charset val="178"/>
    </font>
    <font>
      <sz val="9"/>
      <color indexed="8"/>
      <name val="Times New Roman"/>
      <family val="1"/>
      <charset val="204"/>
    </font>
    <font>
      <sz val="11"/>
      <name val="AvantGarde CondBook"/>
      <family val="2"/>
    </font>
    <font>
      <sz val="10"/>
      <name val="AvantGarde CondBook"/>
      <family val="2"/>
    </font>
    <font>
      <b/>
      <sz val="8"/>
      <color indexed="8"/>
      <name val="Helv"/>
      <charset val="178"/>
    </font>
    <font>
      <sz val="10"/>
      <name val="Arial Narrow"/>
      <family val="2"/>
    </font>
    <font>
      <b/>
      <sz val="8"/>
      <name val="Times New Roman"/>
      <family val="1"/>
    </font>
    <font>
      <b/>
      <sz val="18"/>
      <color indexed="62"/>
      <name val="Cambria"/>
      <family val="2"/>
      <charset val="204"/>
    </font>
    <font>
      <b/>
      <sz val="11"/>
      <color indexed="8"/>
      <name val="Calibri"/>
      <family val="2"/>
      <charset val="162"/>
    </font>
    <font>
      <b/>
      <sz val="11"/>
      <color indexed="8"/>
      <name val="Calibri"/>
      <family val="2"/>
      <charset val="204"/>
    </font>
    <font>
      <sz val="8"/>
      <color indexed="10"/>
      <name val="Arial Narrow"/>
      <family val="2"/>
    </font>
    <font>
      <sz val="11"/>
      <color indexed="10"/>
      <name val="Calibri"/>
      <family val="2"/>
      <charset val="162"/>
    </font>
    <font>
      <sz val="11"/>
      <color indexed="10"/>
      <name val="Calibri"/>
      <family val="2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sz val="8"/>
      <color indexed="8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9"/>
      <name val="Arial CE"/>
      <family val="2"/>
      <charset val="238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9"/>
      <color rgb="FF3366FF"/>
      <name val="Arial"/>
      <family val="2"/>
      <charset val="204"/>
    </font>
    <font>
      <b/>
      <sz val="12"/>
      <name val="Arial"/>
      <family val="2"/>
      <charset val="204"/>
    </font>
    <font>
      <sz val="9"/>
      <color indexed="21"/>
      <name val="Arial"/>
      <family val="2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theme="1"/>
      <name val="Arial"/>
      <family val="2"/>
      <charset val="204"/>
    </font>
    <font>
      <sz val="9"/>
      <color theme="0" tint="-0.34998626667073579"/>
      <name val="Arial"/>
      <family val="2"/>
      <charset val="204"/>
    </font>
    <font>
      <b/>
      <sz val="9"/>
      <color theme="0" tint="-0.34998626667073579"/>
      <name val="Arial"/>
      <family val="2"/>
      <charset val="204"/>
    </font>
    <font>
      <sz val="9"/>
      <color rgb="FF000000"/>
      <name val="Arial"/>
      <family val="2"/>
      <charset val="204"/>
    </font>
    <font>
      <b/>
      <sz val="9"/>
      <color rgb="FF000000"/>
      <name val="Arial"/>
      <family val="2"/>
      <charset val="204"/>
    </font>
    <font>
      <b/>
      <sz val="9"/>
      <color theme="1"/>
      <name val="Arial"/>
      <family val="2"/>
      <charset val="204"/>
    </font>
    <font>
      <b/>
      <i/>
      <sz val="9"/>
      <color rgb="FF000000"/>
      <name val="Arial"/>
      <family val="2"/>
      <charset val="204"/>
    </font>
    <font>
      <b/>
      <i/>
      <sz val="9"/>
      <name val="Arial"/>
      <family val="2"/>
      <charset val="204"/>
    </font>
    <font>
      <b/>
      <i/>
      <sz val="9"/>
      <color theme="0" tint="-0.34998626667073579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5"/>
      <color theme="1"/>
      <name val="Arial"/>
      <family val="2"/>
      <charset val="204"/>
    </font>
    <font>
      <u/>
      <sz val="9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rgb="FF0000FF"/>
      <name val="Arial"/>
      <family val="2"/>
      <charset val="204"/>
    </font>
    <font>
      <sz val="9"/>
      <name val="Arial"/>
      <family val="2"/>
      <charset val="204"/>
    </font>
    <font>
      <sz val="9"/>
      <color indexed="2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0" tint="-0.34998626667073579"/>
      <name val="Arial"/>
      <family val="2"/>
      <charset val="204"/>
    </font>
    <font>
      <sz val="9"/>
      <color rgb="FFFF0000"/>
      <name val="Arial"/>
      <family val="2"/>
      <charset val="204"/>
    </font>
    <font>
      <sz val="9"/>
      <color rgb="FF9900CC"/>
      <name val="Arial"/>
      <family val="2"/>
      <charset val="204"/>
    </font>
    <font>
      <sz val="9"/>
      <color rgb="FF00B050"/>
      <name val="Arial"/>
      <family val="2"/>
      <charset val="204"/>
    </font>
    <font>
      <sz val="8"/>
      <name val="Arial"/>
      <family val="2"/>
      <charset val="204"/>
    </font>
    <font>
      <sz val="9"/>
      <color rgb="FFD6A300"/>
      <name val="Arial"/>
      <family val="2"/>
      <charset val="204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sz val="9"/>
      <color indexed="21"/>
      <name val="Arial"/>
      <family val="2"/>
      <charset val="204"/>
    </font>
    <font>
      <sz val="9"/>
      <name val="Arial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sz val="11"/>
      <color indexed="21"/>
      <name val="Times New Roman"/>
      <family val="1"/>
      <charset val="204"/>
    </font>
    <font>
      <b/>
      <sz val="14"/>
      <name val="Arial"/>
      <family val="2"/>
      <charset val="204"/>
    </font>
    <font>
      <sz val="9"/>
      <color rgb="FF0033CC"/>
      <name val="Arial"/>
      <family val="2"/>
      <charset val="204"/>
    </font>
    <font>
      <sz val="8"/>
      <name val="Arial"/>
      <family val="2"/>
      <charset val="204"/>
    </font>
    <font>
      <sz val="9"/>
      <color indexed="24"/>
      <name val="Arial"/>
      <family val="2"/>
      <charset val="204"/>
    </font>
    <font>
      <b/>
      <sz val="10"/>
      <name val="Arial"/>
      <family val="2"/>
      <charset val="204"/>
    </font>
    <font>
      <sz val="9"/>
      <color rgb="FF003F2F"/>
      <name val="Arial"/>
      <family val="2"/>
      <charset val="204"/>
    </font>
    <font>
      <b/>
      <sz val="8"/>
      <color rgb="FF003F2F"/>
      <name val="Microsoft Sans Serif"/>
      <family val="2"/>
    </font>
    <font>
      <sz val="9"/>
      <color rgb="FFFF0000"/>
      <name val="Arial"/>
      <family val="2"/>
      <charset val="204"/>
    </font>
    <font>
      <b/>
      <sz val="8"/>
      <color rgb="FFFF0000"/>
      <name val="Microsoft Sans Serif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i/>
      <sz val="10"/>
      <color rgb="FF000000"/>
      <name val="Arial"/>
      <family val="2"/>
      <charset val="204"/>
    </font>
    <font>
      <sz val="5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Arial"/>
      <family val="2"/>
      <charset val="204"/>
    </font>
    <font>
      <b/>
      <sz val="8"/>
      <color rgb="FF003F2F"/>
      <name val="Arial"/>
      <family val="2"/>
    </font>
    <font>
      <b/>
      <sz val="8"/>
      <color rgb="FFFF0000"/>
      <name val="Arial"/>
      <family val="2"/>
    </font>
    <font>
      <sz val="9"/>
      <color rgb="FF003F2F"/>
      <name val="Arial"/>
      <family val="2"/>
      <charset val="204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sz val="9"/>
      <color rgb="FF003F2F"/>
      <name val="Arial"/>
      <family val="2"/>
      <charset val="204"/>
    </font>
    <font>
      <sz val="9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8"/>
      <name val="Microsoft Sans Serif"/>
      <family val="2"/>
    </font>
    <font>
      <sz val="9"/>
      <color indexed="8"/>
      <name val="Calibri"/>
      <family val="2"/>
      <charset val="204"/>
    </font>
    <font>
      <b/>
      <sz val="7"/>
      <name val="Arial"/>
      <family val="2"/>
      <charset val="204"/>
    </font>
    <font>
      <b/>
      <sz val="11"/>
      <name val="Arial"/>
      <family val="2"/>
      <charset val="204"/>
    </font>
    <font>
      <b/>
      <sz val="9"/>
      <name val="Arial"/>
      <family val="2"/>
      <charset val="204"/>
    </font>
    <font>
      <sz val="6"/>
      <name val="Arial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</fonts>
  <fills count="7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9"/>
        <bgColor indexed="26"/>
      </patternFill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27"/>
        <bgColor indexed="41"/>
      </patternFill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mediumGray">
        <fgColor indexed="22"/>
      </patternFill>
    </fill>
    <fill>
      <patternFill patternType="solid">
        <fgColor indexed="62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8"/>
        <bgColor indexed="64"/>
      </patternFill>
    </fill>
    <fill>
      <patternFill patternType="solid">
        <fgColor rgb="FFD6E5CB"/>
        <bgColor rgb="FF000000"/>
      </patternFill>
    </fill>
    <fill>
      <patternFill patternType="solid">
        <fgColor rgb="FFE4F0DD"/>
        <bgColor rgb="FF000000"/>
      </patternFill>
    </fill>
    <fill>
      <patternFill patternType="solid">
        <fgColor rgb="FFF0F6E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D6E5CB"/>
        <bgColor auto="1"/>
      </patternFill>
    </fill>
    <fill>
      <patternFill patternType="solid">
        <fgColor rgb="FFE4F0DD"/>
        <bgColor auto="1"/>
      </patternFill>
    </fill>
    <fill>
      <patternFill patternType="solid">
        <fgColor rgb="FFF0F6EF"/>
        <bgColor auto="1"/>
      </patternFill>
    </fill>
    <fill>
      <patternFill patternType="solid">
        <fgColor rgb="FFFFFFE9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22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/>
      <top/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/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/>
      <right/>
      <top style="thin">
        <color indexed="0"/>
      </top>
      <bottom style="thin">
        <color indexed="0"/>
      </bottom>
      <diagonal/>
    </border>
    <border>
      <left/>
      <right/>
      <top/>
      <bottom style="thin">
        <color indexed="0"/>
      </bottom>
      <diagonal/>
    </border>
    <border>
      <left/>
      <right/>
      <top style="thin">
        <color indexed="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  <border>
      <left/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indexed="29"/>
      </left>
      <right/>
      <top style="thin">
        <color indexed="29"/>
      </top>
      <bottom style="thin">
        <color indexed="29"/>
      </bottom>
      <diagonal/>
    </border>
    <border>
      <left style="thin">
        <color indexed="29"/>
      </left>
      <right style="thin">
        <color indexed="29"/>
      </right>
      <top style="thin">
        <color indexed="29"/>
      </top>
      <bottom style="thin">
        <color indexed="29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 style="thin">
        <color rgb="FFA0A0A0"/>
      </bottom>
      <diagonal/>
    </border>
    <border>
      <left style="thin">
        <color rgb="FFACC8BD"/>
      </left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rgb="FFACC8BD"/>
      </left>
      <right/>
      <top style="thin">
        <color rgb="FFACC8BD"/>
      </top>
      <bottom style="thin">
        <color rgb="FFACC8BD"/>
      </bottom>
      <diagonal/>
    </border>
    <border>
      <left/>
      <right style="thin">
        <color rgb="FFACC8BD"/>
      </right>
      <top style="thin">
        <color rgb="FFACC8BD"/>
      </top>
      <bottom style="thin">
        <color rgb="FFACC8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26"/>
      </right>
      <top style="thin">
        <color indexed="26"/>
      </top>
      <bottom style="thin">
        <color indexed="26"/>
      </bottom>
      <diagonal/>
    </border>
    <border>
      <left style="thin">
        <color indexed="26"/>
      </left>
      <right/>
      <top style="thin">
        <color indexed="26"/>
      </top>
      <bottom style="thin">
        <color indexed="26"/>
      </bottom>
      <diagonal/>
    </border>
    <border>
      <left/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/>
      <top/>
      <bottom style="thin">
        <color indexed="26"/>
      </bottom>
      <diagonal/>
    </border>
    <border>
      <left style="thin">
        <color indexed="26"/>
      </left>
      <right style="thin">
        <color indexed="26"/>
      </right>
      <top/>
      <bottom style="thin">
        <color indexed="26"/>
      </bottom>
      <diagonal/>
    </border>
    <border>
      <left style="thin">
        <color indexed="26"/>
      </left>
      <right style="thin">
        <color indexed="26"/>
      </right>
      <top style="thin">
        <color indexed="26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A0A0A0"/>
      </left>
      <right style="thin">
        <color rgb="FFA0A0A0"/>
      </right>
      <top style="thin">
        <color rgb="FFA0A0A0"/>
      </top>
      <bottom/>
      <diagonal/>
    </border>
    <border>
      <left style="thin">
        <color rgb="FFA0A0A0"/>
      </left>
      <right style="thin">
        <color rgb="FFA0A0A0"/>
      </right>
      <top/>
      <bottom style="thin">
        <color rgb="FFA0A0A0"/>
      </bottom>
      <diagonal/>
    </border>
    <border>
      <left style="thin">
        <color rgb="FFA0A0A0"/>
      </left>
      <right/>
      <top/>
      <bottom style="thin">
        <color rgb="FFA0A0A0"/>
      </bottom>
      <diagonal/>
    </border>
    <border>
      <left/>
      <right style="thin">
        <color rgb="FFA0A0A0"/>
      </right>
      <top/>
      <bottom style="thin">
        <color rgb="FFA0A0A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0A0A0"/>
      </left>
      <right/>
      <top style="thin">
        <color rgb="FFA0A0A0"/>
      </top>
      <bottom style="thin">
        <color rgb="FFA0A0A0"/>
      </bottom>
      <diagonal/>
    </border>
    <border>
      <left/>
      <right style="thin">
        <color rgb="FFA0A0A0"/>
      </right>
      <top style="thin">
        <color rgb="FFA0A0A0"/>
      </top>
      <bottom style="thin">
        <color rgb="FFA0A0A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413">
    <xf numFmtId="0" fontId="0" fillId="0" borderId="0"/>
    <xf numFmtId="0" fontId="24" fillId="0" borderId="0"/>
    <xf numFmtId="0" fontId="31" fillId="0" borderId="0"/>
    <xf numFmtId="0" fontId="32" fillId="0" borderId="0"/>
    <xf numFmtId="0" fontId="33" fillId="0" borderId="0"/>
    <xf numFmtId="0" fontId="34" fillId="4" borderId="0" applyNumberFormat="0" applyBorder="0" applyAlignment="0" applyProtection="0"/>
    <xf numFmtId="0" fontId="34" fillId="5" borderId="0" applyNumberFormat="0" applyBorder="0" applyAlignment="0" applyProtection="0"/>
    <xf numFmtId="0" fontId="34" fillId="6" borderId="0" applyNumberFormat="0" applyBorder="0" applyAlignment="0" applyProtection="0"/>
    <xf numFmtId="0" fontId="34" fillId="7" borderId="0" applyNumberFormat="0" applyBorder="0" applyAlignment="0" applyProtection="0"/>
    <xf numFmtId="0" fontId="34" fillId="8" borderId="0" applyNumberFormat="0" applyBorder="0" applyAlignment="0" applyProtection="0"/>
    <xf numFmtId="0" fontId="34" fillId="9" borderId="0" applyNumberFormat="0" applyBorder="0" applyAlignment="0" applyProtection="0"/>
    <xf numFmtId="0" fontId="34" fillId="10" borderId="0" applyNumberFormat="0" applyBorder="0" applyAlignment="0" applyProtection="0"/>
    <xf numFmtId="0" fontId="34" fillId="11" borderId="0" applyNumberFormat="0" applyBorder="0" applyAlignment="0" applyProtection="0"/>
    <xf numFmtId="0" fontId="34" fillId="12" borderId="0" applyNumberFormat="0" applyBorder="0" applyAlignment="0" applyProtection="0"/>
    <xf numFmtId="0" fontId="34" fillId="7" borderId="0" applyNumberFormat="0" applyBorder="0" applyAlignment="0" applyProtection="0"/>
    <xf numFmtId="0" fontId="34" fillId="10" borderId="0" applyNumberFormat="0" applyBorder="0" applyAlignment="0" applyProtection="0"/>
    <xf numFmtId="0" fontId="34" fillId="13" borderId="0" applyNumberFormat="0" applyBorder="0" applyAlignment="0" applyProtection="0"/>
    <xf numFmtId="0" fontId="35" fillId="14" borderId="0" applyNumberFormat="0" applyBorder="0" applyAlignment="0" applyProtection="0"/>
    <xf numFmtId="0" fontId="35" fillId="11" borderId="0" applyNumberFormat="0" applyBorder="0" applyAlignment="0" applyProtection="0"/>
    <xf numFmtId="0" fontId="35" fillId="12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17" borderId="0" applyNumberFormat="0" applyBorder="0" applyAlignment="0" applyProtection="0"/>
    <xf numFmtId="0" fontId="36" fillId="0" borderId="0"/>
    <xf numFmtId="0" fontId="37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9" fontId="40" fillId="3" borderId="0"/>
    <xf numFmtId="9" fontId="40" fillId="3" borderId="0"/>
    <xf numFmtId="9" fontId="40" fillId="3" borderId="0"/>
    <xf numFmtId="9" fontId="40" fillId="3" borderId="0"/>
    <xf numFmtId="9" fontId="40" fillId="3" borderId="0"/>
    <xf numFmtId="9" fontId="40" fillId="3" borderId="0"/>
    <xf numFmtId="9" fontId="41" fillId="3" borderId="0"/>
    <xf numFmtId="9" fontId="41" fillId="3" borderId="0"/>
    <xf numFmtId="9" fontId="41" fillId="3" borderId="0"/>
    <xf numFmtId="9" fontId="40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9" fontId="41" fillId="3" borderId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0" fontId="40" fillId="0" borderId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0" fontId="2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19" borderId="0" applyNumberFormat="0" applyBorder="0" applyAlignment="0" applyProtection="0"/>
    <xf numFmtId="0" fontId="29" fillId="19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4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5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23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6" borderId="0" applyNumberFormat="0" applyBorder="0" applyAlignment="0" applyProtection="0"/>
    <xf numFmtId="0" fontId="29" fillId="25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20" borderId="0" applyNumberFormat="0" applyBorder="0" applyAlignment="0" applyProtection="0"/>
    <xf numFmtId="0" fontId="29" fillId="7" borderId="0" applyNumberFormat="0" applyBorder="0" applyAlignment="0" applyProtection="0"/>
    <xf numFmtId="0" fontId="29" fillId="20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8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24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9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28" borderId="0" applyNumberFormat="0" applyBorder="0" applyAlignment="0" applyProtection="0"/>
    <xf numFmtId="0" fontId="29" fillId="28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9" borderId="0" applyNumberFormat="0" applyBorder="0" applyAlignment="0" applyProtection="0"/>
    <xf numFmtId="0" fontId="29" fillId="9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10" borderId="0" applyNumberFormat="0" applyBorder="0" applyAlignment="0" applyProtection="0"/>
    <xf numFmtId="0" fontId="29" fillId="30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11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32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12" borderId="0" applyNumberFormat="0" applyBorder="0" applyAlignment="0" applyProtection="0"/>
    <xf numFmtId="0" fontId="29" fillId="33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34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7" borderId="0" applyNumberFormat="0" applyBorder="0" applyAlignment="0" applyProtection="0"/>
    <xf numFmtId="0" fontId="29" fillId="30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3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13" borderId="0" applyNumberFormat="0" applyBorder="0" applyAlignment="0" applyProtection="0"/>
    <xf numFmtId="0" fontId="29" fillId="22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35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1" borderId="0" applyNumberFormat="0" applyBorder="0" applyAlignment="0" applyProtection="0"/>
    <xf numFmtId="0" fontId="43" fillId="29" borderId="0" applyNumberFormat="0" applyBorder="0" applyAlignment="0" applyProtection="0"/>
    <xf numFmtId="0" fontId="43" fillId="29" borderId="0" applyNumberFormat="0" applyBorder="0" applyAlignment="0" applyProtection="0"/>
    <xf numFmtId="0" fontId="43" fillId="28" borderId="0" applyNumberFormat="0" applyBorder="0" applyAlignment="0" applyProtection="0"/>
    <xf numFmtId="0" fontId="43" fillId="28" borderId="0" applyNumberFormat="0" applyBorder="0" applyAlignment="0" applyProtection="0"/>
    <xf numFmtId="0" fontId="43" fillId="16" borderId="0" applyNumberFormat="0" applyBorder="0" applyAlignment="0" applyProtection="0"/>
    <xf numFmtId="0" fontId="43" fillId="9" borderId="0" applyNumberFormat="0" applyBorder="0" applyAlignment="0" applyProtection="0"/>
    <xf numFmtId="0" fontId="43" fillId="9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36" borderId="0" applyNumberFormat="0" applyBorder="0" applyAlignment="0" applyProtection="0"/>
    <xf numFmtId="0" fontId="43" fillId="36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4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32" borderId="0" applyNumberFormat="0" applyBorder="0" applyAlignment="0" applyProtection="0"/>
    <xf numFmtId="0" fontId="43" fillId="32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1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34" borderId="0" applyNumberFormat="0" applyBorder="0" applyAlignment="0" applyProtection="0"/>
    <xf numFmtId="0" fontId="43" fillId="34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2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37" borderId="0" applyNumberFormat="0" applyBorder="0" applyAlignment="0" applyProtection="0"/>
    <xf numFmtId="0" fontId="43" fillId="37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39" borderId="0" applyNumberFormat="0" applyBorder="0" applyAlignment="0" applyProtection="0"/>
    <xf numFmtId="0" fontId="43" fillId="39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7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42" borderId="0" applyNumberFormat="0" applyBorder="0" applyAlignment="0" applyProtection="0"/>
    <xf numFmtId="0" fontId="43" fillId="42" borderId="0" applyNumberFormat="0" applyBorder="0" applyAlignment="0" applyProtection="0"/>
    <xf numFmtId="0" fontId="43" fillId="16" borderId="0" applyNumberFormat="0" applyBorder="0" applyAlignment="0" applyProtection="0"/>
    <xf numFmtId="0" fontId="43" fillId="43" borderId="0" applyNumberFormat="0" applyBorder="0" applyAlignment="0" applyProtection="0"/>
    <xf numFmtId="0" fontId="44" fillId="0" borderId="0" applyNumberFormat="0" applyFill="0" applyBorder="0" applyAlignment="0" applyProtection="0"/>
    <xf numFmtId="0" fontId="23" fillId="0" borderId="0" applyNumberFormat="0" applyAlignment="0"/>
    <xf numFmtId="0" fontId="45" fillId="0" borderId="0" applyNumberFormat="0" applyFill="0" applyBorder="0" applyAlignment="0" applyProtection="0"/>
    <xf numFmtId="0" fontId="46" fillId="0" borderId="0">
      <alignment horizontal="center" wrapText="1"/>
      <protection locked="0"/>
    </xf>
    <xf numFmtId="0" fontId="28" fillId="0" borderId="6">
      <alignment horizontal="left" vertical="center" wrapText="1"/>
    </xf>
    <xf numFmtId="0" fontId="47" fillId="0" borderId="6">
      <alignment horizontal="left" vertical="center" wrapText="1"/>
    </xf>
    <xf numFmtId="0" fontId="48" fillId="5" borderId="0" applyNumberFormat="0" applyBorder="0" applyAlignment="0" applyProtection="0"/>
    <xf numFmtId="0" fontId="49" fillId="0" borderId="7" applyNumberFormat="0" applyFill="0" applyAlignment="0" applyProtection="0"/>
    <xf numFmtId="0" fontId="50" fillId="0" borderId="8" applyNumberFormat="0" applyFill="0" applyAlignment="0" applyProtection="0"/>
    <xf numFmtId="0" fontId="51" fillId="0" borderId="9" applyNumberFormat="0" applyFill="0" applyAlignment="0" applyProtection="0"/>
    <xf numFmtId="0" fontId="52" fillId="0" borderId="10" applyNumberFormat="0" applyFill="0" applyAlignment="0" applyProtection="0"/>
    <xf numFmtId="0" fontId="52" fillId="0" borderId="0" applyNumberFormat="0" applyFill="0" applyBorder="0" applyAlignment="0" applyProtection="0"/>
    <xf numFmtId="0" fontId="53" fillId="18" borderId="11" applyNumberFormat="0" applyFont="0" applyFill="0" applyBorder="0" applyAlignment="0">
      <alignment horizontal="left" vertical="center"/>
    </xf>
    <xf numFmtId="0" fontId="54" fillId="0" borderId="0" applyNumberFormat="0" applyFill="0" applyBorder="0" applyAlignment="0" applyProtection="0"/>
    <xf numFmtId="170" fontId="55" fillId="0" borderId="12" applyAlignment="0" applyProtection="0"/>
    <xf numFmtId="170" fontId="55" fillId="0" borderId="12" applyAlignment="0" applyProtection="0"/>
    <xf numFmtId="171" fontId="56" fillId="0" borderId="0" applyFill="0" applyBorder="0" applyAlignment="0"/>
    <xf numFmtId="172" fontId="56" fillId="0" borderId="0" applyFill="0" applyBorder="0" applyAlignment="0"/>
    <xf numFmtId="173" fontId="56" fillId="0" borderId="0" applyFill="0" applyBorder="0" applyAlignment="0"/>
    <xf numFmtId="174" fontId="56" fillId="0" borderId="0" applyFill="0" applyBorder="0" applyAlignment="0"/>
    <xf numFmtId="175" fontId="56" fillId="0" borderId="0" applyFill="0" applyBorder="0" applyAlignment="0"/>
    <xf numFmtId="171" fontId="56" fillId="0" borderId="0" applyFill="0" applyBorder="0" applyAlignment="0"/>
    <xf numFmtId="176" fontId="56" fillId="0" borderId="0" applyFill="0" applyBorder="0" applyAlignment="0"/>
    <xf numFmtId="172" fontId="56" fillId="0" borderId="0" applyFill="0" applyBorder="0" applyAlignment="0"/>
    <xf numFmtId="0" fontId="57" fillId="18" borderId="13" applyNumberFormat="0" applyAlignment="0" applyProtection="0"/>
    <xf numFmtId="0" fontId="57" fillId="18" borderId="13" applyNumberFormat="0" applyAlignment="0" applyProtection="0"/>
    <xf numFmtId="0" fontId="57" fillId="18" borderId="13" applyNumberFormat="0" applyAlignment="0" applyProtection="0"/>
    <xf numFmtId="0" fontId="57" fillId="28" borderId="13" applyNumberFormat="0" applyAlignment="0" applyProtection="0"/>
    <xf numFmtId="177" fontId="27" fillId="0" borderId="0" applyFill="0" applyBorder="0" applyAlignment="0" applyProtection="0"/>
    <xf numFmtId="43" fontId="40" fillId="0" borderId="0" applyFont="0" applyFill="0" applyBorder="0" applyAlignment="0" applyProtection="0"/>
    <xf numFmtId="178" fontId="40" fillId="0" borderId="2" applyFont="0" applyFill="0" applyBorder="0" applyAlignment="0" applyProtection="0"/>
    <xf numFmtId="179" fontId="40" fillId="0" borderId="2" applyFont="0" applyFill="0" applyBorder="0" applyAlignment="0" applyProtection="0"/>
    <xf numFmtId="180" fontId="40" fillId="0" borderId="3" applyFont="0" applyFill="0" applyBorder="0" applyAlignment="0" applyProtection="0"/>
    <xf numFmtId="181" fontId="40" fillId="0" borderId="2" applyFont="0" applyFill="0" applyBorder="0" applyAlignment="0" applyProtection="0"/>
    <xf numFmtId="0" fontId="58" fillId="44" borderId="14" applyNumberFormat="0" applyAlignment="0" applyProtection="0"/>
    <xf numFmtId="0" fontId="59" fillId="28" borderId="15" applyNumberFormat="0" applyAlignment="0" applyProtection="0"/>
    <xf numFmtId="0" fontId="60" fillId="0" borderId="2">
      <alignment horizontal="left"/>
    </xf>
    <xf numFmtId="182" fontId="61" fillId="0" borderId="0"/>
    <xf numFmtId="182" fontId="61" fillId="0" borderId="0"/>
    <xf numFmtId="182" fontId="61" fillId="0" borderId="0"/>
    <xf numFmtId="182" fontId="61" fillId="0" borderId="0"/>
    <xf numFmtId="182" fontId="61" fillId="0" borderId="0"/>
    <xf numFmtId="182" fontId="61" fillId="0" borderId="0"/>
    <xf numFmtId="182" fontId="61" fillId="0" borderId="0"/>
    <xf numFmtId="182" fontId="61" fillId="0" borderId="0"/>
    <xf numFmtId="183" fontId="40" fillId="0" borderId="2" applyFont="0" applyFill="0" applyBorder="0" applyAlignment="0" applyProtection="0"/>
    <xf numFmtId="184" fontId="40" fillId="0" borderId="2" applyFont="0" applyFill="0" applyBorder="0" applyAlignment="0" applyProtection="0"/>
    <xf numFmtId="185" fontId="40" fillId="0" borderId="2" applyFont="0" applyFill="0" applyBorder="0" applyAlignment="0" applyProtection="0"/>
    <xf numFmtId="186" fontId="62" fillId="0" borderId="0" applyFont="0" applyFill="0" applyBorder="0" applyAlignment="0" applyProtection="0"/>
    <xf numFmtId="187" fontId="62" fillId="0" borderId="0" applyFont="0" applyFill="0" applyBorder="0" applyAlignment="0" applyProtection="0"/>
    <xf numFmtId="185" fontId="40" fillId="0" borderId="2" applyFont="0" applyFill="0" applyBorder="0" applyAlignment="0" applyProtection="0"/>
    <xf numFmtId="188" fontId="40" fillId="0" borderId="2" applyFont="0" applyFill="0" applyBorder="0" applyAlignment="0" applyProtection="0"/>
    <xf numFmtId="189" fontId="62" fillId="0" borderId="0" applyFont="0" applyFill="0" applyBorder="0" applyAlignment="0" applyProtection="0"/>
    <xf numFmtId="190" fontId="63" fillId="0" borderId="0" applyFill="0" applyBorder="0" applyAlignment="0" applyProtection="0"/>
    <xf numFmtId="171" fontId="56" fillId="0" borderId="0" applyFont="0" applyFill="0" applyBorder="0" applyAlignment="0" applyProtection="0"/>
    <xf numFmtId="191" fontId="41" fillId="0" borderId="0" applyFont="0" applyFill="0" applyBorder="0" applyAlignment="0" applyProtection="0"/>
    <xf numFmtId="0" fontId="32" fillId="0" borderId="0" applyFont="0" applyFill="0" applyBorder="0" applyAlignment="0" applyProtection="0"/>
    <xf numFmtId="191" fontId="40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92" fontId="41" fillId="0" borderId="0" applyFont="0" applyFill="0" applyBorder="0" applyAlignment="0" applyProtection="0"/>
    <xf numFmtId="167" fontId="40" fillId="0" borderId="0" applyFont="0" applyFill="0" applyBorder="0" applyAlignment="0" applyProtection="0"/>
    <xf numFmtId="193" fontId="62" fillId="0" borderId="0" applyFont="0" applyFill="0" applyBorder="0" applyAlignment="0" applyProtection="0"/>
    <xf numFmtId="194" fontId="62" fillId="0" borderId="0" applyFont="0" applyFill="0" applyBorder="0" applyAlignment="0" applyProtection="0"/>
    <xf numFmtId="3" fontId="64" fillId="0" borderId="0" applyFont="0" applyFill="0" applyBorder="0" applyAlignment="0" applyProtection="0"/>
    <xf numFmtId="0" fontId="65" fillId="0" borderId="0" applyNumberFormat="0" applyAlignment="0">
      <alignment horizontal="left"/>
    </xf>
    <xf numFmtId="0" fontId="66" fillId="0" borderId="0" applyNumberFormat="0" applyAlignment="0"/>
    <xf numFmtId="195" fontId="62" fillId="0" borderId="0" applyFont="0" applyFill="0" applyBorder="0" applyAlignment="0" applyProtection="0"/>
    <xf numFmtId="196" fontId="62" fillId="0" borderId="0" applyFont="0" applyFill="0" applyBorder="0" applyAlignment="0" applyProtection="0"/>
    <xf numFmtId="197" fontId="62" fillId="0" borderId="0" applyFont="0" applyFill="0" applyBorder="0" applyAlignment="0" applyProtection="0"/>
    <xf numFmtId="181" fontId="62" fillId="0" borderId="0" applyFont="0" applyFill="0" applyBorder="0" applyAlignment="0" applyProtection="0"/>
    <xf numFmtId="198" fontId="62" fillId="0" borderId="0" applyFont="0" applyFill="0" applyBorder="0" applyAlignment="0" applyProtection="0"/>
    <xf numFmtId="172" fontId="56" fillId="0" borderId="0" applyFont="0" applyFill="0" applyBorder="0" applyAlignment="0" applyProtection="0"/>
    <xf numFmtId="0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99" fontId="62" fillId="0" borderId="0" applyFont="0" applyFill="0" applyBorder="0" applyAlignment="0" applyProtection="0"/>
    <xf numFmtId="200" fontId="62" fillId="0" borderId="0" applyFont="0" applyFill="0" applyBorder="0" applyAlignment="0" applyProtection="0"/>
    <xf numFmtId="3" fontId="64" fillId="0" borderId="0" applyFont="0" applyFill="0" applyBorder="0" applyAlignment="0" applyProtection="0"/>
    <xf numFmtId="201" fontId="38" fillId="0" borderId="0">
      <protection locked="0"/>
    </xf>
    <xf numFmtId="14" fontId="67" fillId="0" borderId="0" applyFill="0" applyBorder="0" applyAlignment="0"/>
    <xf numFmtId="202" fontId="23" fillId="0" borderId="0">
      <protection locked="0"/>
    </xf>
    <xf numFmtId="38" fontId="68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38" fontId="69" fillId="0" borderId="16">
      <alignment vertical="center"/>
    </xf>
    <xf numFmtId="0" fontId="70" fillId="0" borderId="0">
      <alignment horizontal="left" vertical="top" wrapText="1"/>
    </xf>
    <xf numFmtId="0" fontId="70" fillId="0" borderId="0">
      <alignment horizontal="left" vertical="top" wrapText="1" indent="3"/>
    </xf>
    <xf numFmtId="0" fontId="70" fillId="0" borderId="0">
      <alignment horizontal="left" vertical="top" wrapText="1" indent="6"/>
    </xf>
    <xf numFmtId="203" fontId="40" fillId="0" borderId="0" applyFont="0" applyFill="0" applyBorder="0" applyAlignment="0" applyProtection="0"/>
    <xf numFmtId="204" fontId="40" fillId="0" borderId="0" applyFont="0" applyFill="0" applyBorder="0" applyAlignment="0" applyProtection="0"/>
    <xf numFmtId="171" fontId="56" fillId="0" borderId="0" applyFill="0" applyBorder="0" applyAlignment="0"/>
    <xf numFmtId="172" fontId="56" fillId="0" borderId="0" applyFill="0" applyBorder="0" applyAlignment="0"/>
    <xf numFmtId="171" fontId="56" fillId="0" borderId="0" applyFill="0" applyBorder="0" applyAlignment="0"/>
    <xf numFmtId="176" fontId="56" fillId="0" borderId="0" applyFill="0" applyBorder="0" applyAlignment="0"/>
    <xf numFmtId="172" fontId="56" fillId="0" borderId="0" applyFill="0" applyBorder="0" applyAlignment="0"/>
    <xf numFmtId="0" fontId="71" fillId="0" borderId="0" applyNumberFormat="0" applyAlignment="0">
      <alignment horizontal="left"/>
    </xf>
    <xf numFmtId="3" fontId="72" fillId="0" borderId="0" applyFill="0" applyBorder="0">
      <alignment horizontal="left"/>
      <protection locked="0"/>
    </xf>
    <xf numFmtId="205" fontId="40" fillId="0" borderId="0" applyFont="0" applyFill="0" applyBorder="0" applyAlignment="0" applyProtection="0"/>
    <xf numFmtId="206" fontId="63" fillId="0" borderId="0"/>
    <xf numFmtId="206" fontId="63" fillId="0" borderId="0"/>
    <xf numFmtId="0" fontId="73" fillId="0" borderId="0"/>
    <xf numFmtId="0" fontId="63" fillId="0" borderId="0"/>
    <xf numFmtId="0" fontId="29" fillId="0" borderId="0"/>
    <xf numFmtId="0" fontId="73" fillId="0" borderId="0"/>
    <xf numFmtId="0" fontId="29" fillId="0" borderId="0"/>
    <xf numFmtId="9" fontId="63" fillId="0" borderId="0"/>
    <xf numFmtId="0" fontId="74" fillId="0" borderId="0" applyNumberForma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169" fontId="38" fillId="0" borderId="0">
      <protection locked="0"/>
    </xf>
    <xf numFmtId="0" fontId="75" fillId="0" borderId="0" applyNumberFormat="0" applyFill="0" applyBorder="0" applyProtection="0">
      <alignment vertical="top"/>
    </xf>
    <xf numFmtId="0" fontId="76" fillId="0" borderId="0"/>
    <xf numFmtId="0" fontId="77" fillId="0" borderId="0">
      <alignment horizontal="center"/>
    </xf>
    <xf numFmtId="207" fontId="78" fillId="0" borderId="0">
      <protection locked="0"/>
    </xf>
    <xf numFmtId="208" fontId="38" fillId="0" borderId="0">
      <protection locked="0"/>
    </xf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68" fillId="0" borderId="0" applyFont="0" applyFill="0" applyBorder="0" applyAlignment="0" applyProtection="0"/>
    <xf numFmtId="0" fontId="79" fillId="9" borderId="13" applyNumberFormat="0" applyAlignment="0" applyProtection="0"/>
    <xf numFmtId="0" fontId="79" fillId="9" borderId="13" applyNumberFormat="0" applyAlignment="0" applyProtection="0"/>
    <xf numFmtId="0" fontId="80" fillId="6" borderId="0" applyNumberFormat="0" applyBorder="0" applyAlignment="0" applyProtection="0"/>
    <xf numFmtId="38" fontId="23" fillId="2" borderId="0" applyNumberFormat="0" applyBorder="0" applyAlignment="0" applyProtection="0"/>
    <xf numFmtId="0" fontId="26" fillId="0" borderId="17" applyNumberFormat="0" applyAlignment="0" applyProtection="0">
      <alignment horizontal="left" vertical="center"/>
    </xf>
    <xf numFmtId="0" fontId="26" fillId="0" borderId="5">
      <alignment horizontal="left" vertical="center"/>
    </xf>
    <xf numFmtId="0" fontId="81" fillId="0" borderId="18" applyBorder="0" applyAlignment="0">
      <alignment horizontal="center" wrapText="1"/>
    </xf>
    <xf numFmtId="0" fontId="82" fillId="0" borderId="0" applyNumberFormat="0" applyFill="0" applyBorder="0" applyProtection="0">
      <alignment vertical="center"/>
    </xf>
    <xf numFmtId="0" fontId="83" fillId="0" borderId="0" applyNumberFormat="0" applyFill="0" applyBorder="0" applyProtection="0">
      <alignment vertical="center"/>
    </xf>
    <xf numFmtId="0" fontId="84" fillId="0" borderId="19" applyNumberFormat="0" applyFill="0" applyAlignment="0" applyProtection="0"/>
    <xf numFmtId="0" fontId="84" fillId="0" borderId="19" applyNumberFormat="0" applyFill="0" applyAlignment="0" applyProtection="0"/>
    <xf numFmtId="0" fontId="85" fillId="0" borderId="9" applyNumberFormat="0" applyFill="0" applyAlignment="0" applyProtection="0"/>
    <xf numFmtId="0" fontId="85" fillId="0" borderId="9" applyNumberFormat="0" applyFill="0" applyAlignment="0" applyProtection="0"/>
    <xf numFmtId="0" fontId="86" fillId="0" borderId="20" applyNumberFormat="0" applyFill="0" applyAlignment="0" applyProtection="0"/>
    <xf numFmtId="0" fontId="86" fillId="0" borderId="20" applyNumberFormat="0" applyFill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42" fillId="0" borderId="0"/>
    <xf numFmtId="169" fontId="87" fillId="0" borderId="0">
      <protection locked="0"/>
    </xf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88" fillId="0" borderId="0"/>
    <xf numFmtId="0" fontId="26" fillId="0" borderId="0"/>
    <xf numFmtId="169" fontId="87" fillId="0" borderId="0">
      <protection locked="0"/>
    </xf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90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1" fillId="0" borderId="0"/>
    <xf numFmtId="0" fontId="92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93" fillId="0" borderId="0"/>
    <xf numFmtId="0" fontId="25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4" fillId="0" borderId="0"/>
    <xf numFmtId="0" fontId="95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6" fillId="0" borderId="0"/>
    <xf numFmtId="0" fontId="97" fillId="0" borderId="0"/>
    <xf numFmtId="0" fontId="98" fillId="28" borderId="13" applyNumberFormat="0" applyAlignment="0" applyProtection="0"/>
    <xf numFmtId="0" fontId="98" fillId="28" borderId="13" applyNumberFormat="0" applyAlignment="0" applyProtection="0"/>
    <xf numFmtId="0" fontId="40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99" fillId="0" borderId="0" applyNumberFormat="0" applyFill="0" applyBorder="0" applyAlignment="0" applyProtection="0">
      <alignment vertical="top"/>
      <protection locked="0"/>
    </xf>
    <xf numFmtId="0" fontId="36" fillId="0" borderId="0"/>
    <xf numFmtId="0" fontId="100" fillId="9" borderId="13" applyNumberFormat="0" applyAlignment="0" applyProtection="0"/>
    <xf numFmtId="10" fontId="23" fillId="45" borderId="1" applyNumberFormat="0" applyBorder="0" applyAlignment="0" applyProtection="0"/>
    <xf numFmtId="0" fontId="100" fillId="9" borderId="13" applyNumberFormat="0" applyAlignment="0" applyProtection="0"/>
    <xf numFmtId="0" fontId="41" fillId="46" borderId="0"/>
    <xf numFmtId="0" fontId="101" fillId="44" borderId="14" applyNumberFormat="0" applyAlignment="0" applyProtection="0"/>
    <xf numFmtId="0" fontId="102" fillId="6" borderId="0" applyNumberFormat="0" applyBorder="0" applyAlignment="0" applyProtection="0"/>
    <xf numFmtId="0" fontId="103" fillId="0" borderId="0" applyNumberFormat="0" applyFill="0" applyBorder="0" applyAlignment="0" applyProtection="0">
      <alignment vertical="top"/>
      <protection locked="0"/>
    </xf>
    <xf numFmtId="209" fontId="62" fillId="0" borderId="0" applyFont="0" applyFill="0" applyBorder="0" applyAlignment="0" applyProtection="0"/>
    <xf numFmtId="210" fontId="62" fillId="0" borderId="0" applyFont="0" applyFill="0" applyBorder="0" applyAlignment="0" applyProtection="0"/>
    <xf numFmtId="0" fontId="104" fillId="0" borderId="0" applyNumberFormat="0" applyFill="0" applyBorder="0" applyAlignment="0" applyProtection="0">
      <alignment vertical="top"/>
      <protection locked="0"/>
    </xf>
    <xf numFmtId="0" fontId="105" fillId="5" borderId="0" applyNumberFormat="0" applyBorder="0" applyAlignment="0" applyProtection="0"/>
    <xf numFmtId="0" fontId="106" fillId="0" borderId="0" applyNumberFormat="0" applyFill="0" applyBorder="0" applyAlignment="0" applyProtection="0">
      <alignment vertical="top"/>
      <protection locked="0"/>
    </xf>
    <xf numFmtId="0" fontId="107" fillId="0" borderId="0" applyNumberFormat="0" applyFill="0" applyBorder="0" applyAlignment="0" applyProtection="0">
      <alignment vertical="top"/>
      <protection locked="0"/>
    </xf>
    <xf numFmtId="171" fontId="56" fillId="0" borderId="0" applyFill="0" applyBorder="0" applyAlignment="0"/>
    <xf numFmtId="172" fontId="56" fillId="0" borderId="0" applyFill="0" applyBorder="0" applyAlignment="0"/>
    <xf numFmtId="171" fontId="56" fillId="0" borderId="0" applyFill="0" applyBorder="0" applyAlignment="0"/>
    <xf numFmtId="176" fontId="56" fillId="0" borderId="0" applyFill="0" applyBorder="0" applyAlignment="0"/>
    <xf numFmtId="172" fontId="56" fillId="0" borderId="0" applyFill="0" applyBorder="0" applyAlignment="0"/>
    <xf numFmtId="0" fontId="108" fillId="0" borderId="7" applyNumberFormat="0" applyFill="0" applyAlignment="0" applyProtection="0"/>
    <xf numFmtId="0" fontId="41" fillId="47" borderId="0"/>
    <xf numFmtId="211" fontId="62" fillId="0" borderId="0" applyFont="0" applyFill="0" applyBorder="0" applyAlignment="0" applyProtection="0"/>
    <xf numFmtId="212" fontId="62" fillId="0" borderId="0" applyFont="0" applyFill="0" applyBorder="0" applyAlignment="0" applyProtection="0"/>
    <xf numFmtId="0" fontId="40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0" fontId="41" fillId="0" borderId="0">
      <alignment horizontal="center"/>
    </xf>
    <xf numFmtId="203" fontId="41" fillId="0" borderId="0" applyFont="0" applyFill="0" applyBorder="0" applyAlignment="0" applyProtection="0"/>
    <xf numFmtId="204" fontId="109" fillId="0" borderId="21" applyFont="0" applyFill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213" fontId="62" fillId="0" borderId="0" applyFont="0" applyFill="0" applyBorder="0" applyAlignment="0" applyProtection="0"/>
    <xf numFmtId="214" fontId="62" fillId="0" borderId="0" applyFont="0" applyFill="0" applyBorder="0" applyAlignment="0" applyProtection="0"/>
    <xf numFmtId="0" fontId="110" fillId="0" borderId="0"/>
    <xf numFmtId="215" fontId="41" fillId="0" borderId="0" applyFont="0" applyFill="0" applyBorder="0" applyAlignment="0" applyProtection="0"/>
    <xf numFmtId="216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41" fillId="0" borderId="0" applyFont="0" applyFill="0" applyBorder="0" applyAlignment="0" applyProtection="0"/>
    <xf numFmtId="0" fontId="111" fillId="29" borderId="0" applyNumberFormat="0" applyBorder="0" applyAlignment="0" applyProtection="0"/>
    <xf numFmtId="37" fontId="112" fillId="0" borderId="0"/>
    <xf numFmtId="0" fontId="113" fillId="0" borderId="0"/>
    <xf numFmtId="0" fontId="114" fillId="0" borderId="0"/>
    <xf numFmtId="217" fontId="115" fillId="0" borderId="0"/>
    <xf numFmtId="218" fontId="40" fillId="0" borderId="2" applyFont="0" applyFill="0" applyBorder="0" applyAlignment="0" applyProtection="0"/>
    <xf numFmtId="219" fontId="40" fillId="0" borderId="2" applyFont="0" applyFill="0" applyBorder="0" applyAlignment="0" applyProtection="0"/>
    <xf numFmtId="220" fontId="40" fillId="0" borderId="2" applyFont="0" applyFill="0" applyBorder="0" applyAlignment="0" applyProtection="0"/>
    <xf numFmtId="221" fontId="40" fillId="0" borderId="2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116" fillId="0" borderId="0"/>
    <xf numFmtId="0" fontId="41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41" fillId="0" borderId="0"/>
    <xf numFmtId="0" fontId="41" fillId="0" borderId="0"/>
    <xf numFmtId="0" fontId="41" fillId="0" borderId="0"/>
    <xf numFmtId="0" fontId="11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16" fillId="0" borderId="0"/>
    <xf numFmtId="0" fontId="116" fillId="0" borderId="0"/>
    <xf numFmtId="0" fontId="116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32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17" fillId="0" borderId="0"/>
    <xf numFmtId="0" fontId="34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29" fillId="0" borderId="0"/>
    <xf numFmtId="0" fontId="116" fillId="0" borderId="0"/>
    <xf numFmtId="0" fontId="116" fillId="0" borderId="0"/>
    <xf numFmtId="0" fontId="116" fillId="0" borderId="0"/>
    <xf numFmtId="0" fontId="116" fillId="0" borderId="0"/>
    <xf numFmtId="0" fontId="29" fillId="0" borderId="0"/>
    <xf numFmtId="0" fontId="29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41" fillId="0" borderId="0"/>
    <xf numFmtId="0" fontId="41" fillId="0" borderId="0"/>
    <xf numFmtId="0" fontId="40" fillId="0" borderId="0"/>
    <xf numFmtId="0" fontId="40" fillId="0" borderId="0"/>
    <xf numFmtId="0" fontId="118" fillId="0" borderId="0"/>
    <xf numFmtId="0" fontId="68" fillId="0" borderId="0"/>
    <xf numFmtId="0" fontId="119" fillId="0" borderId="0" applyBorder="0"/>
    <xf numFmtId="0" fontId="120" fillId="0" borderId="0"/>
    <xf numFmtId="0" fontId="41" fillId="0" borderId="0"/>
    <xf numFmtId="0" fontId="40" fillId="0" borderId="0"/>
    <xf numFmtId="0" fontId="32" fillId="19" borderId="22" applyNumberFormat="0" applyFont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1" fillId="29" borderId="0" applyNumberFormat="0" applyBorder="0" applyAlignment="0" applyProtection="0"/>
    <xf numFmtId="222" fontId="122" fillId="0" borderId="2">
      <alignment horizontal="left" vertical="top" wrapText="1"/>
    </xf>
    <xf numFmtId="0" fontId="40" fillId="0" borderId="0" applyFont="0" applyFill="0" applyBorder="0" applyAlignment="0" applyProtection="0"/>
    <xf numFmtId="0" fontId="40" fillId="0" borderId="0" applyFont="0" applyFill="0" applyBorder="0" applyAlignment="0" applyProtection="0"/>
    <xf numFmtId="41" fontId="40" fillId="0" borderId="0" applyFont="0" applyFill="0" applyBorder="0" applyAlignment="0" applyProtection="0"/>
    <xf numFmtId="4" fontId="36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23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0" fontId="124" fillId="0" borderId="0"/>
    <xf numFmtId="169" fontId="125" fillId="0" borderId="0">
      <protection locked="0"/>
    </xf>
    <xf numFmtId="0" fontId="126" fillId="18" borderId="15" applyNumberFormat="0" applyAlignment="0" applyProtection="0"/>
    <xf numFmtId="0" fontId="126" fillId="18" borderId="15" applyNumberFormat="0" applyAlignment="0" applyProtection="0"/>
    <xf numFmtId="0" fontId="55" fillId="0" borderId="23" applyNumberFormat="0" applyFont="0" applyAlignment="0"/>
    <xf numFmtId="215" fontId="40" fillId="0" borderId="0" applyFont="0" applyFill="0" applyBorder="0" applyAlignment="0" applyProtection="0"/>
    <xf numFmtId="216" fontId="40" fillId="0" borderId="0" applyFont="0" applyFill="0" applyBorder="0" applyAlignment="0" applyProtection="0"/>
    <xf numFmtId="14" fontId="46" fillId="0" borderId="0">
      <alignment horizontal="center" wrapText="1"/>
      <protection locked="0"/>
    </xf>
    <xf numFmtId="10" fontId="40" fillId="0" borderId="0" applyFont="0" applyFill="0" applyBorder="0" applyAlignment="0" applyProtection="0"/>
    <xf numFmtId="175" fontId="56" fillId="0" borderId="0" applyFont="0" applyFill="0" applyBorder="0" applyAlignment="0" applyProtection="0"/>
    <xf numFmtId="223" fontId="56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0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10" fontId="41" fillId="0" borderId="0" applyFont="0" applyFill="0" applyBorder="0" applyAlignment="0" applyProtection="0"/>
    <xf numFmtId="9" fontId="32" fillId="0" borderId="0" applyFont="0" applyFill="0" applyBorder="0" applyAlignment="0" applyProtection="0"/>
    <xf numFmtId="171" fontId="56" fillId="0" borderId="0" applyFill="0" applyBorder="0" applyAlignment="0"/>
    <xf numFmtId="172" fontId="56" fillId="0" borderId="0" applyFill="0" applyBorder="0" applyAlignment="0"/>
    <xf numFmtId="171" fontId="56" fillId="0" borderId="0" applyFill="0" applyBorder="0" applyAlignment="0"/>
    <xf numFmtId="176" fontId="56" fillId="0" borderId="0" applyFill="0" applyBorder="0" applyAlignment="0"/>
    <xf numFmtId="172" fontId="56" fillId="0" borderId="0" applyFill="0" applyBorder="0" applyAlignment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224" fontId="127" fillId="0" borderId="0"/>
    <xf numFmtId="0" fontId="68" fillId="0" borderId="0" applyNumberFormat="0" applyFont="0" applyFill="0" applyBorder="0" applyAlignment="0" applyProtection="0">
      <alignment horizontal="left"/>
    </xf>
    <xf numFmtId="15" fontId="68" fillId="0" borderId="0" applyFont="0" applyFill="0" applyBorder="0" applyAlignment="0" applyProtection="0"/>
    <xf numFmtId="4" fontId="68" fillId="0" borderId="0" applyFont="0" applyFill="0" applyBorder="0" applyAlignment="0" applyProtection="0"/>
    <xf numFmtId="0" fontId="55" fillId="0" borderId="24">
      <alignment horizontal="center"/>
    </xf>
    <xf numFmtId="3" fontId="68" fillId="0" borderId="0" applyFont="0" applyFill="0" applyBorder="0" applyAlignment="0" applyProtection="0"/>
    <xf numFmtId="0" fontId="68" fillId="48" borderId="0" applyNumberFormat="0" applyFont="0" applyBorder="0" applyAlignment="0" applyProtection="0"/>
    <xf numFmtId="3" fontId="92" fillId="0" borderId="2">
      <alignment horizontal="right"/>
    </xf>
    <xf numFmtId="0" fontId="128" fillId="0" borderId="0" applyNumberFormat="0" applyBorder="0" applyProtection="0"/>
    <xf numFmtId="225" fontId="128" fillId="0" borderId="0" applyBorder="0" applyProtection="0"/>
    <xf numFmtId="226" fontId="129" fillId="0" borderId="0" applyNumberFormat="0" applyFill="0" applyBorder="0" applyAlignment="0" applyProtection="0">
      <alignment horizontal="left"/>
    </xf>
    <xf numFmtId="49" fontId="92" fillId="0" borderId="0" applyBorder="0" applyAlignment="0"/>
    <xf numFmtId="0" fontId="130" fillId="0" borderId="0">
      <alignment horizontal="center" vertical="center"/>
    </xf>
    <xf numFmtId="0" fontId="68" fillId="45" borderId="22" applyNumberFormat="0" applyFont="0" applyAlignment="0"/>
    <xf numFmtId="0" fontId="131" fillId="0" borderId="0">
      <alignment vertical="center"/>
    </xf>
    <xf numFmtId="0" fontId="32" fillId="0" borderId="0"/>
    <xf numFmtId="0" fontId="37" fillId="0" borderId="0"/>
    <xf numFmtId="0" fontId="37" fillId="0" borderId="0"/>
    <xf numFmtId="227" fontId="41" fillId="0" borderId="0" applyFont="0" applyFill="0" applyBorder="0" applyAlignment="0" applyProtection="0"/>
    <xf numFmtId="191" fontId="41" fillId="0" borderId="0" applyFont="0" applyFill="0" applyBorder="0" applyAlignment="0" applyProtection="0"/>
    <xf numFmtId="228" fontId="41" fillId="0" borderId="0" applyFont="0" applyFill="0" applyBorder="0" applyAlignment="0" applyProtection="0"/>
    <xf numFmtId="229" fontId="41" fillId="0" borderId="0" applyFont="0" applyFill="0" applyBorder="0" applyAlignment="0" applyProtection="0"/>
    <xf numFmtId="0" fontId="41" fillId="0" borderId="0"/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3" fontId="41" fillId="0" borderId="0">
      <alignment vertical="top" wrapText="1"/>
    </xf>
    <xf numFmtId="0" fontId="132" fillId="0" borderId="0">
      <alignment horizontal="left" vertical="top" wrapText="1"/>
    </xf>
    <xf numFmtId="40" fontId="133" fillId="0" borderId="0" applyBorder="0">
      <alignment horizontal="right"/>
    </xf>
    <xf numFmtId="0" fontId="68" fillId="0" borderId="25" applyNumberFormat="0" applyFont="0" applyAlignment="0"/>
    <xf numFmtId="38" fontId="134" fillId="0" borderId="26" applyBorder="0">
      <alignment horizontal="right"/>
      <protection locked="0"/>
    </xf>
    <xf numFmtId="49" fontId="67" fillId="0" borderId="0" applyFill="0" applyBorder="0" applyAlignment="0"/>
    <xf numFmtId="230" fontId="56" fillId="0" borderId="0" applyFill="0" applyBorder="0" applyAlignment="0"/>
    <xf numFmtId="231" fontId="56" fillId="0" borderId="0" applyFill="0" applyBorder="0" applyAlignment="0"/>
    <xf numFmtId="232" fontId="62" fillId="0" borderId="0" applyFont="0" applyFill="0" applyBorder="0" applyAlignment="0" applyProtection="0"/>
    <xf numFmtId="233" fontId="62" fillId="0" borderId="0" applyFont="0" applyFill="0" applyBorder="0" applyAlignment="0" applyProtection="0"/>
    <xf numFmtId="0" fontId="135" fillId="0" borderId="0" applyFill="0" applyBorder="0" applyAlignment="0">
      <alignment horizontal="right"/>
    </xf>
    <xf numFmtId="0" fontId="136" fillId="0" borderId="0" applyNumberFormat="0" applyFill="0" applyBorder="0" applyAlignment="0" applyProtection="0"/>
    <xf numFmtId="0" fontId="136" fillId="0" borderId="0" applyNumberFormat="0" applyFill="0" applyBorder="0" applyAlignment="0" applyProtection="0"/>
    <xf numFmtId="0" fontId="137" fillId="0" borderId="27" applyNumberFormat="0" applyFill="0" applyAlignment="0" applyProtection="0"/>
    <xf numFmtId="0" fontId="138" fillId="0" borderId="28" applyNumberFormat="0" applyFill="0" applyAlignment="0" applyProtection="0"/>
    <xf numFmtId="0" fontId="138" fillId="0" borderId="28" applyNumberFormat="0" applyFill="0" applyAlignment="0" applyProtection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139" fillId="0" borderId="0">
      <alignment vertical="top"/>
    </xf>
    <xf numFmtId="0" fontId="140" fillId="0" borderId="0" applyNumberFormat="0" applyFill="0" applyBorder="0" applyAlignment="0" applyProtection="0"/>
    <xf numFmtId="0" fontId="40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0" fontId="41" fillId="0" borderId="0">
      <alignment horizontal="center" textRotation="90"/>
    </xf>
    <xf numFmtId="227" fontId="40" fillId="0" borderId="0" applyFont="0" applyFill="0" applyBorder="0" applyAlignment="0" applyProtection="0"/>
    <xf numFmtId="204" fontId="40" fillId="0" borderId="0" applyFont="0" applyFill="0" applyBorder="0" applyAlignment="0" applyProtection="0"/>
    <xf numFmtId="0" fontId="35" fillId="49" borderId="0" applyNumberFormat="0" applyBorder="0" applyAlignment="0" applyProtection="0"/>
    <xf numFmtId="0" fontId="35" fillId="40" borderId="0" applyNumberFormat="0" applyBorder="0" applyAlignment="0" applyProtection="0"/>
    <xf numFmtId="0" fontId="35" fillId="41" borderId="0" applyNumberFormat="0" applyBorder="0" applyAlignment="0" applyProtection="0"/>
    <xf numFmtId="0" fontId="35" fillId="15" borderId="0" applyNumberFormat="0" applyBorder="0" applyAlignment="0" applyProtection="0"/>
    <xf numFmtId="0" fontId="35" fillId="16" borderId="0" applyNumberFormat="0" applyBorder="0" applyAlignment="0" applyProtection="0"/>
    <xf numFmtId="0" fontId="35" fillId="43" borderId="0" applyNumberFormat="0" applyBorder="0" applyAlignment="0" applyProtection="0"/>
    <xf numFmtId="215" fontId="40" fillId="0" borderId="0" applyFont="0" applyFill="0" applyBorder="0" applyAlignment="0" applyProtection="0"/>
    <xf numFmtId="216" fontId="40" fillId="0" borderId="0" applyFont="0" applyFill="0" applyBorder="0" applyAlignment="0" applyProtection="0"/>
    <xf numFmtId="0" fontId="141" fillId="0" borderId="0" applyNumberFormat="0" applyFill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50" borderId="0" applyNumberFormat="0" applyBorder="0" applyAlignment="0" applyProtection="0"/>
    <xf numFmtId="0" fontId="43" fillId="49" borderId="0" applyNumberFormat="0" applyBorder="0" applyAlignment="0" applyProtection="0"/>
    <xf numFmtId="0" fontId="43" fillId="49" borderId="0" applyNumberFormat="0" applyBorder="0" applyAlignment="0" applyProtection="0"/>
    <xf numFmtId="0" fontId="43" fillId="40" borderId="0" applyNumberFormat="0" applyBorder="0" applyAlignment="0" applyProtection="0"/>
    <xf numFmtId="0" fontId="43" fillId="51" borderId="0" applyNumberFormat="0" applyBorder="0" applyAlignment="0" applyProtection="0"/>
    <xf numFmtId="0" fontId="43" fillId="40" borderId="0" applyNumberFormat="0" applyBorder="0" applyAlignment="0" applyProtection="0"/>
    <xf numFmtId="0" fontId="43" fillId="51" borderId="0" applyNumberFormat="0" applyBorder="0" applyAlignment="0" applyProtection="0"/>
    <xf numFmtId="0" fontId="43" fillId="40" borderId="0" applyNumberFormat="0" applyBorder="0" applyAlignment="0" applyProtection="0"/>
    <xf numFmtId="0" fontId="43" fillId="40" borderId="0" applyNumberFormat="0" applyBorder="0" applyAlignment="0" applyProtection="0"/>
    <xf numFmtId="0" fontId="43" fillId="41" borderId="0" applyNumberFormat="0" applyBorder="0" applyAlignment="0" applyProtection="0"/>
    <xf numFmtId="0" fontId="43" fillId="52" borderId="0" applyNumberFormat="0" applyBorder="0" applyAlignment="0" applyProtection="0"/>
    <xf numFmtId="0" fontId="43" fillId="41" borderId="0" applyNumberFormat="0" applyBorder="0" applyAlignment="0" applyProtection="0"/>
    <xf numFmtId="0" fontId="43" fillId="52" borderId="0" applyNumberFormat="0" applyBorder="0" applyAlignment="0" applyProtection="0"/>
    <xf numFmtId="0" fontId="43" fillId="41" borderId="0" applyNumberFormat="0" applyBorder="0" applyAlignment="0" applyProtection="0"/>
    <xf numFmtId="0" fontId="43" fillId="41" borderId="0" applyNumberFormat="0" applyBorder="0" applyAlignment="0" applyProtection="0"/>
    <xf numFmtId="0" fontId="43" fillId="15" borderId="0" applyNumberFormat="0" applyBorder="0" applyAlignment="0" applyProtection="0"/>
    <xf numFmtId="0" fontId="43" fillId="37" borderId="0" applyNumberFormat="0" applyBorder="0" applyAlignment="0" applyProtection="0"/>
    <xf numFmtId="0" fontId="43" fillId="15" borderId="0" applyNumberFormat="0" applyBorder="0" applyAlignment="0" applyProtection="0"/>
    <xf numFmtId="0" fontId="43" fillId="37" borderId="0" applyNumberFormat="0" applyBorder="0" applyAlignment="0" applyProtection="0"/>
    <xf numFmtId="0" fontId="43" fillId="15" borderId="0" applyNumberFormat="0" applyBorder="0" applyAlignment="0" applyProtection="0"/>
    <xf numFmtId="0" fontId="43" fillId="15" borderId="0" applyNumberFormat="0" applyBorder="0" applyAlignment="0" applyProtection="0"/>
    <xf numFmtId="0" fontId="43" fillId="16" borderId="0" applyNumberFormat="0" applyBorder="0" applyAlignment="0" applyProtection="0"/>
    <xf numFmtId="0" fontId="43" fillId="38" borderId="0" applyNumberFormat="0" applyBorder="0" applyAlignment="0" applyProtection="0"/>
    <xf numFmtId="0" fontId="43" fillId="16" borderId="0" applyNumberFormat="0" applyBorder="0" applyAlignment="0" applyProtection="0"/>
    <xf numFmtId="0" fontId="43" fillId="38" borderId="0" applyNumberFormat="0" applyBorder="0" applyAlignment="0" applyProtection="0"/>
    <xf numFmtId="0" fontId="43" fillId="16" borderId="0" applyNumberFormat="0" applyBorder="0" applyAlignment="0" applyProtection="0"/>
    <xf numFmtId="0" fontId="43" fillId="16" borderId="0" applyNumberFormat="0" applyBorder="0" applyAlignment="0" applyProtection="0"/>
    <xf numFmtId="0" fontId="43" fillId="43" borderId="0" applyNumberFormat="0" applyBorder="0" applyAlignment="0" applyProtection="0"/>
    <xf numFmtId="0" fontId="43" fillId="53" borderId="0" applyNumberFormat="0" applyBorder="0" applyAlignment="0" applyProtection="0"/>
    <xf numFmtId="0" fontId="43" fillId="43" borderId="0" applyNumberFormat="0" applyBorder="0" applyAlignment="0" applyProtection="0"/>
    <xf numFmtId="0" fontId="43" fillId="53" borderId="0" applyNumberFormat="0" applyBorder="0" applyAlignment="0" applyProtection="0"/>
    <xf numFmtId="0" fontId="43" fillId="43" borderId="0" applyNumberFormat="0" applyBorder="0" applyAlignment="0" applyProtection="0"/>
    <xf numFmtId="0" fontId="43" fillId="43" borderId="0" applyNumberFormat="0" applyBorder="0" applyAlignment="0" applyProtection="0"/>
    <xf numFmtId="0" fontId="100" fillId="9" borderId="13" applyNumberFormat="0" applyAlignment="0" applyProtection="0"/>
    <xf numFmtId="0" fontId="100" fillId="22" borderId="13"/>
    <xf numFmtId="0" fontId="100" fillId="22" borderId="13" applyNumberFormat="0" applyAlignment="0" applyProtection="0"/>
    <xf numFmtId="0" fontId="100" fillId="9" borderId="13" applyNumberFormat="0" applyAlignment="0" applyProtection="0"/>
    <xf numFmtId="0" fontId="100" fillId="9" borderId="13" applyNumberFormat="0" applyAlignment="0" applyProtection="0"/>
    <xf numFmtId="0" fontId="100" fillId="22" borderId="13" applyNumberFormat="0" applyAlignment="0" applyProtection="0"/>
    <xf numFmtId="0" fontId="100" fillId="22" borderId="13" applyNumberFormat="0" applyAlignment="0" applyProtection="0"/>
    <xf numFmtId="0" fontId="100" fillId="9" borderId="13" applyNumberFormat="0" applyAlignment="0" applyProtection="0"/>
    <xf numFmtId="0" fontId="100" fillId="9" borderId="13" applyNumberFormat="0" applyAlignment="0" applyProtection="0"/>
    <xf numFmtId="0" fontId="100" fillId="22" borderId="13" applyNumberFormat="0" applyAlignment="0" applyProtection="0"/>
    <xf numFmtId="0" fontId="100" fillId="9" borderId="13" applyNumberFormat="0" applyAlignment="0" applyProtection="0"/>
    <xf numFmtId="0" fontId="100" fillId="9" borderId="13" applyNumberFormat="0" applyAlignment="0" applyProtection="0"/>
    <xf numFmtId="0" fontId="126" fillId="28" borderId="15" applyNumberFormat="0" applyAlignment="0" applyProtection="0"/>
    <xf numFmtId="0" fontId="126" fillId="30" borderId="15" applyNumberFormat="0" applyAlignment="0" applyProtection="0"/>
    <xf numFmtId="0" fontId="126" fillId="28" borderId="15" applyNumberFormat="0" applyAlignment="0" applyProtection="0"/>
    <xf numFmtId="0" fontId="126" fillId="30" borderId="15" applyNumberFormat="0" applyAlignment="0" applyProtection="0"/>
    <xf numFmtId="0" fontId="126" fillId="28" borderId="15" applyNumberFormat="0" applyAlignment="0" applyProtection="0"/>
    <xf numFmtId="0" fontId="126" fillId="28" borderId="15" applyNumberFormat="0" applyAlignment="0" applyProtection="0"/>
    <xf numFmtId="0" fontId="57" fillId="28" borderId="13" applyNumberFormat="0" applyAlignment="0" applyProtection="0"/>
    <xf numFmtId="0" fontId="57" fillId="30" borderId="13"/>
    <xf numFmtId="0" fontId="57" fillId="30" borderId="13" applyNumberFormat="0" applyAlignment="0" applyProtection="0"/>
    <xf numFmtId="0" fontId="57" fillId="28" borderId="13" applyNumberFormat="0" applyAlignment="0" applyProtection="0"/>
    <xf numFmtId="0" fontId="57" fillId="28" borderId="13" applyNumberFormat="0" applyAlignment="0" applyProtection="0"/>
    <xf numFmtId="0" fontId="57" fillId="30" borderId="13" applyNumberFormat="0" applyAlignment="0" applyProtection="0"/>
    <xf numFmtId="0" fontId="57" fillId="30" borderId="13" applyNumberFormat="0" applyAlignment="0" applyProtection="0"/>
    <xf numFmtId="0" fontId="57" fillId="28" borderId="13" applyNumberFormat="0" applyAlignment="0" applyProtection="0"/>
    <xf numFmtId="0" fontId="57" fillId="28" borderId="13" applyNumberFormat="0" applyAlignment="0" applyProtection="0"/>
    <xf numFmtId="0" fontId="57" fillId="30" borderId="13" applyNumberFormat="0" applyAlignment="0" applyProtection="0"/>
    <xf numFmtId="0" fontId="57" fillId="28" borderId="13" applyNumberFormat="0" applyAlignment="0" applyProtection="0"/>
    <xf numFmtId="0" fontId="57" fillId="28" borderId="13" applyNumberFormat="0" applyAlignment="0" applyProtection="0"/>
    <xf numFmtId="0" fontId="142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143" fillId="0" borderId="0" applyNumberFormat="0" applyFill="0" applyBorder="0" applyAlignment="0" applyProtection="0">
      <alignment vertical="top"/>
      <protection locked="0"/>
    </xf>
    <xf numFmtId="166" fontId="32" fillId="0" borderId="0" applyFont="0" applyFill="0" applyBorder="0" applyAlignment="0" applyProtection="0"/>
    <xf numFmtId="234" fontId="63" fillId="0" borderId="0" applyFill="0" applyBorder="0" applyAlignment="0" applyProtection="0"/>
    <xf numFmtId="166" fontId="32" fillId="0" borderId="0" applyFont="0" applyFill="0" applyBorder="0" applyAlignment="0" applyProtection="0"/>
    <xf numFmtId="234" fontId="63" fillId="0" borderId="0" applyFill="0" applyBorder="0" applyAlignment="0" applyProtection="0"/>
    <xf numFmtId="0" fontId="144" fillId="0" borderId="8" applyNumberFormat="0" applyFill="0" applyAlignment="0" applyProtection="0"/>
    <xf numFmtId="0" fontId="144" fillId="0" borderId="8" applyNumberFormat="0" applyFill="0" applyAlignment="0" applyProtection="0"/>
    <xf numFmtId="0" fontId="144" fillId="0" borderId="8" applyNumberFormat="0" applyFill="0" applyAlignment="0" applyProtection="0"/>
    <xf numFmtId="0" fontId="144" fillId="0" borderId="8" applyNumberFormat="0" applyFill="0" applyAlignment="0" applyProtection="0"/>
    <xf numFmtId="0" fontId="145" fillId="0" borderId="9" applyNumberFormat="0" applyFill="0" applyAlignment="0" applyProtection="0"/>
    <xf numFmtId="0" fontId="145" fillId="0" borderId="9" applyNumberFormat="0" applyFill="0" applyAlignment="0" applyProtection="0"/>
    <xf numFmtId="0" fontId="145" fillId="0" borderId="9" applyNumberFormat="0" applyFill="0" applyAlignment="0" applyProtection="0"/>
    <xf numFmtId="0" fontId="145" fillId="0" borderId="9" applyNumberFormat="0" applyFill="0" applyAlignment="0" applyProtection="0"/>
    <xf numFmtId="0" fontId="146" fillId="0" borderId="10" applyNumberFormat="0" applyFill="0" applyAlignment="0" applyProtection="0"/>
    <xf numFmtId="0" fontId="146" fillId="0" borderId="10" applyNumberFormat="0" applyFill="0" applyAlignment="0" applyProtection="0"/>
    <xf numFmtId="0" fontId="146" fillId="0" borderId="10" applyNumberFormat="0" applyFill="0" applyAlignment="0" applyProtection="0"/>
    <xf numFmtId="0" fontId="146" fillId="0" borderId="10" applyNumberFormat="0" applyFill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38" fillId="0" borderId="27" applyNumberFormat="0" applyFill="0" applyAlignment="0" applyProtection="0"/>
    <xf numFmtId="0" fontId="138" fillId="0" borderId="27" applyNumberFormat="0" applyFill="0" applyAlignment="0" applyProtection="0"/>
    <xf numFmtId="0" fontId="138" fillId="0" borderId="27" applyNumberFormat="0" applyFill="0" applyAlignment="0" applyProtection="0"/>
    <xf numFmtId="0" fontId="138" fillId="0" borderId="27" applyNumberFormat="0" applyFill="0" applyAlignment="0" applyProtection="0"/>
    <xf numFmtId="0" fontId="58" fillId="44" borderId="14" applyNumberFormat="0" applyAlignment="0" applyProtection="0"/>
    <xf numFmtId="0" fontId="58" fillId="54" borderId="14" applyNumberFormat="0" applyAlignment="0" applyProtection="0"/>
    <xf numFmtId="0" fontId="58" fillId="44" borderId="14" applyNumberFormat="0" applyAlignment="0" applyProtection="0"/>
    <xf numFmtId="0" fontId="58" fillId="54" borderId="14" applyNumberFormat="0" applyAlignment="0" applyProtection="0"/>
    <xf numFmtId="0" fontId="58" fillId="44" borderId="14" applyNumberFormat="0" applyAlignment="0" applyProtection="0"/>
    <xf numFmtId="0" fontId="58" fillId="44" borderId="14" applyNumberFormat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0" fontId="111" fillId="29" borderId="0" applyNumberFormat="0" applyBorder="0" applyAlignment="0" applyProtection="0"/>
    <xf numFmtId="0" fontId="111" fillId="33" borderId="0" applyNumberFormat="0" applyBorder="0" applyAlignment="0" applyProtection="0"/>
    <xf numFmtId="0" fontId="111" fillId="29" borderId="0" applyNumberFormat="0" applyBorder="0" applyAlignment="0" applyProtection="0"/>
    <xf numFmtId="0" fontId="111" fillId="33" borderId="0" applyNumberFormat="0" applyBorder="0" applyAlignment="0" applyProtection="0"/>
    <xf numFmtId="0" fontId="111" fillId="29" borderId="0" applyNumberFormat="0" applyBorder="0" applyAlignment="0" applyProtection="0"/>
    <xf numFmtId="0" fontId="111" fillId="29" borderId="0" applyNumberFormat="0" applyBorder="0" applyAlignment="0" applyProtection="0"/>
    <xf numFmtId="0" fontId="29" fillId="0" borderId="0"/>
    <xf numFmtId="0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168" fontId="29" fillId="0" borderId="0"/>
    <xf numFmtId="0" fontId="22" fillId="0" borderId="0"/>
    <xf numFmtId="0" fontId="24" fillId="0" borderId="0"/>
    <xf numFmtId="0" fontId="31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3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168" fontId="24" fillId="0" borderId="0"/>
    <xf numFmtId="0" fontId="31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1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148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168" fontId="29" fillId="0" borderId="0"/>
    <xf numFmtId="0" fontId="149" fillId="0" borderId="0"/>
    <xf numFmtId="0" fontId="32" fillId="0" borderId="0"/>
    <xf numFmtId="0" fontId="24" fillId="0" borderId="0"/>
    <xf numFmtId="0" fontId="24" fillId="0" borderId="0"/>
    <xf numFmtId="0" fontId="3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22" fillId="0" borderId="0"/>
    <xf numFmtId="0" fontId="22" fillId="0" borderId="0"/>
    <xf numFmtId="0" fontId="24" fillId="0" borderId="0"/>
    <xf numFmtId="0" fontId="23" fillId="0" borderId="0"/>
    <xf numFmtId="168" fontId="24" fillId="0" borderId="0"/>
    <xf numFmtId="0" fontId="22" fillId="0" borderId="0"/>
    <xf numFmtId="0" fontId="148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68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4" fillId="0" borderId="0"/>
    <xf numFmtId="0" fontId="24" fillId="0" borderId="0"/>
    <xf numFmtId="0" fontId="30" fillId="0" borderId="0"/>
    <xf numFmtId="0" fontId="30" fillId="0" borderId="0"/>
    <xf numFmtId="0" fontId="30" fillId="0" borderId="0"/>
    <xf numFmtId="0" fontId="150" fillId="0" borderId="0"/>
    <xf numFmtId="0" fontId="63" fillId="0" borderId="0"/>
    <xf numFmtId="0" fontId="63" fillId="0" borderId="0"/>
    <xf numFmtId="0" fontId="29" fillId="0" borderId="0"/>
    <xf numFmtId="0" fontId="63" fillId="0" borderId="0"/>
    <xf numFmtId="0" fontId="149" fillId="0" borderId="0"/>
    <xf numFmtId="0" fontId="32" fillId="0" borderId="0"/>
    <xf numFmtId="0" fontId="63" fillId="0" borderId="0"/>
    <xf numFmtId="0" fontId="23" fillId="0" borderId="0"/>
    <xf numFmtId="0" fontId="32" fillId="0" borderId="0"/>
    <xf numFmtId="0" fontId="23" fillId="0" borderId="0"/>
    <xf numFmtId="0" fontId="23" fillId="0" borderId="0"/>
    <xf numFmtId="168" fontId="2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1" fillId="0" borderId="0"/>
    <xf numFmtId="0" fontId="31" fillId="0" borderId="0"/>
    <xf numFmtId="0" fontId="31" fillId="0" borderId="0"/>
    <xf numFmtId="0" fontId="23" fillId="0" borderId="0"/>
    <xf numFmtId="0" fontId="31" fillId="0" borderId="0"/>
    <xf numFmtId="0" fontId="23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149" fillId="0" borderId="0"/>
    <xf numFmtId="0" fontId="15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168" fontId="29" fillId="0" borderId="0"/>
    <xf numFmtId="0" fontId="23" fillId="0" borderId="0">
      <alignment horizontal="left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24" fillId="0" borderId="0"/>
    <xf numFmtId="0" fontId="24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31" fillId="0" borderId="0"/>
    <xf numFmtId="168" fontId="24" fillId="0" borderId="0"/>
    <xf numFmtId="0" fontId="24" fillId="0" borderId="0"/>
    <xf numFmtId="0" fontId="22" fillId="0" borderId="0"/>
    <xf numFmtId="0" fontId="63" fillId="0" borderId="0"/>
    <xf numFmtId="0" fontId="32" fillId="0" borderId="0"/>
    <xf numFmtId="0" fontId="31" fillId="0" borderId="0"/>
    <xf numFmtId="0" fontId="29" fillId="0" borderId="0"/>
    <xf numFmtId="0" fontId="32" fillId="0" borderId="0"/>
    <xf numFmtId="0" fontId="32" fillId="0" borderId="0"/>
    <xf numFmtId="0" fontId="63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24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168" fontId="29" fillId="0" borderId="0"/>
    <xf numFmtId="0" fontId="22" fillId="0" borderId="0"/>
    <xf numFmtId="168" fontId="29" fillId="0" borderId="0"/>
    <xf numFmtId="168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4" fillId="0" borderId="0"/>
    <xf numFmtId="0" fontId="22" fillId="0" borderId="0"/>
    <xf numFmtId="0" fontId="24" fillId="0" borderId="0"/>
    <xf numFmtId="0" fontId="150" fillId="0" borderId="0"/>
    <xf numFmtId="0" fontId="32" fillId="0" borderId="0"/>
    <xf numFmtId="0" fontId="29" fillId="0" borderId="0"/>
    <xf numFmtId="0" fontId="63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9" fillId="0" borderId="0"/>
    <xf numFmtId="0" fontId="48" fillId="5" borderId="0" applyNumberFormat="0" applyBorder="0" applyAlignment="0" applyProtection="0"/>
    <xf numFmtId="0" fontId="48" fillId="23" borderId="0" applyNumberFormat="0" applyBorder="0" applyAlignment="0" applyProtection="0"/>
    <xf numFmtId="0" fontId="48" fillId="5" borderId="0" applyNumberFormat="0" applyBorder="0" applyAlignment="0" applyProtection="0"/>
    <xf numFmtId="0" fontId="48" fillId="23" borderId="0" applyNumberFormat="0" applyBorder="0" applyAlignment="0" applyProtection="0"/>
    <xf numFmtId="0" fontId="48" fillId="5" borderId="0" applyNumberFormat="0" applyBorder="0" applyAlignment="0" applyProtection="0"/>
    <xf numFmtId="0" fontId="48" fillId="5" borderId="0" applyNumberFormat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29" fillId="19" borderId="22" applyNumberFormat="0" applyFont="0" applyAlignment="0" applyProtection="0"/>
    <xf numFmtId="0" fontId="29" fillId="19" borderId="22" applyNumberFormat="0" applyFont="0" applyAlignment="0" applyProtection="0"/>
    <xf numFmtId="0" fontId="63" fillId="24" borderId="22" applyNumberFormat="0" applyAlignment="0" applyProtection="0"/>
    <xf numFmtId="0" fontId="29" fillId="19" borderId="22" applyNumberFormat="0" applyFont="0" applyAlignment="0" applyProtection="0"/>
    <xf numFmtId="0" fontId="63" fillId="24" borderId="22" applyNumberFormat="0" applyAlignment="0" applyProtection="0"/>
    <xf numFmtId="0" fontId="29" fillId="19" borderId="22" applyNumberFormat="0" applyFont="0" applyAlignment="0" applyProtection="0"/>
    <xf numFmtId="0" fontId="29" fillId="19" borderId="22" applyNumberFormat="0" applyFont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40" fillId="0" borderId="0" applyFill="0" applyBorder="0" applyAlignment="0" applyProtection="0"/>
    <xf numFmtId="9" fontId="3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3" fillId="0" borderId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31" fillId="0" borderId="0" applyFill="0" applyBorder="0" applyAlignment="0" applyProtection="0"/>
    <xf numFmtId="9" fontId="63" fillId="0" borderId="0" applyFill="0" applyBorder="0" applyAlignment="0" applyProtection="0"/>
    <xf numFmtId="9" fontId="29" fillId="0" borderId="0" applyFont="0" applyFill="0" applyBorder="0" applyAlignment="0" applyProtection="0"/>
    <xf numFmtId="9" fontId="63" fillId="0" borderId="0" applyFill="0" applyBorder="0" applyAlignment="0" applyProtection="0"/>
    <xf numFmtId="9" fontId="31" fillId="0" borderId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9" fillId="0" borderId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63" fillId="0" borderId="0" applyFill="0" applyBorder="0" applyAlignment="0" applyProtection="0"/>
    <xf numFmtId="9" fontId="2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9" fillId="0" borderId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ill="0" applyBorder="0" applyAlignment="0" applyProtection="0"/>
    <xf numFmtId="9" fontId="22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108" fillId="0" borderId="7" applyNumberFormat="0" applyFill="0" applyAlignment="0" applyProtection="0"/>
    <xf numFmtId="0" fontId="108" fillId="0" borderId="7" applyNumberFormat="0" applyFill="0" applyAlignment="0" applyProtection="0"/>
    <xf numFmtId="0" fontId="108" fillId="0" borderId="7" applyNumberFormat="0" applyFill="0" applyAlignment="0" applyProtection="0"/>
    <xf numFmtId="0" fontId="108" fillId="0" borderId="7" applyNumberFormat="0" applyFill="0" applyAlignment="0" applyProtection="0"/>
    <xf numFmtId="0" fontId="33" fillId="0" borderId="0"/>
    <xf numFmtId="0" fontId="33" fillId="0" borderId="0"/>
    <xf numFmtId="0" fontId="36" fillId="0" borderId="0"/>
    <xf numFmtId="0" fontId="33" fillId="0" borderId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41" fillId="0" borderId="0" applyNumberFormat="0" applyFill="0" applyBorder="0" applyAlignment="0" applyProtection="0"/>
    <xf numFmtId="0" fontId="152" fillId="0" borderId="0" applyNumberFormat="0" applyFill="0" applyBorder="0" applyAlignment="0" applyProtection="0"/>
    <xf numFmtId="167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235" fontId="63" fillId="0" borderId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9" fillId="0" borderId="0" applyFont="0" applyFill="0" applyBorder="0" applyAlignment="0" applyProtection="0"/>
    <xf numFmtId="0" fontId="63" fillId="0" borderId="0"/>
    <xf numFmtId="0" fontId="32" fillId="0" borderId="0" applyFont="0" applyFill="0" applyBorder="0" applyAlignment="0" applyProtection="0"/>
    <xf numFmtId="0" fontId="63" fillId="0" borderId="0"/>
    <xf numFmtId="0" fontId="63" fillId="0" borderId="0"/>
    <xf numFmtId="0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206" fontId="63" fillId="0" borderId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2" fillId="0" borderId="0" applyFont="0" applyFill="0" applyBorder="0" applyAlignment="0" applyProtection="0"/>
    <xf numFmtId="4" fontId="29" fillId="0" borderId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236" fontId="63" fillId="0" borderId="0" applyFill="0" applyBorder="0" applyAlignment="0" applyProtection="0"/>
    <xf numFmtId="167" fontId="31" fillId="0" borderId="0" applyFont="0" applyFill="0" applyBorder="0" applyAlignment="0" applyProtection="0"/>
    <xf numFmtId="206" fontId="63" fillId="0" borderId="0" applyFill="0" applyBorder="0" applyAlignment="0" applyProtection="0"/>
    <xf numFmtId="167" fontId="31" fillId="0" borderId="0" applyFont="0" applyFill="0" applyBorder="0" applyAlignment="0" applyProtection="0"/>
    <xf numFmtId="236" fontId="63" fillId="0" borderId="0" applyFill="0" applyBorder="0" applyAlignment="0" applyProtection="0"/>
    <xf numFmtId="236" fontId="63" fillId="0" borderId="0" applyFill="0" applyBorder="0" applyAlignment="0" applyProtection="0"/>
    <xf numFmtId="0" fontId="63" fillId="0" borderId="0" applyFill="0" applyBorder="0" applyAlignment="0" applyProtection="0"/>
    <xf numFmtId="206" fontId="63" fillId="0" borderId="0" applyFill="0" applyBorder="0" applyAlignment="0" applyProtection="0"/>
    <xf numFmtId="237" fontId="63" fillId="0" borderId="0" applyFill="0" applyBorder="0" applyAlignment="0" applyProtection="0"/>
    <xf numFmtId="237" fontId="63" fillId="0" borderId="0" applyFill="0" applyBorder="0" applyAlignment="0" applyProtection="0"/>
    <xf numFmtId="165" fontId="149" fillId="0" borderId="0" applyFont="0" applyFill="0" applyBorder="0" applyAlignment="0" applyProtection="0"/>
    <xf numFmtId="237" fontId="63" fillId="0" borderId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238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206" fontId="63" fillId="0" borderId="0" applyFill="0" applyBorder="0" applyAlignment="0" applyProtection="0"/>
    <xf numFmtId="167" fontId="29" fillId="0" borderId="0" applyFont="0" applyFill="0" applyBorder="0" applyAlignment="0" applyProtection="0"/>
    <xf numFmtId="204" fontId="31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206" fontId="31" fillId="0" borderId="0" applyFill="0" applyBorder="0" applyAlignment="0" applyProtection="0"/>
    <xf numFmtId="239" fontId="29" fillId="0" borderId="0" applyFont="0" applyFill="0" applyBorder="0" applyAlignment="0" applyProtection="0"/>
    <xf numFmtId="239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0" fillId="0" borderId="0" applyFont="0" applyFill="0" applyBorder="0" applyAlignment="0" applyProtection="0"/>
    <xf numFmtId="0" fontId="80" fillId="6" borderId="0" applyNumberFormat="0" applyBorder="0" applyAlignment="0" applyProtection="0"/>
    <xf numFmtId="0" fontId="80" fillId="26" borderId="0" applyNumberFormat="0" applyBorder="0" applyAlignment="0" applyProtection="0"/>
    <xf numFmtId="0" fontId="80" fillId="6" borderId="0" applyNumberFormat="0" applyBorder="0" applyAlignment="0" applyProtection="0"/>
    <xf numFmtId="0" fontId="80" fillId="26" borderId="0" applyNumberFormat="0" applyBorder="0" applyAlignment="0" applyProtection="0"/>
    <xf numFmtId="0" fontId="80" fillId="6" borderId="0" applyNumberFormat="0" applyBorder="0" applyAlignment="0" applyProtection="0"/>
    <xf numFmtId="0" fontId="80" fillId="6" borderId="0" applyNumberFormat="0" applyBorder="0" applyAlignment="0" applyProtection="0"/>
    <xf numFmtId="0" fontId="153" fillId="0" borderId="0" applyProtection="0"/>
    <xf numFmtId="0" fontId="21" fillId="0" borderId="0"/>
    <xf numFmtId="0" fontId="20" fillId="0" borderId="0"/>
    <xf numFmtId="0" fontId="19" fillId="0" borderId="0"/>
    <xf numFmtId="167" fontId="19" fillId="0" borderId="0" applyFont="0" applyFill="0" applyBorder="0" applyAlignment="0" applyProtection="0"/>
    <xf numFmtId="0" fontId="18" fillId="0" borderId="0"/>
    <xf numFmtId="167" fontId="18" fillId="0" borderId="0" applyFont="0" applyFill="0" applyBorder="0" applyAlignment="0" applyProtection="0"/>
    <xf numFmtId="0" fontId="17" fillId="0" borderId="0"/>
    <xf numFmtId="167" fontId="17" fillId="0" borderId="0" applyFont="0" applyFill="0" applyBorder="0" applyAlignment="0" applyProtection="0"/>
    <xf numFmtId="0" fontId="16" fillId="0" borderId="0"/>
    <xf numFmtId="167" fontId="16" fillId="0" borderId="0" applyFont="0" applyFill="0" applyBorder="0" applyAlignment="0" applyProtection="0"/>
    <xf numFmtId="0" fontId="15" fillId="0" borderId="0"/>
    <xf numFmtId="167" fontId="15" fillId="0" borderId="0" applyFont="0" applyFill="0" applyBorder="0" applyAlignment="0" applyProtection="0"/>
    <xf numFmtId="0" fontId="14" fillId="0" borderId="0"/>
    <xf numFmtId="167" fontId="14" fillId="0" borderId="0" applyFont="0" applyFill="0" applyBorder="0" applyAlignment="0" applyProtection="0"/>
    <xf numFmtId="0" fontId="13" fillId="0" borderId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3" fillId="0" borderId="0"/>
    <xf numFmtId="0" fontId="12" fillId="0" borderId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0" fontId="12" fillId="0" borderId="0"/>
    <xf numFmtId="0" fontId="11" fillId="0" borderId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0" fontId="11" fillId="0" borderId="0"/>
    <xf numFmtId="0" fontId="10" fillId="0" borderId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0" fillId="0" borderId="0"/>
    <xf numFmtId="0" fontId="9" fillId="0" borderId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9" fillId="0" borderId="0"/>
    <xf numFmtId="0" fontId="8" fillId="0" borderId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8" fillId="0" borderId="0"/>
    <xf numFmtId="0" fontId="7" fillId="0" borderId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6" fillId="0" borderId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5" fillId="0" borderId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23" fillId="0" borderId="0"/>
    <xf numFmtId="0" fontId="23" fillId="0" borderId="0"/>
    <xf numFmtId="0" fontId="156" fillId="0" borderId="0"/>
    <xf numFmtId="167" fontId="3" fillId="0" borderId="0" applyFont="0" applyFill="0" applyBorder="0" applyAlignment="0" applyProtection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24" fillId="0" borderId="0">
      <alignment horizontal="left"/>
    </xf>
    <xf numFmtId="0" fontId="23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43" fontId="18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</cellStyleXfs>
  <cellXfs count="851">
    <xf numFmtId="0" fontId="0" fillId="0" borderId="0" xfId="0"/>
    <xf numFmtId="0" fontId="23" fillId="0" borderId="0" xfId="5392"/>
    <xf numFmtId="0" fontId="160" fillId="57" borderId="0" xfId="5397" applyFont="1" applyFill="1" applyAlignment="1">
      <alignment horizontal="left" vertical="center" wrapText="1"/>
    </xf>
    <xf numFmtId="0" fontId="160" fillId="59" borderId="0" xfId="5397" applyFont="1" applyFill="1" applyAlignment="1">
      <alignment horizontal="left" vertical="center" wrapText="1"/>
    </xf>
    <xf numFmtId="0" fontId="161" fillId="58" borderId="0" xfId="5397" applyFont="1" applyFill="1" applyAlignment="1">
      <alignment horizontal="left" wrapText="1"/>
    </xf>
    <xf numFmtId="0" fontId="160" fillId="58" borderId="0" xfId="5397" applyFont="1" applyFill="1" applyAlignment="1">
      <alignment horizontal="left" vertical="center" wrapText="1"/>
    </xf>
    <xf numFmtId="0" fontId="160" fillId="58" borderId="0" xfId="5397" applyFont="1" applyFill="1" applyAlignment="1">
      <alignment horizontal="left" vertical="top" wrapText="1"/>
    </xf>
    <xf numFmtId="0" fontId="160" fillId="58" borderId="0" xfId="5397" applyFont="1" applyFill="1" applyAlignment="1">
      <alignment horizontal="right" wrapText="1"/>
    </xf>
    <xf numFmtId="0" fontId="162" fillId="58" borderId="0" xfId="5397" applyFont="1" applyFill="1" applyAlignment="1">
      <alignment horizontal="center" wrapText="1"/>
    </xf>
    <xf numFmtId="0" fontId="160" fillId="58" borderId="0" xfId="5397" applyFont="1" applyFill="1" applyAlignment="1">
      <alignment horizontal="justify" wrapText="1"/>
    </xf>
    <xf numFmtId="0" fontId="160" fillId="60" borderId="32" xfId="5397" applyFont="1" applyFill="1" applyBorder="1" applyAlignment="1">
      <alignment horizontal="left" vertical="center" wrapText="1"/>
    </xf>
    <xf numFmtId="0" fontId="163" fillId="60" borderId="34" xfId="5397" applyFont="1" applyFill="1" applyBorder="1" applyAlignment="1">
      <alignment horizontal="center" vertical="center" wrapText="1"/>
    </xf>
    <xf numFmtId="0" fontId="160" fillId="58" borderId="34" xfId="5397" applyFont="1" applyFill="1" applyBorder="1" applyAlignment="1">
      <alignment horizontal="center" vertical="center" wrapText="1"/>
    </xf>
    <xf numFmtId="4" fontId="160" fillId="58" borderId="34" xfId="5397" applyNumberFormat="1" applyFont="1" applyFill="1" applyBorder="1" applyAlignment="1">
      <alignment horizontal="right" vertical="center" wrapText="1"/>
    </xf>
    <xf numFmtId="49" fontId="160" fillId="58" borderId="34" xfId="5397" applyNumberFormat="1" applyFont="1" applyFill="1" applyBorder="1" applyAlignment="1">
      <alignment horizontal="center" vertical="center" wrapText="1"/>
    </xf>
    <xf numFmtId="0" fontId="163" fillId="58" borderId="34" xfId="5397" applyFont="1" applyFill="1" applyBorder="1" applyAlignment="1">
      <alignment horizontal="center" vertical="center" wrapText="1"/>
    </xf>
    <xf numFmtId="4" fontId="163" fillId="58" borderId="34" xfId="5397" applyNumberFormat="1" applyFont="1" applyFill="1" applyBorder="1" applyAlignment="1">
      <alignment horizontal="right" vertical="center" wrapText="1"/>
    </xf>
    <xf numFmtId="0" fontId="160" fillId="58" borderId="0" xfId="5397" applyFont="1" applyFill="1" applyAlignment="1">
      <alignment horizontal="left" wrapText="1"/>
    </xf>
    <xf numFmtId="0" fontId="160" fillId="58" borderId="36" xfId="5397" applyFont="1" applyFill="1" applyBorder="1" applyAlignment="1">
      <alignment horizontal="left" wrapText="1"/>
    </xf>
    <xf numFmtId="0" fontId="160" fillId="58" borderId="0" xfId="5397" applyFont="1" applyFill="1" applyAlignment="1">
      <alignment horizontal="center" vertical="center" wrapText="1"/>
    </xf>
    <xf numFmtId="0" fontId="160" fillId="58" borderId="34" xfId="5397" applyFont="1" applyFill="1" applyBorder="1" applyAlignment="1">
      <alignment horizontal="left" vertical="center" wrapText="1"/>
    </xf>
    <xf numFmtId="0" fontId="163" fillId="58" borderId="34" xfId="5397" applyFont="1" applyFill="1" applyBorder="1" applyAlignment="1">
      <alignment horizontal="left" vertical="center" wrapText="1"/>
    </xf>
    <xf numFmtId="49" fontId="163" fillId="58" borderId="34" xfId="5397" applyNumberFormat="1" applyFont="1" applyFill="1" applyBorder="1" applyAlignment="1">
      <alignment horizontal="center" vertical="center" wrapText="1"/>
    </xf>
    <xf numFmtId="0" fontId="164" fillId="0" borderId="0" xfId="3616" applyFont="1"/>
    <xf numFmtId="0" fontId="164" fillId="0" borderId="0" xfId="3616" applyFont="1" applyAlignment="1">
      <alignment vertical="center"/>
    </xf>
    <xf numFmtId="0" fontId="164" fillId="0" borderId="0" xfId="3616" applyFont="1" applyAlignment="1">
      <alignment horizontal="right" vertical="center"/>
    </xf>
    <xf numFmtId="0" fontId="165" fillId="0" borderId="0" xfId="3616" applyFont="1"/>
    <xf numFmtId="0" fontId="165" fillId="0" borderId="0" xfId="3616" applyFont="1" applyAlignment="1">
      <alignment vertical="center"/>
    </xf>
    <xf numFmtId="0" fontId="164" fillId="0" borderId="0" xfId="3616" applyFont="1" applyAlignment="1">
      <alignment horizontal="center" vertical="top" wrapText="1"/>
    </xf>
    <xf numFmtId="0" fontId="155" fillId="0" borderId="0" xfId="5398" applyFont="1" applyAlignment="1">
      <alignment horizontal="left" vertical="center"/>
    </xf>
    <xf numFmtId="0" fontId="155" fillId="0" borderId="0" xfId="5398" applyFont="1">
      <alignment horizontal="left"/>
    </xf>
    <xf numFmtId="0" fontId="165" fillId="0" borderId="0" xfId="5398" applyFont="1">
      <alignment horizontal="left"/>
    </xf>
    <xf numFmtId="0" fontId="155" fillId="0" borderId="0" xfId="5398" applyFont="1" applyAlignment="1">
      <alignment vertical="center" wrapText="1"/>
    </xf>
    <xf numFmtId="1" fontId="154" fillId="0" borderId="31" xfId="5398" applyNumberFormat="1" applyFont="1" applyBorder="1" applyAlignment="1">
      <alignment horizontal="left" vertical="center" wrapText="1"/>
    </xf>
    <xf numFmtId="1" fontId="154" fillId="0" borderId="31" xfId="5398" applyNumberFormat="1" applyFont="1" applyBorder="1" applyAlignment="1">
      <alignment vertical="center" wrapText="1"/>
    </xf>
    <xf numFmtId="0" fontId="154" fillId="0" borderId="0" xfId="5398" applyFont="1" applyAlignment="1">
      <alignment horizontal="centerContinuous" vertical="center"/>
    </xf>
    <xf numFmtId="0" fontId="155" fillId="0" borderId="0" xfId="5398" applyFont="1" applyAlignment="1">
      <alignment horizontal="centerContinuous" vertical="center"/>
    </xf>
    <xf numFmtId="0" fontId="167" fillId="0" borderId="0" xfId="3616" applyFont="1"/>
    <xf numFmtId="0" fontId="168" fillId="0" borderId="1" xfId="3616" applyFont="1" applyBorder="1" applyAlignment="1">
      <alignment horizontal="center" vertical="center" wrapText="1"/>
    </xf>
    <xf numFmtId="0" fontId="166" fillId="0" borderId="0" xfId="3616" applyFont="1"/>
    <xf numFmtId="0" fontId="169" fillId="0" borderId="0" xfId="3616" applyFont="1"/>
    <xf numFmtId="0" fontId="164" fillId="0" borderId="1" xfId="3616" applyFont="1" applyBorder="1" applyAlignment="1">
      <alignment vertical="top" wrapText="1"/>
    </xf>
    <xf numFmtId="240" fontId="155" fillId="0" borderId="1" xfId="3616" applyNumberFormat="1" applyFont="1" applyBorder="1" applyAlignment="1">
      <alignment vertical="center" wrapText="1"/>
    </xf>
    <xf numFmtId="240" fontId="164" fillId="0" borderId="1" xfId="3616" applyNumberFormat="1" applyFont="1" applyBorder="1" applyAlignment="1">
      <alignment vertical="center" wrapText="1"/>
    </xf>
    <xf numFmtId="0" fontId="167" fillId="0" borderId="1" xfId="3616" applyFont="1" applyBorder="1" applyAlignment="1">
      <alignment vertical="center" wrapText="1"/>
    </xf>
    <xf numFmtId="0" fontId="167" fillId="0" borderId="1" xfId="3616" applyFont="1" applyBorder="1" applyAlignment="1">
      <alignment horizontal="center" vertical="center" wrapText="1"/>
    </xf>
    <xf numFmtId="0" fontId="168" fillId="0" borderId="1" xfId="3616" applyFont="1" applyBorder="1" applyAlignment="1">
      <alignment vertical="center" wrapText="1"/>
    </xf>
    <xf numFmtId="240" fontId="154" fillId="0" borderId="1" xfId="3616" applyNumberFormat="1" applyFont="1" applyBorder="1" applyAlignment="1">
      <alignment vertical="center" wrapText="1"/>
    </xf>
    <xf numFmtId="240" fontId="169" fillId="0" borderId="1" xfId="3616" applyNumberFormat="1" applyFont="1" applyBorder="1" applyAlignment="1">
      <alignment vertical="center" wrapText="1"/>
    </xf>
    <xf numFmtId="0" fontId="170" fillId="0" borderId="1" xfId="3616" applyFont="1" applyBorder="1" applyAlignment="1">
      <alignment vertical="center" wrapText="1"/>
    </xf>
    <xf numFmtId="0" fontId="170" fillId="0" borderId="1" xfId="3616" applyFont="1" applyBorder="1" applyAlignment="1">
      <alignment horizontal="center" vertical="center" wrapText="1"/>
    </xf>
    <xf numFmtId="240" fontId="171" fillId="0" borderId="1" xfId="3616" applyNumberFormat="1" applyFont="1" applyBorder="1" applyAlignment="1">
      <alignment vertical="center" wrapText="1"/>
    </xf>
    <xf numFmtId="0" fontId="172" fillId="0" borderId="0" xfId="3616" applyFont="1"/>
    <xf numFmtId="0" fontId="173" fillId="0" borderId="0" xfId="3616" applyFont="1"/>
    <xf numFmtId="0" fontId="169" fillId="0" borderId="1" xfId="3616" applyFont="1" applyBorder="1" applyAlignment="1">
      <alignment horizontal="center" vertical="top" wrapText="1"/>
    </xf>
    <xf numFmtId="240" fontId="169" fillId="0" borderId="1" xfId="3616" applyNumberFormat="1" applyFont="1" applyBorder="1" applyAlignment="1">
      <alignment horizontal="center" vertical="center" wrapText="1"/>
    </xf>
    <xf numFmtId="0" fontId="166" fillId="0" borderId="0" xfId="3616" applyFont="1" applyAlignment="1">
      <alignment horizontal="center"/>
    </xf>
    <xf numFmtId="0" fontId="169" fillId="0" borderId="0" xfId="3616" applyFont="1" applyAlignment="1">
      <alignment horizontal="center"/>
    </xf>
    <xf numFmtId="0" fontId="169" fillId="0" borderId="1" xfId="3616" applyFont="1" applyBorder="1" applyAlignment="1">
      <alignment vertical="top" wrapText="1"/>
    </xf>
    <xf numFmtId="240" fontId="168" fillId="0" borderId="1" xfId="3616" applyNumberFormat="1" applyFont="1" applyBorder="1" applyAlignment="1">
      <alignment horizontal="center" vertical="center" wrapText="1"/>
    </xf>
    <xf numFmtId="240" fontId="173" fillId="0" borderId="1" xfId="3616" applyNumberFormat="1" applyFont="1" applyBorder="1" applyAlignment="1">
      <alignment vertical="center" wrapText="1"/>
    </xf>
    <xf numFmtId="0" fontId="164" fillId="0" borderId="1" xfId="3616" applyFont="1" applyBorder="1" applyAlignment="1">
      <alignment vertical="center"/>
    </xf>
    <xf numFmtId="240" fontId="166" fillId="0" borderId="0" xfId="3616" applyNumberFormat="1" applyFont="1"/>
    <xf numFmtId="0" fontId="168" fillId="58" borderId="1" xfId="3616" applyFont="1" applyFill="1" applyBorder="1" applyAlignment="1">
      <alignment vertical="center" wrapText="1"/>
    </xf>
    <xf numFmtId="0" fontId="168" fillId="58" borderId="1" xfId="3616" applyFont="1" applyFill="1" applyBorder="1" applyAlignment="1">
      <alignment vertical="top" wrapText="1"/>
    </xf>
    <xf numFmtId="240" fontId="174" fillId="0" borderId="0" xfId="3616" applyNumberFormat="1" applyFont="1" applyAlignment="1">
      <alignment horizontal="right"/>
    </xf>
    <xf numFmtId="0" fontId="154" fillId="0" borderId="0" xfId="5398" applyFont="1" applyAlignment="1">
      <alignment horizontal="left" indent="11"/>
    </xf>
    <xf numFmtId="0" fontId="175" fillId="0" borderId="31" xfId="3616" applyFont="1" applyBorder="1" applyAlignment="1">
      <alignment horizontal="left"/>
    </xf>
    <xf numFmtId="0" fontId="155" fillId="0" borderId="0" xfId="3616" applyFont="1" applyAlignment="1">
      <alignment horizontal="left" vertical="center"/>
    </xf>
    <xf numFmtId="0" fontId="154" fillId="0" borderId="0" xfId="5398" applyFont="1" applyAlignment="1">
      <alignment vertical="center"/>
    </xf>
    <xf numFmtId="4" fontId="165" fillId="0" borderId="0" xfId="3616" applyNumberFormat="1" applyFont="1" applyAlignment="1">
      <alignment horizontal="left"/>
    </xf>
    <xf numFmtId="0" fontId="165" fillId="0" borderId="0" xfId="3616" applyFont="1" applyAlignment="1">
      <alignment horizontal="left"/>
    </xf>
    <xf numFmtId="0" fontId="155" fillId="0" borderId="0" xfId="3616" applyFont="1" applyAlignment="1">
      <alignment horizontal="left"/>
    </xf>
    <xf numFmtId="0" fontId="155" fillId="0" borderId="0" xfId="5398" applyFont="1" applyAlignment="1">
      <alignment horizontal="left" vertical="top" indent="11"/>
    </xf>
    <xf numFmtId="0" fontId="155" fillId="0" borderId="0" xfId="5398" applyFont="1" applyAlignment="1">
      <alignment vertical="top"/>
    </xf>
    <xf numFmtId="0" fontId="155" fillId="0" borderId="0" xfId="5398" applyFont="1" applyAlignment="1">
      <alignment horizontal="left" indent="11"/>
    </xf>
    <xf numFmtId="0" fontId="154" fillId="0" borderId="0" xfId="5398" applyFont="1" applyAlignment="1">
      <alignment horizontal="left" vertical="center"/>
    </xf>
    <xf numFmtId="0" fontId="154" fillId="0" borderId="0" xfId="3616" applyFont="1" applyAlignment="1">
      <alignment horizontal="left"/>
    </xf>
    <xf numFmtId="0" fontId="155" fillId="0" borderId="0" xfId="5398" applyFont="1" applyAlignment="1">
      <alignment vertical="center"/>
    </xf>
    <xf numFmtId="0" fontId="164" fillId="0" borderId="0" xfId="3616" applyFont="1" applyAlignment="1">
      <alignment horizontal="right" vertical="top"/>
    </xf>
    <xf numFmtId="0" fontId="176" fillId="0" borderId="0" xfId="3616" applyFont="1"/>
    <xf numFmtId="0" fontId="155" fillId="0" borderId="0" xfId="3616" applyFont="1"/>
    <xf numFmtId="0" fontId="31" fillId="0" borderId="0" xfId="3616" applyFont="1"/>
    <xf numFmtId="0" fontId="31" fillId="0" borderId="0" xfId="3616" applyFont="1" applyAlignment="1">
      <alignment horizontal="centerContinuous"/>
    </xf>
    <xf numFmtId="0" fontId="177" fillId="0" borderId="0" xfId="3616" applyFont="1"/>
    <xf numFmtId="240" fontId="178" fillId="0" borderId="1" xfId="3616" applyNumberFormat="1" applyFont="1" applyBorder="1" applyAlignment="1">
      <alignment horizontal="right" wrapText="1"/>
    </xf>
    <xf numFmtId="240" fontId="155" fillId="0" borderId="1" xfId="3616" applyNumberFormat="1" applyFont="1" applyBorder="1" applyAlignment="1">
      <alignment horizontal="right" wrapText="1"/>
    </xf>
    <xf numFmtId="240" fontId="176" fillId="0" borderId="0" xfId="3616" applyNumberFormat="1" applyFont="1"/>
    <xf numFmtId="4" fontId="176" fillId="0" borderId="0" xfId="3616" applyNumberFormat="1" applyFont="1"/>
    <xf numFmtId="240" fontId="169" fillId="0" borderId="1" xfId="3616" applyNumberFormat="1" applyFont="1" applyBorder="1" applyAlignment="1">
      <alignment vertical="top" wrapText="1"/>
    </xf>
    <xf numFmtId="240" fontId="164" fillId="0" borderId="1" xfId="3616" applyNumberFormat="1" applyFont="1" applyBorder="1" applyAlignment="1">
      <alignment vertical="top" wrapText="1"/>
    </xf>
    <xf numFmtId="240" fontId="178" fillId="0" borderId="1" xfId="3616" applyNumberFormat="1" applyFont="1" applyBorder="1" applyAlignment="1">
      <alignment vertical="top" wrapText="1"/>
    </xf>
    <xf numFmtId="0" fontId="167" fillId="58" borderId="1" xfId="3616" applyFont="1" applyFill="1" applyBorder="1" applyAlignment="1">
      <alignment vertical="center" wrapText="1"/>
    </xf>
    <xf numFmtId="0" fontId="167" fillId="58" borderId="1" xfId="3616" applyFont="1" applyFill="1" applyBorder="1" applyAlignment="1">
      <alignment vertical="top" wrapText="1"/>
    </xf>
    <xf numFmtId="240" fontId="167" fillId="58" borderId="1" xfId="3616" applyNumberFormat="1" applyFont="1" applyFill="1" applyBorder="1" applyAlignment="1">
      <alignment vertical="top" wrapText="1"/>
    </xf>
    <xf numFmtId="0" fontId="154" fillId="0" borderId="0" xfId="5398" applyFont="1" applyAlignment="1"/>
    <xf numFmtId="4" fontId="31" fillId="0" borderId="0" xfId="3616" applyNumberFormat="1" applyFont="1" applyAlignment="1">
      <alignment horizontal="left"/>
    </xf>
    <xf numFmtId="0" fontId="31" fillId="0" borderId="0" xfId="3616" applyFont="1" applyAlignment="1">
      <alignment horizontal="left"/>
    </xf>
    <xf numFmtId="0" fontId="154" fillId="0" borderId="0" xfId="5398" applyFont="1">
      <alignment horizontal="left"/>
    </xf>
    <xf numFmtId="0" fontId="23" fillId="0" borderId="0" xfId="5399"/>
    <xf numFmtId="0" fontId="24" fillId="0" borderId="0" xfId="5400"/>
    <xf numFmtId="0" fontId="24" fillId="0" borderId="0" xfId="5399" applyFont="1" applyAlignment="1">
      <alignment vertical="top" wrapText="1"/>
    </xf>
    <xf numFmtId="0" fontId="159" fillId="55" borderId="4" xfId="5399" applyFont="1" applyFill="1" applyBorder="1" applyAlignment="1">
      <alignment vertical="top" wrapText="1"/>
    </xf>
    <xf numFmtId="4" fontId="24" fillId="0" borderId="0" xfId="5400" applyNumberFormat="1"/>
    <xf numFmtId="0" fontId="23" fillId="0" borderId="0" xfId="5391"/>
    <xf numFmtId="0" fontId="24" fillId="0" borderId="0" xfId="3621"/>
    <xf numFmtId="0" fontId="24" fillId="0" borderId="0" xfId="5391" applyFont="1" applyAlignment="1">
      <alignment vertical="top" wrapText="1"/>
    </xf>
    <xf numFmtId="0" fontId="159" fillId="55" borderId="4" xfId="5391" applyFont="1" applyFill="1" applyBorder="1" applyAlignment="1">
      <alignment vertical="top" wrapText="1"/>
    </xf>
    <xf numFmtId="0" fontId="24" fillId="0" borderId="0" xfId="3621" applyAlignment="1">
      <alignment horizontal="left"/>
    </xf>
    <xf numFmtId="4" fontId="24" fillId="0" borderId="0" xfId="3621" applyNumberFormat="1" applyAlignment="1">
      <alignment horizontal="left"/>
    </xf>
    <xf numFmtId="0" fontId="23" fillId="0" borderId="0" xfId="3621" applyFont="1"/>
    <xf numFmtId="0" fontId="24" fillId="0" borderId="0" xfId="5392" applyFont="1" applyAlignment="1">
      <alignment vertical="top" wrapText="1"/>
    </xf>
    <xf numFmtId="0" fontId="159" fillId="55" borderId="4" xfId="5392" applyFont="1" applyFill="1" applyBorder="1" applyAlignment="1">
      <alignment vertical="top" wrapText="1"/>
    </xf>
    <xf numFmtId="0" fontId="23" fillId="0" borderId="0" xfId="3621" applyFont="1" applyAlignment="1">
      <alignment horizontal="left"/>
    </xf>
    <xf numFmtId="4" fontId="160" fillId="62" borderId="34" xfId="5397" applyNumberFormat="1" applyFont="1" applyFill="1" applyBorder="1" applyAlignment="1">
      <alignment horizontal="right" vertical="center" wrapText="1"/>
    </xf>
    <xf numFmtId="0" fontId="180" fillId="55" borderId="22" xfId="5401" applyFont="1" applyFill="1" applyBorder="1" applyAlignment="1">
      <alignment vertical="top" wrapText="1"/>
    </xf>
    <xf numFmtId="0" fontId="180" fillId="55" borderId="22" xfId="5401" applyFont="1" applyFill="1" applyBorder="1" applyAlignment="1">
      <alignment horizontal="right" vertical="top" wrapText="1"/>
    </xf>
    <xf numFmtId="4" fontId="180" fillId="55" borderId="22" xfId="5401" applyNumberFormat="1" applyFont="1" applyFill="1" applyBorder="1" applyAlignment="1">
      <alignment horizontal="right" vertical="top" wrapText="1"/>
    </xf>
    <xf numFmtId="0" fontId="179" fillId="0" borderId="22" xfId="5401" applyFont="1" applyBorder="1" applyAlignment="1">
      <alignment horizontal="right" vertical="top" wrapText="1"/>
    </xf>
    <xf numFmtId="4" fontId="179" fillId="0" borderId="22" xfId="5401" applyNumberFormat="1" applyFont="1" applyBorder="1" applyAlignment="1">
      <alignment horizontal="right" vertical="top" wrapText="1"/>
    </xf>
    <xf numFmtId="0" fontId="179" fillId="0" borderId="22" xfId="5401" applyFont="1" applyBorder="1" applyAlignment="1">
      <alignment vertical="top" wrapText="1" indent="4"/>
    </xf>
    <xf numFmtId="0" fontId="180" fillId="55" borderId="4" xfId="5401" applyFont="1" applyFill="1" applyBorder="1" applyAlignment="1">
      <alignment vertical="top"/>
    </xf>
    <xf numFmtId="0" fontId="180" fillId="55" borderId="4" xfId="5401" applyFont="1" applyFill="1" applyBorder="1" applyAlignment="1">
      <alignment horizontal="right" vertical="top" wrapText="1"/>
    </xf>
    <xf numFmtId="4" fontId="180" fillId="55" borderId="4" xfId="5401" applyNumberFormat="1" applyFont="1" applyFill="1" applyBorder="1" applyAlignment="1">
      <alignment horizontal="right" vertical="top" wrapText="1"/>
    </xf>
    <xf numFmtId="0" fontId="180" fillId="55" borderId="22" xfId="5402" applyFont="1" applyFill="1" applyBorder="1" applyAlignment="1">
      <alignment vertical="top" wrapText="1"/>
    </xf>
    <xf numFmtId="0" fontId="180" fillId="55" borderId="22" xfId="5402" applyFont="1" applyFill="1" applyBorder="1" applyAlignment="1">
      <alignment horizontal="right" vertical="top" wrapText="1"/>
    </xf>
    <xf numFmtId="4" fontId="180" fillId="55" borderId="22" xfId="5402" applyNumberFormat="1" applyFont="1" applyFill="1" applyBorder="1" applyAlignment="1">
      <alignment horizontal="right" vertical="top" wrapText="1"/>
    </xf>
    <xf numFmtId="0" fontId="179" fillId="0" borderId="22" xfId="5402" applyFont="1" applyBorder="1" applyAlignment="1">
      <alignment horizontal="right" vertical="top" wrapText="1"/>
    </xf>
    <xf numFmtId="4" fontId="179" fillId="0" borderId="22" xfId="5402" applyNumberFormat="1" applyFont="1" applyBorder="1" applyAlignment="1">
      <alignment horizontal="right" vertical="top" wrapText="1"/>
    </xf>
    <xf numFmtId="0" fontId="179" fillId="0" borderId="22" xfId="5402" applyFont="1" applyBorder="1" applyAlignment="1">
      <alignment vertical="top" wrapText="1" indent="4"/>
    </xf>
    <xf numFmtId="0" fontId="180" fillId="55" borderId="4" xfId="5402" applyFont="1" applyFill="1" applyBorder="1" applyAlignment="1">
      <alignment vertical="top"/>
    </xf>
    <xf numFmtId="0" fontId="180" fillId="55" borderId="4" xfId="5402" applyFont="1" applyFill="1" applyBorder="1" applyAlignment="1">
      <alignment horizontal="right" vertical="top" wrapText="1"/>
    </xf>
    <xf numFmtId="4" fontId="180" fillId="55" borderId="4" xfId="5402" applyNumberFormat="1" applyFont="1" applyFill="1" applyBorder="1" applyAlignment="1">
      <alignment horizontal="right" vertical="top" wrapText="1"/>
    </xf>
    <xf numFmtId="0" fontId="180" fillId="55" borderId="22" xfId="5403" applyFont="1" applyFill="1" applyBorder="1" applyAlignment="1">
      <alignment vertical="top" wrapText="1"/>
    </xf>
    <xf numFmtId="4" fontId="180" fillId="55" borderId="22" xfId="5403" applyNumberFormat="1" applyFont="1" applyFill="1" applyBorder="1" applyAlignment="1">
      <alignment horizontal="right" vertical="top" wrapText="1"/>
    </xf>
    <xf numFmtId="0" fontId="179" fillId="0" borderId="22" xfId="5403" applyFont="1" applyBorder="1" applyAlignment="1">
      <alignment vertical="top" wrapText="1" indent="2"/>
    </xf>
    <xf numFmtId="4" fontId="179" fillId="0" borderId="22" xfId="5403" applyNumberFormat="1" applyFont="1" applyBorder="1" applyAlignment="1">
      <alignment horizontal="right" vertical="top" wrapText="1"/>
    </xf>
    <xf numFmtId="0" fontId="180" fillId="55" borderId="4" xfId="5403" applyFont="1" applyFill="1" applyBorder="1" applyAlignment="1">
      <alignment vertical="top"/>
    </xf>
    <xf numFmtId="4" fontId="180" fillId="55" borderId="4" xfId="5403" applyNumberFormat="1" applyFont="1" applyFill="1" applyBorder="1" applyAlignment="1">
      <alignment horizontal="right" vertical="top" wrapText="1"/>
    </xf>
    <xf numFmtId="0" fontId="23" fillId="0" borderId="0" xfId="5403"/>
    <xf numFmtId="0" fontId="180" fillId="55" borderId="22" xfId="5404" applyFont="1" applyFill="1" applyBorder="1" applyAlignment="1">
      <alignment vertical="top" wrapText="1"/>
    </xf>
    <xf numFmtId="4" fontId="180" fillId="55" borderId="22" xfId="5404" applyNumberFormat="1" applyFont="1" applyFill="1" applyBorder="1" applyAlignment="1">
      <alignment horizontal="right" vertical="top" wrapText="1"/>
    </xf>
    <xf numFmtId="0" fontId="180" fillId="55" borderId="22" xfId="5404" applyFont="1" applyFill="1" applyBorder="1" applyAlignment="1">
      <alignment horizontal="right" vertical="top" wrapText="1"/>
    </xf>
    <xf numFmtId="0" fontId="179" fillId="0" borderId="22" xfId="5404" applyFont="1" applyBorder="1" applyAlignment="1">
      <alignment vertical="top" wrapText="1" indent="2"/>
    </xf>
    <xf numFmtId="0" fontId="179" fillId="0" borderId="22" xfId="5404" applyFont="1" applyBorder="1" applyAlignment="1">
      <alignment horizontal="right" vertical="top" wrapText="1"/>
    </xf>
    <xf numFmtId="4" fontId="179" fillId="0" borderId="22" xfId="5404" applyNumberFormat="1" applyFont="1" applyBorder="1" applyAlignment="1">
      <alignment horizontal="right" vertical="top" wrapText="1"/>
    </xf>
    <xf numFmtId="0" fontId="180" fillId="55" borderId="4" xfId="5404" applyFont="1" applyFill="1" applyBorder="1" applyAlignment="1">
      <alignment vertical="top"/>
    </xf>
    <xf numFmtId="4" fontId="180" fillId="55" borderId="4" xfId="5404" applyNumberFormat="1" applyFont="1" applyFill="1" applyBorder="1" applyAlignment="1">
      <alignment horizontal="right" vertical="top" wrapText="1"/>
    </xf>
    <xf numFmtId="0" fontId="180" fillId="55" borderId="4" xfId="5404" applyFont="1" applyFill="1" applyBorder="1" applyAlignment="1">
      <alignment horizontal="right" vertical="top" wrapText="1"/>
    </xf>
    <xf numFmtId="0" fontId="23" fillId="0" borderId="0" xfId="5404"/>
    <xf numFmtId="0" fontId="181" fillId="0" borderId="0" xfId="3616" applyFont="1"/>
    <xf numFmtId="240" fontId="181" fillId="0" borderId="0" xfId="3616" applyNumberFormat="1" applyFont="1" applyAlignment="1">
      <alignment horizontal="right"/>
    </xf>
    <xf numFmtId="0" fontId="182" fillId="0" borderId="0" xfId="3616" applyFont="1"/>
    <xf numFmtId="4" fontId="183" fillId="0" borderId="22" xfId="5402" applyNumberFormat="1" applyFont="1" applyBorder="1" applyAlignment="1">
      <alignment horizontal="right" vertical="top" wrapText="1"/>
    </xf>
    <xf numFmtId="240" fontId="183" fillId="0" borderId="1" xfId="3616" applyNumberFormat="1" applyFont="1" applyBorder="1" applyAlignment="1">
      <alignment horizontal="right" wrapText="1"/>
    </xf>
    <xf numFmtId="240" fontId="157" fillId="0" borderId="1" xfId="3616" applyNumberFormat="1" applyFont="1" applyBorder="1" applyAlignment="1">
      <alignment horizontal="right" wrapText="1"/>
    </xf>
    <xf numFmtId="240" fontId="184" fillId="0" borderId="1" xfId="3616" applyNumberFormat="1" applyFont="1" applyBorder="1" applyAlignment="1">
      <alignment horizontal="right" wrapText="1"/>
    </xf>
    <xf numFmtId="4" fontId="184" fillId="0" borderId="22" xfId="5402" applyNumberFormat="1" applyFont="1" applyBorder="1" applyAlignment="1">
      <alignment horizontal="right" vertical="top" wrapText="1"/>
    </xf>
    <xf numFmtId="4" fontId="185" fillId="0" borderId="22" xfId="5402" applyNumberFormat="1" applyFont="1" applyBorder="1" applyAlignment="1">
      <alignment horizontal="right" vertical="top" wrapText="1"/>
    </xf>
    <xf numFmtId="4" fontId="183" fillId="0" borderId="22" xfId="5404" applyNumberFormat="1" applyFont="1" applyBorder="1" applyAlignment="1">
      <alignment horizontal="right" vertical="top" wrapText="1"/>
    </xf>
    <xf numFmtId="4" fontId="157" fillId="0" borderId="22" xfId="5404" applyNumberFormat="1" applyFont="1" applyBorder="1" applyAlignment="1">
      <alignment horizontal="right" vertical="top" wrapText="1"/>
    </xf>
    <xf numFmtId="4" fontId="184" fillId="0" borderId="22" xfId="5404" applyNumberFormat="1" applyFont="1" applyBorder="1" applyAlignment="1">
      <alignment horizontal="right" vertical="top" wrapText="1"/>
    </xf>
    <xf numFmtId="240" fontId="185" fillId="0" borderId="1" xfId="3616" applyNumberFormat="1" applyFont="1" applyBorder="1" applyAlignment="1">
      <alignment vertical="top" wrapText="1"/>
    </xf>
    <xf numFmtId="4" fontId="185" fillId="0" borderId="22" xfId="5404" applyNumberFormat="1" applyFont="1" applyBorder="1" applyAlignment="1">
      <alignment horizontal="right" vertical="top" wrapText="1"/>
    </xf>
    <xf numFmtId="4" fontId="184" fillId="0" borderId="22" xfId="5403" applyNumberFormat="1" applyFont="1" applyBorder="1" applyAlignment="1">
      <alignment horizontal="right" vertical="top" wrapText="1"/>
    </xf>
    <xf numFmtId="4" fontId="157" fillId="0" borderId="22" xfId="5403" applyNumberFormat="1" applyFont="1" applyBorder="1" applyAlignment="1">
      <alignment horizontal="right" vertical="top" wrapText="1"/>
    </xf>
    <xf numFmtId="4" fontId="183" fillId="0" borderId="22" xfId="5403" applyNumberFormat="1" applyFont="1" applyBorder="1" applyAlignment="1">
      <alignment horizontal="right" vertical="top" wrapText="1"/>
    </xf>
    <xf numFmtId="4" fontId="185" fillId="0" borderId="22" xfId="5403" applyNumberFormat="1" applyFont="1" applyBorder="1" applyAlignment="1">
      <alignment horizontal="right" vertical="top" wrapText="1"/>
    </xf>
    <xf numFmtId="4" fontId="155" fillId="56" borderId="22" xfId="5403" applyNumberFormat="1" applyFont="1" applyFill="1" applyBorder="1" applyAlignment="1">
      <alignment horizontal="right" vertical="top" wrapText="1"/>
    </xf>
    <xf numFmtId="4" fontId="155" fillId="56" borderId="22" xfId="5404" applyNumberFormat="1" applyFont="1" applyFill="1" applyBorder="1" applyAlignment="1">
      <alignment horizontal="right" vertical="top" wrapText="1"/>
    </xf>
    <xf numFmtId="4" fontId="177" fillId="0" borderId="0" xfId="3616" applyNumberFormat="1" applyFont="1"/>
    <xf numFmtId="240" fontId="31" fillId="0" borderId="0" xfId="3616" applyNumberFormat="1" applyFont="1"/>
    <xf numFmtId="240" fontId="177" fillId="0" borderId="0" xfId="3616" applyNumberFormat="1" applyFont="1"/>
    <xf numFmtId="4" fontId="152" fillId="0" borderId="0" xfId="3616" applyNumberFormat="1" applyFont="1"/>
    <xf numFmtId="240" fontId="187" fillId="63" borderId="1" xfId="3616" applyNumberFormat="1" applyFont="1" applyFill="1" applyBorder="1" applyAlignment="1">
      <alignment vertical="top" wrapText="1"/>
    </xf>
    <xf numFmtId="3" fontId="160" fillId="62" borderId="34" xfId="5397" applyNumberFormat="1" applyFont="1" applyFill="1" applyBorder="1" applyAlignment="1">
      <alignment horizontal="right" vertical="center" wrapText="1"/>
    </xf>
    <xf numFmtId="3" fontId="163" fillId="58" borderId="34" xfId="5397" applyNumberFormat="1" applyFont="1" applyFill="1" applyBorder="1" applyAlignment="1">
      <alignment horizontal="right" vertical="center" wrapText="1"/>
    </xf>
    <xf numFmtId="3" fontId="160" fillId="58" borderId="34" xfId="5397" applyNumberFormat="1" applyFont="1" applyFill="1" applyBorder="1" applyAlignment="1">
      <alignment horizontal="right" vertical="center" wrapText="1"/>
    </xf>
    <xf numFmtId="3" fontId="163" fillId="62" borderId="34" xfId="5397" applyNumberFormat="1" applyFont="1" applyFill="1" applyBorder="1" applyAlignment="1">
      <alignment horizontal="right" vertical="center" wrapText="1"/>
    </xf>
    <xf numFmtId="4" fontId="160" fillId="58" borderId="0" xfId="5397" applyNumberFormat="1" applyFont="1" applyFill="1" applyAlignment="1">
      <alignment horizontal="left" vertical="center" wrapText="1"/>
    </xf>
    <xf numFmtId="241" fontId="163" fillId="58" borderId="34" xfId="5405" applyNumberFormat="1" applyFont="1" applyFill="1" applyBorder="1" applyAlignment="1">
      <alignment horizontal="center" vertical="center" wrapText="1"/>
    </xf>
    <xf numFmtId="241" fontId="160" fillId="62" borderId="34" xfId="5405" applyNumberFormat="1" applyFont="1" applyFill="1" applyBorder="1" applyAlignment="1">
      <alignment horizontal="right" vertical="center" wrapText="1"/>
    </xf>
    <xf numFmtId="241" fontId="163" fillId="58" borderId="34" xfId="5405" applyNumberFormat="1" applyFont="1" applyFill="1" applyBorder="1" applyAlignment="1">
      <alignment horizontal="right" vertical="center" wrapText="1"/>
    </xf>
    <xf numFmtId="241" fontId="160" fillId="61" borderId="34" xfId="5405" applyNumberFormat="1" applyFont="1" applyFill="1" applyBorder="1" applyAlignment="1">
      <alignment horizontal="right" vertical="center" wrapText="1"/>
    </xf>
    <xf numFmtId="241" fontId="160" fillId="58" borderId="34" xfId="5405" applyNumberFormat="1" applyFont="1" applyFill="1" applyBorder="1" applyAlignment="1">
      <alignment horizontal="right" vertical="center" wrapText="1"/>
    </xf>
    <xf numFmtId="0" fontId="188" fillId="0" borderId="22" xfId="5401" applyFont="1" applyBorder="1" applyAlignment="1">
      <alignment vertical="top" wrapText="1" indent="4"/>
    </xf>
    <xf numFmtId="0" fontId="179" fillId="0" borderId="0" xfId="5401" applyFont="1" applyAlignment="1">
      <alignment horizontal="right" vertical="top" wrapText="1"/>
    </xf>
    <xf numFmtId="0" fontId="155" fillId="0" borderId="22" xfId="5402" applyFont="1" applyBorder="1" applyAlignment="1">
      <alignment vertical="top" wrapText="1" indent="4"/>
    </xf>
    <xf numFmtId="0" fontId="155" fillId="0" borderId="22" xfId="5404" applyFont="1" applyBorder="1" applyAlignment="1">
      <alignment vertical="top" wrapText="1" indent="2"/>
    </xf>
    <xf numFmtId="0" fontId="159" fillId="55" borderId="22" xfId="5403" applyFont="1" applyFill="1" applyBorder="1" applyAlignment="1">
      <alignment vertical="top" wrapText="1"/>
    </xf>
    <xf numFmtId="0" fontId="155" fillId="0" borderId="22" xfId="5403" applyFont="1" applyBorder="1" applyAlignment="1">
      <alignment vertical="top" wrapText="1" indent="2"/>
    </xf>
    <xf numFmtId="4" fontId="23" fillId="0" borderId="0" xfId="3621" applyNumberFormat="1" applyFont="1"/>
    <xf numFmtId="240" fontId="164" fillId="0" borderId="0" xfId="3616" applyNumberFormat="1" applyFont="1"/>
    <xf numFmtId="241" fontId="161" fillId="58" borderId="0" xfId="5397" applyNumberFormat="1" applyFont="1" applyFill="1" applyAlignment="1">
      <alignment horizontal="left" wrapText="1"/>
    </xf>
    <xf numFmtId="0" fontId="155" fillId="0" borderId="22" xfId="5401" applyFont="1" applyBorder="1" applyAlignment="1">
      <alignment vertical="top" wrapText="1" indent="4"/>
    </xf>
    <xf numFmtId="43" fontId="180" fillId="55" borderId="22" xfId="5405" applyFont="1" applyFill="1" applyBorder="1" applyAlignment="1">
      <alignment horizontal="right" vertical="top" wrapText="1"/>
    </xf>
    <xf numFmtId="43" fontId="179" fillId="0" borderId="22" xfId="5405" applyFont="1" applyBorder="1" applyAlignment="1">
      <alignment horizontal="right" vertical="top" wrapText="1"/>
    </xf>
    <xf numFmtId="43" fontId="183" fillId="0" borderId="22" xfId="5405" applyFont="1" applyBorder="1" applyAlignment="1">
      <alignment horizontal="right" vertical="top" wrapText="1"/>
    </xf>
    <xf numFmtId="43" fontId="184" fillId="0" borderId="22" xfId="5405" applyFont="1" applyBorder="1" applyAlignment="1">
      <alignment horizontal="right" vertical="top" wrapText="1"/>
    </xf>
    <xf numFmtId="43" fontId="155" fillId="56" borderId="22" xfId="5405" applyFont="1" applyFill="1" applyBorder="1" applyAlignment="1">
      <alignment horizontal="right" vertical="top" wrapText="1"/>
    </xf>
    <xf numFmtId="43" fontId="183" fillId="0" borderId="0" xfId="5405" applyFont="1" applyBorder="1" applyAlignment="1">
      <alignment horizontal="right" vertical="top" wrapText="1"/>
    </xf>
    <xf numFmtId="43" fontId="185" fillId="0" borderId="0" xfId="5405" applyFont="1" applyBorder="1" applyAlignment="1">
      <alignment horizontal="right" vertical="top" wrapText="1"/>
    </xf>
    <xf numFmtId="43" fontId="180" fillId="55" borderId="4" xfId="5405" applyFont="1" applyFill="1" applyBorder="1" applyAlignment="1">
      <alignment horizontal="right" vertical="top" wrapText="1"/>
    </xf>
    <xf numFmtId="0" fontId="189" fillId="0" borderId="0" xfId="5402" applyFont="1"/>
    <xf numFmtId="0" fontId="190" fillId="55" borderId="22" xfId="5403" applyFont="1" applyFill="1" applyBorder="1" applyAlignment="1">
      <alignment vertical="top" wrapText="1"/>
    </xf>
    <xf numFmtId="0" fontId="191" fillId="0" borderId="22" xfId="5403" applyFont="1" applyBorder="1" applyAlignment="1">
      <alignment vertical="top" wrapText="1" indent="2"/>
    </xf>
    <xf numFmtId="0" fontId="183" fillId="0" borderId="22" xfId="5403" applyFont="1" applyBorder="1" applyAlignment="1">
      <alignment vertical="top" wrapText="1" indent="2"/>
    </xf>
    <xf numFmtId="0" fontId="155" fillId="0" borderId="0" xfId="5403" applyFont="1" applyAlignment="1">
      <alignment vertical="top" wrapText="1" indent="2"/>
    </xf>
    <xf numFmtId="4" fontId="185" fillId="0" borderId="0" xfId="5403" applyNumberFormat="1" applyFont="1" applyAlignment="1">
      <alignment horizontal="right" vertical="top" wrapText="1"/>
    </xf>
    <xf numFmtId="0" fontId="158" fillId="0" borderId="0" xfId="5404" applyFont="1"/>
    <xf numFmtId="0" fontId="190" fillId="55" borderId="22" xfId="5407" applyFont="1" applyFill="1" applyBorder="1" applyAlignment="1">
      <alignment vertical="top" wrapText="1"/>
    </xf>
    <xf numFmtId="0" fontId="190" fillId="55" borderId="22" xfId="5407" applyFont="1" applyFill="1" applyBorder="1" applyAlignment="1">
      <alignment horizontal="right" vertical="top" wrapText="1"/>
    </xf>
    <xf numFmtId="4" fontId="190" fillId="55" borderId="22" xfId="5407" applyNumberFormat="1" applyFont="1" applyFill="1" applyBorder="1" applyAlignment="1">
      <alignment horizontal="right" vertical="top" wrapText="1"/>
    </xf>
    <xf numFmtId="0" fontId="191" fillId="0" borderId="22" xfId="5407" applyFont="1" applyBorder="1" applyAlignment="1">
      <alignment vertical="top" indent="2"/>
    </xf>
    <xf numFmtId="0" fontId="191" fillId="0" borderId="22" xfId="5407" applyFont="1" applyBorder="1" applyAlignment="1">
      <alignment horizontal="right" vertical="top" wrapText="1"/>
    </xf>
    <xf numFmtId="4" fontId="191" fillId="0" borderId="22" xfId="5407" applyNumberFormat="1" applyFont="1" applyBorder="1" applyAlignment="1">
      <alignment horizontal="right" vertical="top" wrapText="1"/>
    </xf>
    <xf numFmtId="0" fontId="191" fillId="0" borderId="22" xfId="5407" applyFont="1" applyBorder="1" applyAlignment="1">
      <alignment vertical="top" wrapText="1" indent="4"/>
    </xf>
    <xf numFmtId="0" fontId="190" fillId="55" borderId="4" xfId="5407" applyFont="1" applyFill="1" applyBorder="1" applyAlignment="1">
      <alignment vertical="top"/>
    </xf>
    <xf numFmtId="0" fontId="190" fillId="55" borderId="4" xfId="5407" applyFont="1" applyFill="1" applyBorder="1" applyAlignment="1">
      <alignment horizontal="right" vertical="top" wrapText="1"/>
    </xf>
    <xf numFmtId="4" fontId="190" fillId="55" borderId="4" xfId="5407" applyNumberFormat="1" applyFont="1" applyFill="1" applyBorder="1" applyAlignment="1">
      <alignment horizontal="right" vertical="top" wrapText="1"/>
    </xf>
    <xf numFmtId="0" fontId="179" fillId="0" borderId="0" xfId="5404" applyFont="1" applyAlignment="1">
      <alignment vertical="top" wrapText="1" indent="2"/>
    </xf>
    <xf numFmtId="0" fontId="179" fillId="0" borderId="0" xfId="5404" applyFont="1" applyAlignment="1">
      <alignment horizontal="right" vertical="top" wrapText="1"/>
    </xf>
    <xf numFmtId="4" fontId="185" fillId="0" borderId="0" xfId="5404" applyNumberFormat="1" applyFont="1" applyAlignment="1">
      <alignment horizontal="right" vertical="top" wrapText="1"/>
    </xf>
    <xf numFmtId="0" fontId="180" fillId="55" borderId="39" xfId="5404" applyFont="1" applyFill="1" applyBorder="1" applyAlignment="1">
      <alignment vertical="top" wrapText="1"/>
    </xf>
    <xf numFmtId="0" fontId="180" fillId="55" borderId="39" xfId="5404" applyFont="1" applyFill="1" applyBorder="1" applyAlignment="1">
      <alignment horizontal="right" vertical="top" wrapText="1"/>
    </xf>
    <xf numFmtId="4" fontId="180" fillId="55" borderId="39" xfId="5404" applyNumberFormat="1" applyFont="1" applyFill="1" applyBorder="1" applyAlignment="1">
      <alignment horizontal="right" vertical="top" wrapText="1"/>
    </xf>
    <xf numFmtId="0" fontId="179" fillId="0" borderId="38" xfId="5404" applyFont="1" applyBorder="1" applyAlignment="1">
      <alignment vertical="top" wrapText="1" indent="2"/>
    </xf>
    <xf numFmtId="0" fontId="179" fillId="0" borderId="38" xfId="5404" applyFont="1" applyBorder="1" applyAlignment="1">
      <alignment horizontal="right" vertical="top" wrapText="1"/>
    </xf>
    <xf numFmtId="4" fontId="179" fillId="0" borderId="38" xfId="5404" applyNumberFormat="1" applyFont="1" applyBorder="1" applyAlignment="1">
      <alignment horizontal="right" vertical="top" wrapText="1"/>
    </xf>
    <xf numFmtId="4" fontId="185" fillId="56" borderId="22" xfId="5402" applyNumberFormat="1" applyFont="1" applyFill="1" applyBorder="1" applyAlignment="1">
      <alignment horizontal="right" vertical="top" wrapText="1"/>
    </xf>
    <xf numFmtId="4" fontId="23" fillId="0" borderId="0" xfId="5404" applyNumberFormat="1"/>
    <xf numFmtId="0" fontId="188" fillId="0" borderId="0" xfId="5401" applyFont="1" applyAlignment="1">
      <alignment vertical="top" wrapText="1" indent="4"/>
    </xf>
    <xf numFmtId="164" fontId="24" fillId="0" borderId="0" xfId="3621" applyNumberFormat="1" applyAlignment="1">
      <alignment horizontal="left"/>
    </xf>
    <xf numFmtId="0" fontId="24" fillId="0" borderId="0" xfId="5392" applyFont="1" applyAlignment="1">
      <alignment vertical="top"/>
    </xf>
    <xf numFmtId="4" fontId="23" fillId="0" borderId="0" xfId="5403" applyNumberFormat="1"/>
    <xf numFmtId="0" fontId="24" fillId="0" borderId="0" xfId="5399" applyFont="1" applyAlignment="1">
      <alignment vertical="top"/>
    </xf>
    <xf numFmtId="0" fontId="192" fillId="0" borderId="22" xfId="5406" applyFont="1" applyBorder="1" applyAlignment="1">
      <alignment vertical="top" wrapText="1"/>
    </xf>
    <xf numFmtId="4" fontId="192" fillId="0" borderId="22" xfId="5406" applyNumberFormat="1" applyFont="1" applyBorder="1" applyAlignment="1">
      <alignment horizontal="right" vertical="top" wrapText="1"/>
    </xf>
    <xf numFmtId="0" fontId="193" fillId="0" borderId="22" xfId="5406" applyFont="1" applyBorder="1" applyAlignment="1">
      <alignment vertical="top" wrapText="1" indent="2"/>
    </xf>
    <xf numFmtId="4" fontId="193" fillId="0" borderId="22" xfId="5406" applyNumberFormat="1" applyFont="1" applyBorder="1" applyAlignment="1">
      <alignment horizontal="right" vertical="top" wrapText="1"/>
    </xf>
    <xf numFmtId="0" fontId="193" fillId="0" borderId="22" xfId="5406" applyFont="1" applyBorder="1" applyAlignment="1">
      <alignment vertical="top" wrapText="1" indent="4"/>
    </xf>
    <xf numFmtId="4" fontId="194" fillId="0" borderId="22" xfId="5406" applyNumberFormat="1" applyFont="1" applyBorder="1" applyAlignment="1">
      <alignment horizontal="right" vertical="top" wrapText="1"/>
    </xf>
    <xf numFmtId="0" fontId="195" fillId="55" borderId="4" xfId="5406" applyFont="1" applyFill="1" applyBorder="1" applyAlignment="1">
      <alignment vertical="top"/>
    </xf>
    <xf numFmtId="4" fontId="195" fillId="55" borderId="4" xfId="5406" applyNumberFormat="1" applyFont="1" applyFill="1" applyBorder="1" applyAlignment="1">
      <alignment horizontal="right" vertical="top" wrapText="1"/>
    </xf>
    <xf numFmtId="0" fontId="23" fillId="0" borderId="0" xfId="5408"/>
    <xf numFmtId="0" fontId="24" fillId="0" borderId="0" xfId="5391" applyFont="1" applyAlignment="1">
      <alignment vertical="top"/>
    </xf>
    <xf numFmtId="0" fontId="152" fillId="0" borderId="0" xfId="5408" applyFont="1"/>
    <xf numFmtId="0" fontId="158" fillId="0" borderId="0" xfId="5408" applyFont="1"/>
    <xf numFmtId="0" fontId="152" fillId="0" borderId="0" xfId="5409" applyFont="1"/>
    <xf numFmtId="0" fontId="158" fillId="0" borderId="0" xfId="5409" applyFont="1"/>
    <xf numFmtId="4" fontId="179" fillId="0" borderId="0" xfId="5403" applyNumberFormat="1" applyFont="1" applyAlignment="1">
      <alignment horizontal="right" vertical="top" wrapText="1"/>
    </xf>
    <xf numFmtId="0" fontId="196" fillId="0" borderId="0" xfId="5399" applyFont="1"/>
    <xf numFmtId="0" fontId="154" fillId="0" borderId="0" xfId="5398" applyFont="1" applyAlignment="1">
      <alignment horizontal="left" vertical="center" wrapText="1"/>
    </xf>
    <xf numFmtId="1" fontId="154" fillId="0" borderId="0" xfId="5398" applyNumberFormat="1" applyFont="1" applyAlignment="1">
      <alignment vertical="center" wrapText="1"/>
    </xf>
    <xf numFmtId="0" fontId="168" fillId="0" borderId="0" xfId="3616" applyFont="1" applyAlignment="1">
      <alignment horizontal="center" vertical="center" wrapText="1"/>
    </xf>
    <xf numFmtId="240" fontId="164" fillId="0" borderId="0" xfId="3616" applyNumberFormat="1" applyFont="1" applyAlignment="1">
      <alignment vertical="center" wrapText="1"/>
    </xf>
    <xf numFmtId="240" fontId="155" fillId="0" borderId="0" xfId="3616" applyNumberFormat="1" applyFont="1" applyAlignment="1">
      <alignment vertical="center" wrapText="1"/>
    </xf>
    <xf numFmtId="3" fontId="164" fillId="0" borderId="0" xfId="3616" applyNumberFormat="1" applyFont="1" applyAlignment="1">
      <alignment vertical="center" wrapText="1"/>
    </xf>
    <xf numFmtId="3" fontId="155" fillId="0" borderId="0" xfId="3616" applyNumberFormat="1" applyFont="1" applyAlignment="1">
      <alignment vertical="center" wrapText="1"/>
    </xf>
    <xf numFmtId="3" fontId="169" fillId="0" borderId="0" xfId="3616" applyNumberFormat="1" applyFont="1" applyAlignment="1">
      <alignment vertical="center" wrapText="1"/>
    </xf>
    <xf numFmtId="3" fontId="171" fillId="0" borderId="0" xfId="3616" applyNumberFormat="1" applyFont="1" applyAlignment="1">
      <alignment vertical="center" wrapText="1"/>
    </xf>
    <xf numFmtId="3" fontId="169" fillId="0" borderId="0" xfId="3616" applyNumberFormat="1" applyFont="1" applyAlignment="1">
      <alignment horizontal="center" vertical="center" wrapText="1"/>
    </xf>
    <xf numFmtId="3" fontId="168" fillId="0" borderId="0" xfId="3616" applyNumberFormat="1" applyFont="1" applyAlignment="1">
      <alignment horizontal="center" vertical="center" wrapText="1"/>
    </xf>
    <xf numFmtId="3" fontId="173" fillId="0" borderId="0" xfId="3616" applyNumberFormat="1" applyFont="1" applyAlignment="1">
      <alignment vertical="center" wrapText="1"/>
    </xf>
    <xf numFmtId="3" fontId="164" fillId="0" borderId="0" xfId="3616" applyNumberFormat="1" applyFont="1" applyAlignment="1">
      <alignment vertical="center"/>
    </xf>
    <xf numFmtId="3" fontId="181" fillId="0" borderId="0" xfId="3616" applyNumberFormat="1" applyFont="1" applyAlignment="1">
      <alignment horizontal="right"/>
    </xf>
    <xf numFmtId="240" fontId="197" fillId="0" borderId="1" xfId="3616" applyNumberFormat="1" applyFont="1" applyBorder="1" applyAlignment="1">
      <alignment vertical="center" wrapText="1"/>
    </xf>
    <xf numFmtId="240" fontId="165" fillId="56" borderId="0" xfId="3616" applyNumberFormat="1" applyFont="1" applyFill="1"/>
    <xf numFmtId="0" fontId="23" fillId="0" borderId="0" xfId="2245"/>
    <xf numFmtId="0" fontId="199" fillId="64" borderId="40" xfId="2245" applyFont="1" applyFill="1" applyBorder="1" applyAlignment="1">
      <alignment vertical="top" wrapText="1"/>
    </xf>
    <xf numFmtId="0" fontId="199" fillId="64" borderId="40" xfId="2245" applyFont="1" applyFill="1" applyBorder="1" applyAlignment="1">
      <alignment vertical="top"/>
    </xf>
    <xf numFmtId="0" fontId="23" fillId="0" borderId="0" xfId="0" applyFont="1"/>
    <xf numFmtId="0" fontId="198" fillId="0" borderId="0" xfId="0" applyFont="1" applyAlignment="1">
      <alignment vertical="top" wrapText="1"/>
    </xf>
    <xf numFmtId="0" fontId="201" fillId="65" borderId="44" xfId="0" applyFont="1" applyFill="1" applyBorder="1" applyAlignment="1">
      <alignment vertical="top" wrapText="1"/>
    </xf>
    <xf numFmtId="0" fontId="202" fillId="66" borderId="45" xfId="0" applyFont="1" applyFill="1" applyBorder="1" applyAlignment="1">
      <alignment vertical="top" wrapText="1"/>
    </xf>
    <xf numFmtId="4" fontId="202" fillId="66" borderId="45" xfId="0" applyNumberFormat="1" applyFont="1" applyFill="1" applyBorder="1" applyAlignment="1">
      <alignment horizontal="right" vertical="top" wrapText="1"/>
    </xf>
    <xf numFmtId="0" fontId="202" fillId="66" borderId="45" xfId="0" applyFont="1" applyFill="1" applyBorder="1" applyAlignment="1">
      <alignment horizontal="right" vertical="top" wrapText="1"/>
    </xf>
    <xf numFmtId="0" fontId="202" fillId="66" borderId="46" xfId="0" applyFont="1" applyFill="1" applyBorder="1" applyAlignment="1">
      <alignment horizontal="right" vertical="top" wrapText="1"/>
    </xf>
    <xf numFmtId="0" fontId="202" fillId="66" borderId="47" xfId="0" applyFont="1" applyFill="1" applyBorder="1" applyAlignment="1">
      <alignment horizontal="right" vertical="top" wrapText="1"/>
    </xf>
    <xf numFmtId="0" fontId="201" fillId="66" borderId="45" xfId="0" applyFont="1" applyFill="1" applyBorder="1" applyAlignment="1">
      <alignment vertical="top" wrapText="1" indent="2"/>
    </xf>
    <xf numFmtId="4" fontId="201" fillId="66" borderId="45" xfId="0" applyNumberFormat="1" applyFont="1" applyFill="1" applyBorder="1" applyAlignment="1">
      <alignment horizontal="right" vertical="top" wrapText="1"/>
    </xf>
    <xf numFmtId="0" fontId="201" fillId="66" borderId="45" xfId="0" applyFont="1" applyFill="1" applyBorder="1" applyAlignment="1">
      <alignment horizontal="right" vertical="top" wrapText="1"/>
    </xf>
    <xf numFmtId="2" fontId="201" fillId="66" borderId="45" xfId="0" applyNumberFormat="1" applyFont="1" applyFill="1" applyBorder="1" applyAlignment="1">
      <alignment horizontal="right" vertical="top" wrapText="1"/>
    </xf>
    <xf numFmtId="0" fontId="201" fillId="66" borderId="46" xfId="0" applyFont="1" applyFill="1" applyBorder="1" applyAlignment="1">
      <alignment horizontal="right" vertical="top" wrapText="1"/>
    </xf>
    <xf numFmtId="0" fontId="201" fillId="66" borderId="47" xfId="0" applyFont="1" applyFill="1" applyBorder="1" applyAlignment="1">
      <alignment horizontal="right" vertical="top" wrapText="1"/>
    </xf>
    <xf numFmtId="0" fontId="201" fillId="66" borderId="45" xfId="0" applyFont="1" applyFill="1" applyBorder="1" applyAlignment="1">
      <alignment vertical="top" wrapText="1" indent="4"/>
    </xf>
    <xf numFmtId="0" fontId="201" fillId="67" borderId="45" xfId="0" applyFont="1" applyFill="1" applyBorder="1" applyAlignment="1">
      <alignment vertical="top" wrapText="1" indent="6"/>
    </xf>
    <xf numFmtId="0" fontId="201" fillId="67" borderId="45" xfId="0" applyFont="1" applyFill="1" applyBorder="1" applyAlignment="1">
      <alignment horizontal="right" vertical="top" wrapText="1"/>
    </xf>
    <xf numFmtId="4" fontId="201" fillId="67" borderId="45" xfId="0" applyNumberFormat="1" applyFont="1" applyFill="1" applyBorder="1" applyAlignment="1">
      <alignment horizontal="right" vertical="top" wrapText="1"/>
    </xf>
    <xf numFmtId="0" fontId="201" fillId="67" borderId="46" xfId="0" applyFont="1" applyFill="1" applyBorder="1" applyAlignment="1">
      <alignment horizontal="right" vertical="top" wrapText="1"/>
    </xf>
    <xf numFmtId="0" fontId="201" fillId="67" borderId="47" xfId="0" applyFont="1" applyFill="1" applyBorder="1" applyAlignment="1">
      <alignment horizontal="right" vertical="top" wrapText="1"/>
    </xf>
    <xf numFmtId="0" fontId="201" fillId="67" borderId="45" xfId="0" applyFont="1" applyFill="1" applyBorder="1" applyAlignment="1">
      <alignment vertical="top" wrapText="1" indent="4"/>
    </xf>
    <xf numFmtId="2" fontId="201" fillId="67" borderId="45" xfId="0" applyNumberFormat="1" applyFont="1" applyFill="1" applyBorder="1" applyAlignment="1">
      <alignment horizontal="right" vertical="top" wrapText="1"/>
    </xf>
    <xf numFmtId="4" fontId="203" fillId="66" borderId="45" xfId="0" applyNumberFormat="1" applyFont="1" applyFill="1" applyBorder="1" applyAlignment="1">
      <alignment horizontal="right" vertical="top" wrapText="1"/>
    </xf>
    <xf numFmtId="4" fontId="204" fillId="66" borderId="45" xfId="0" applyNumberFormat="1" applyFont="1" applyFill="1" applyBorder="1" applyAlignment="1">
      <alignment horizontal="right" vertical="top" wrapText="1"/>
    </xf>
    <xf numFmtId="0" fontId="201" fillId="65" borderId="44" xfId="0" applyFont="1" applyFill="1" applyBorder="1" applyAlignment="1">
      <alignment vertical="top"/>
    </xf>
    <xf numFmtId="40" fontId="201" fillId="65" borderId="44" xfId="0" applyNumberFormat="1" applyFont="1" applyFill="1" applyBorder="1" applyAlignment="1">
      <alignment horizontal="right" vertical="top" wrapText="1"/>
    </xf>
    <xf numFmtId="4" fontId="203" fillId="67" borderId="45" xfId="0" applyNumberFormat="1" applyFont="1" applyFill="1" applyBorder="1" applyAlignment="1">
      <alignment horizontal="right" vertical="top" wrapText="1"/>
    </xf>
    <xf numFmtId="2" fontId="202" fillId="66" borderId="45" xfId="0" applyNumberFormat="1" applyFont="1" applyFill="1" applyBorder="1" applyAlignment="1">
      <alignment horizontal="right" vertical="top" wrapText="1"/>
    </xf>
    <xf numFmtId="2" fontId="203" fillId="66" borderId="45" xfId="0" applyNumberFormat="1" applyFont="1" applyFill="1" applyBorder="1" applyAlignment="1">
      <alignment horizontal="right" vertical="top" wrapText="1"/>
    </xf>
    <xf numFmtId="0" fontId="198" fillId="0" borderId="0" xfId="0" applyFont="1" applyAlignment="1">
      <alignment vertical="top"/>
    </xf>
    <xf numFmtId="0" fontId="155" fillId="0" borderId="0" xfId="0" applyFont="1"/>
    <xf numFmtId="0" fontId="155" fillId="0" borderId="0" xfId="0" applyFont="1" applyAlignment="1">
      <alignment horizontal="left"/>
    </xf>
    <xf numFmtId="0" fontId="154" fillId="0" borderId="0" xfId="0" applyFont="1" applyAlignment="1">
      <alignment horizontal="left"/>
    </xf>
    <xf numFmtId="0" fontId="155" fillId="0" borderId="0" xfId="0" applyFont="1" applyAlignment="1">
      <alignment horizontal="center"/>
    </xf>
    <xf numFmtId="1" fontId="155" fillId="0" borderId="0" xfId="0" applyNumberFormat="1" applyFont="1" applyAlignment="1">
      <alignment horizontal="right"/>
    </xf>
    <xf numFmtId="0" fontId="168" fillId="0" borderId="0" xfId="0" applyFont="1" applyAlignment="1">
      <alignment horizontal="right" vertical="center"/>
    </xf>
    <xf numFmtId="0" fontId="167" fillId="0" borderId="0" xfId="0" applyFont="1" applyAlignment="1">
      <alignment horizontal="right" vertical="center"/>
    </xf>
    <xf numFmtId="0" fontId="168" fillId="0" borderId="1" xfId="0" applyFont="1" applyBorder="1" applyAlignment="1">
      <alignment horizontal="center" vertical="center" wrapText="1"/>
    </xf>
    <xf numFmtId="0" fontId="168" fillId="0" borderId="0" xfId="0" applyFont="1"/>
    <xf numFmtId="0" fontId="168" fillId="0" borderId="1" xfId="0" applyFont="1" applyBorder="1" applyAlignment="1">
      <alignment horizontal="left" vertical="center" wrapText="1"/>
    </xf>
    <xf numFmtId="240" fontId="168" fillId="0" borderId="1" xfId="0" applyNumberFormat="1" applyFont="1" applyBorder="1" applyAlignment="1">
      <alignment vertical="center" wrapText="1"/>
    </xf>
    <xf numFmtId="0" fontId="167" fillId="0" borderId="1" xfId="0" applyFont="1" applyBorder="1" applyAlignment="1">
      <alignment horizontal="left" vertical="center" wrapText="1"/>
    </xf>
    <xf numFmtId="240" fontId="167" fillId="0" borderId="1" xfId="0" applyNumberFormat="1" applyFont="1" applyBorder="1" applyAlignment="1">
      <alignment vertical="center" wrapText="1"/>
    </xf>
    <xf numFmtId="0" fontId="167" fillId="0" borderId="0" xfId="0" applyFont="1"/>
    <xf numFmtId="0" fontId="168" fillId="68" borderId="48" xfId="0" applyFont="1" applyFill="1" applyBorder="1" applyAlignment="1">
      <alignment horizontal="left" vertical="center" wrapText="1"/>
    </xf>
    <xf numFmtId="240" fontId="168" fillId="68" borderId="1" xfId="0" applyNumberFormat="1" applyFont="1" applyFill="1" applyBorder="1" applyAlignment="1">
      <alignment vertical="center" wrapText="1"/>
    </xf>
    <xf numFmtId="0" fontId="168" fillId="68" borderId="5" xfId="0" applyFont="1" applyFill="1" applyBorder="1" applyAlignment="1">
      <alignment horizontal="left" vertical="center" wrapText="1"/>
    </xf>
    <xf numFmtId="240" fontId="167" fillId="0" borderId="5" xfId="0" applyNumberFormat="1" applyFont="1" applyBorder="1" applyAlignment="1">
      <alignment vertical="center" wrapText="1"/>
    </xf>
    <xf numFmtId="240" fontId="168" fillId="0" borderId="5" xfId="0" applyNumberFormat="1" applyFont="1" applyBorder="1" applyAlignment="1">
      <alignment vertical="center" wrapText="1"/>
    </xf>
    <xf numFmtId="0" fontId="168" fillId="68" borderId="1" xfId="0" applyFont="1" applyFill="1" applyBorder="1" applyAlignment="1">
      <alignment horizontal="left" vertical="center" wrapText="1"/>
    </xf>
    <xf numFmtId="0" fontId="31" fillId="0" borderId="0" xfId="0" applyFont="1"/>
    <xf numFmtId="0" fontId="167" fillId="0" borderId="0" xfId="0" applyFont="1" applyAlignment="1">
      <alignment horizontal="center" vertical="top" wrapText="1"/>
    </xf>
    <xf numFmtId="0" fontId="205" fillId="0" borderId="0" xfId="0" applyFont="1"/>
    <xf numFmtId="0" fontId="206" fillId="0" borderId="0" xfId="0" applyFont="1"/>
    <xf numFmtId="0" fontId="207" fillId="0" borderId="0" xfId="0" applyFont="1"/>
    <xf numFmtId="0" fontId="168" fillId="0" borderId="1" xfId="0" applyFont="1" applyBorder="1" applyAlignment="1">
      <alignment vertical="center" wrapText="1"/>
    </xf>
    <xf numFmtId="240" fontId="168" fillId="0" borderId="1" xfId="0" applyNumberFormat="1" applyFont="1" applyBorder="1" applyAlignment="1">
      <alignment vertical="top" wrapText="1"/>
    </xf>
    <xf numFmtId="0" fontId="167" fillId="0" borderId="1" xfId="0" applyFont="1" applyBorder="1" applyAlignment="1">
      <alignment vertical="center" wrapText="1"/>
    </xf>
    <xf numFmtId="240" fontId="167" fillId="0" borderId="1" xfId="0" applyNumberFormat="1" applyFont="1" applyBorder="1" applyAlignment="1">
      <alignment vertical="top" wrapText="1"/>
    </xf>
    <xf numFmtId="0" fontId="168" fillId="68" borderId="1" xfId="0" applyFont="1" applyFill="1" applyBorder="1" applyAlignment="1">
      <alignment vertical="center" wrapText="1"/>
    </xf>
    <xf numFmtId="240" fontId="208" fillId="0" borderId="0" xfId="0" applyNumberFormat="1" applyFont="1" applyAlignment="1">
      <alignment horizontal="right"/>
    </xf>
    <xf numFmtId="0" fontId="31" fillId="0" borderId="0" xfId="0" applyFont="1" applyAlignment="1">
      <alignment horizontal="left"/>
    </xf>
    <xf numFmtId="0" fontId="130" fillId="58" borderId="36" xfId="5397" applyFont="1" applyFill="1" applyBorder="1" applyAlignment="1">
      <alignment horizontal="left" wrapText="1"/>
    </xf>
    <xf numFmtId="3" fontId="161" fillId="58" borderId="0" xfId="5397" applyNumberFormat="1" applyFont="1" applyFill="1" applyAlignment="1">
      <alignment horizontal="left" wrapText="1"/>
    </xf>
    <xf numFmtId="240" fontId="167" fillId="0" borderId="0" xfId="0" applyNumberFormat="1" applyFont="1"/>
    <xf numFmtId="1" fontId="205" fillId="0" borderId="0" xfId="0" applyNumberFormat="1" applyFont="1"/>
    <xf numFmtId="4" fontId="205" fillId="0" borderId="0" xfId="0" applyNumberFormat="1" applyFont="1"/>
    <xf numFmtId="4" fontId="206" fillId="0" borderId="0" xfId="0" applyNumberFormat="1" applyFont="1"/>
    <xf numFmtId="4" fontId="23" fillId="0" borderId="0" xfId="0" applyNumberFormat="1" applyFont="1"/>
    <xf numFmtId="3" fontId="23" fillId="0" borderId="0" xfId="0" applyNumberFormat="1" applyFont="1"/>
    <xf numFmtId="49" fontId="130" fillId="58" borderId="34" xfId="5397" applyNumberFormat="1" applyFont="1" applyFill="1" applyBorder="1" applyAlignment="1">
      <alignment horizontal="center" vertical="center" wrapText="1"/>
    </xf>
    <xf numFmtId="0" fontId="209" fillId="0" borderId="1" xfId="3616" applyFont="1" applyBorder="1" applyAlignment="1">
      <alignment horizontal="center" vertical="center" wrapText="1"/>
    </xf>
    <xf numFmtId="0" fontId="155" fillId="0" borderId="22" xfId="5411" applyFont="1" applyBorder="1" applyAlignment="1">
      <alignment vertical="top" wrapText="1" indent="2"/>
    </xf>
    <xf numFmtId="4" fontId="155" fillId="0" borderId="22" xfId="5411" applyNumberFormat="1" applyFont="1" applyBorder="1" applyAlignment="1">
      <alignment horizontal="right" vertical="top" wrapText="1"/>
    </xf>
    <xf numFmtId="0" fontId="159" fillId="55" borderId="4" xfId="5411" applyFont="1" applyFill="1" applyBorder="1" applyAlignment="1">
      <alignment vertical="top"/>
    </xf>
    <xf numFmtId="4" fontId="159" fillId="55" borderId="4" xfId="5411" applyNumberFormat="1" applyFont="1" applyFill="1" applyBorder="1" applyAlignment="1">
      <alignment horizontal="right" vertical="top" wrapText="1"/>
    </xf>
    <xf numFmtId="0" fontId="191" fillId="0" borderId="43" xfId="2245" applyFont="1" applyBorder="1" applyAlignment="1">
      <alignment vertical="top" wrapText="1"/>
    </xf>
    <xf numFmtId="4" fontId="23" fillId="0" borderId="0" xfId="2245" applyNumberFormat="1"/>
    <xf numFmtId="4" fontId="191" fillId="0" borderId="22" xfId="2245" applyNumberFormat="1" applyFont="1" applyBorder="1" applyAlignment="1">
      <alignment horizontal="right" vertical="top"/>
    </xf>
    <xf numFmtId="4" fontId="199" fillId="64" borderId="40" xfId="2245" applyNumberFormat="1" applyFont="1" applyFill="1" applyBorder="1" applyAlignment="1">
      <alignment horizontal="right" vertical="top"/>
    </xf>
    <xf numFmtId="0" fontId="199" fillId="64" borderId="40" xfId="2245" applyFont="1" applyFill="1" applyBorder="1" applyAlignment="1">
      <alignment horizontal="right" vertical="top"/>
    </xf>
    <xf numFmtId="0" fontId="199" fillId="64" borderId="49" xfId="2245" applyFont="1" applyFill="1" applyBorder="1" applyAlignment="1">
      <alignment horizontal="right" vertical="top"/>
    </xf>
    <xf numFmtId="0" fontId="199" fillId="64" borderId="50" xfId="2245" applyFont="1" applyFill="1" applyBorder="1" applyAlignment="1">
      <alignment horizontal="right" vertical="top"/>
    </xf>
    <xf numFmtId="4" fontId="191" fillId="0" borderId="43" xfId="2245" applyNumberFormat="1" applyFont="1" applyBorder="1" applyAlignment="1">
      <alignment horizontal="right" vertical="top"/>
    </xf>
    <xf numFmtId="0" fontId="191" fillId="0" borderId="43" xfId="2245" applyFont="1" applyBorder="1" applyAlignment="1">
      <alignment horizontal="right" vertical="top"/>
    </xf>
    <xf numFmtId="0" fontId="191" fillId="0" borderId="41" xfId="2245" applyFont="1" applyBorder="1" applyAlignment="1">
      <alignment horizontal="right" vertical="top"/>
    </xf>
    <xf numFmtId="0" fontId="191" fillId="0" borderId="42" xfId="2245" applyFont="1" applyBorder="1" applyAlignment="1">
      <alignment horizontal="right" vertical="top"/>
    </xf>
    <xf numFmtId="0" fontId="191" fillId="0" borderId="43" xfId="2245" applyFont="1" applyBorder="1" applyAlignment="1">
      <alignment vertical="top" wrapText="1" indent="2"/>
    </xf>
    <xf numFmtId="0" fontId="191" fillId="0" borderId="43" xfId="2245" applyFont="1" applyBorder="1" applyAlignment="1">
      <alignment vertical="top" wrapText="1" indent="4"/>
    </xf>
    <xf numFmtId="3" fontId="210" fillId="0" borderId="56" xfId="0" applyNumberFormat="1" applyFont="1" applyBorder="1" applyAlignment="1">
      <alignment horizontal="right" vertical="center"/>
    </xf>
    <xf numFmtId="3" fontId="23" fillId="0" borderId="0" xfId="2245" applyNumberFormat="1"/>
    <xf numFmtId="3" fontId="211" fillId="0" borderId="55" xfId="0" applyNumberFormat="1" applyFont="1" applyBorder="1" applyAlignment="1">
      <alignment horizontal="right" vertical="center"/>
    </xf>
    <xf numFmtId="0" fontId="212" fillId="0" borderId="56" xfId="0" applyFont="1" applyBorder="1" applyAlignment="1">
      <alignment horizontal="right" vertical="center" wrapText="1"/>
    </xf>
    <xf numFmtId="3" fontId="212" fillId="0" borderId="56" xfId="0" applyNumberFormat="1" applyFont="1" applyBorder="1" applyAlignment="1">
      <alignment horizontal="right" vertical="center" wrapText="1"/>
    </xf>
    <xf numFmtId="0" fontId="155" fillId="0" borderId="22" xfId="5412" applyFont="1" applyBorder="1" applyAlignment="1">
      <alignment vertical="top" wrapText="1" indent="2"/>
    </xf>
    <xf numFmtId="0" fontId="155" fillId="0" borderId="22" xfId="5412" applyFont="1" applyBorder="1" applyAlignment="1">
      <alignment horizontal="right" vertical="top" wrapText="1"/>
    </xf>
    <xf numFmtId="4" fontId="155" fillId="0" borderId="22" xfId="5412" applyNumberFormat="1" applyFont="1" applyBorder="1" applyAlignment="1">
      <alignment horizontal="right" vertical="top" wrapText="1"/>
    </xf>
    <xf numFmtId="4" fontId="159" fillId="55" borderId="4" xfId="5412" applyNumberFormat="1" applyFont="1" applyFill="1" applyBorder="1" applyAlignment="1">
      <alignment horizontal="right" vertical="top" wrapText="1"/>
    </xf>
    <xf numFmtId="0" fontId="212" fillId="0" borderId="55" xfId="0" applyFont="1" applyBorder="1" applyAlignment="1">
      <alignment horizontal="right" vertical="center" wrapText="1"/>
    </xf>
    <xf numFmtId="4" fontId="212" fillId="0" borderId="56" xfId="0" applyNumberFormat="1" applyFont="1" applyBorder="1" applyAlignment="1">
      <alignment horizontal="right" vertical="center" wrapText="1"/>
    </xf>
    <xf numFmtId="3" fontId="212" fillId="0" borderId="55" xfId="0" applyNumberFormat="1" applyFont="1" applyBorder="1" applyAlignment="1">
      <alignment horizontal="right" vertical="center" wrapText="1"/>
    </xf>
    <xf numFmtId="3" fontId="176" fillId="0" borderId="0" xfId="3616" applyNumberFormat="1" applyFont="1"/>
    <xf numFmtId="0" fontId="130" fillId="58" borderId="0" xfId="5397" applyFont="1" applyFill="1" applyAlignment="1">
      <alignment horizontal="left" vertical="top" wrapText="1"/>
    </xf>
    <xf numFmtId="241" fontId="213" fillId="62" borderId="34" xfId="5405" applyNumberFormat="1" applyFont="1" applyFill="1" applyBorder="1" applyAlignment="1">
      <alignment horizontal="right" vertical="center" wrapText="1"/>
    </xf>
    <xf numFmtId="3" fontId="214" fillId="58" borderId="34" xfId="5397" applyNumberFormat="1" applyFont="1" applyFill="1" applyBorder="1" applyAlignment="1">
      <alignment horizontal="right" vertical="center" wrapText="1"/>
    </xf>
    <xf numFmtId="3" fontId="213" fillId="62" borderId="34" xfId="5397" applyNumberFormat="1" applyFont="1" applyFill="1" applyBorder="1" applyAlignment="1">
      <alignment horizontal="right" vertical="center" wrapText="1"/>
    </xf>
    <xf numFmtId="0" fontId="164" fillId="0" borderId="0" xfId="0" applyFont="1" applyAlignment="1">
      <alignment horizontal="center" vertical="top" wrapText="1"/>
    </xf>
    <xf numFmtId="0" fontId="164" fillId="0" borderId="0" xfId="0" applyFont="1"/>
    <xf numFmtId="0" fontId="164" fillId="0" borderId="0" xfId="0" applyFont="1" applyAlignment="1">
      <alignment vertical="center"/>
    </xf>
    <xf numFmtId="0" fontId="164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198" fillId="0" borderId="0" xfId="0" applyFont="1" applyAlignment="1">
      <alignment horizontal="left" vertical="top" wrapText="1"/>
    </xf>
    <xf numFmtId="4" fontId="216" fillId="70" borderId="45" xfId="0" applyNumberFormat="1" applyFont="1" applyFill="1" applyBorder="1" applyAlignment="1">
      <alignment horizontal="right" vertical="top" wrapText="1"/>
    </xf>
    <xf numFmtId="0" fontId="216" fillId="70" borderId="45" xfId="0" applyFont="1" applyFill="1" applyBorder="1" applyAlignment="1">
      <alignment horizontal="right" vertical="top" wrapText="1"/>
    </xf>
    <xf numFmtId="0" fontId="216" fillId="70" borderId="46" xfId="0" applyFont="1" applyFill="1" applyBorder="1" applyAlignment="1">
      <alignment horizontal="right" vertical="top" wrapText="1"/>
    </xf>
    <xf numFmtId="0" fontId="216" fillId="70" borderId="47" xfId="0" applyFont="1" applyFill="1" applyBorder="1" applyAlignment="1">
      <alignment horizontal="right" vertical="top" wrapText="1"/>
    </xf>
    <xf numFmtId="4" fontId="201" fillId="70" borderId="45" xfId="0" applyNumberFormat="1" applyFont="1" applyFill="1" applyBorder="1" applyAlignment="1">
      <alignment horizontal="right" vertical="top" wrapText="1"/>
    </xf>
    <xf numFmtId="0" fontId="201" fillId="70" borderId="45" xfId="0" applyFont="1" applyFill="1" applyBorder="1" applyAlignment="1">
      <alignment horizontal="right" vertical="top" wrapText="1"/>
    </xf>
    <xf numFmtId="0" fontId="201" fillId="70" borderId="46" xfId="0" applyFont="1" applyFill="1" applyBorder="1" applyAlignment="1">
      <alignment horizontal="right" vertical="top" wrapText="1"/>
    </xf>
    <xf numFmtId="0" fontId="201" fillId="70" borderId="47" xfId="0" applyFont="1" applyFill="1" applyBorder="1" applyAlignment="1">
      <alignment horizontal="right" vertical="top" wrapText="1"/>
    </xf>
    <xf numFmtId="4" fontId="201" fillId="71" borderId="45" xfId="0" applyNumberFormat="1" applyFont="1" applyFill="1" applyBorder="1" applyAlignment="1">
      <alignment horizontal="right" vertical="top" wrapText="1"/>
    </xf>
    <xf numFmtId="0" fontId="201" fillId="71" borderId="45" xfId="0" applyFont="1" applyFill="1" applyBorder="1" applyAlignment="1">
      <alignment horizontal="right" vertical="top" wrapText="1"/>
    </xf>
    <xf numFmtId="0" fontId="201" fillId="71" borderId="46" xfId="0" applyFont="1" applyFill="1" applyBorder="1" applyAlignment="1">
      <alignment horizontal="right" vertical="top" wrapText="1"/>
    </xf>
    <xf numFmtId="0" fontId="201" fillId="71" borderId="47" xfId="0" applyFont="1" applyFill="1" applyBorder="1" applyAlignment="1">
      <alignment horizontal="right" vertical="top" wrapText="1"/>
    </xf>
    <xf numFmtId="2" fontId="201" fillId="71" borderId="45" xfId="0" applyNumberFormat="1" applyFont="1" applyFill="1" applyBorder="1" applyAlignment="1">
      <alignment horizontal="right" vertical="top" wrapText="1"/>
    </xf>
    <xf numFmtId="2" fontId="201" fillId="70" borderId="45" xfId="0" applyNumberFormat="1" applyFont="1" applyFill="1" applyBorder="1" applyAlignment="1">
      <alignment horizontal="right" vertical="top" wrapText="1"/>
    </xf>
    <xf numFmtId="2" fontId="216" fillId="70" borderId="45" xfId="0" applyNumberFormat="1" applyFont="1" applyFill="1" applyBorder="1" applyAlignment="1">
      <alignment horizontal="right" vertical="top" wrapText="1"/>
    </xf>
    <xf numFmtId="2" fontId="203" fillId="70" borderId="45" xfId="0" applyNumberFormat="1" applyFont="1" applyFill="1" applyBorder="1" applyAlignment="1">
      <alignment horizontal="right" vertical="top" wrapText="1"/>
    </xf>
    <xf numFmtId="4" fontId="203" fillId="70" borderId="45" xfId="0" applyNumberFormat="1" applyFont="1" applyFill="1" applyBorder="1" applyAlignment="1">
      <alignment horizontal="right" vertical="top" wrapText="1"/>
    </xf>
    <xf numFmtId="4" fontId="217" fillId="70" borderId="45" xfId="0" applyNumberFormat="1" applyFont="1" applyFill="1" applyBorder="1" applyAlignment="1">
      <alignment horizontal="right" vertical="top" wrapText="1"/>
    </xf>
    <xf numFmtId="0" fontId="191" fillId="71" borderId="45" xfId="0" applyFont="1" applyFill="1" applyBorder="1" applyAlignment="1">
      <alignment horizontal="right" vertical="top" wrapText="1"/>
    </xf>
    <xf numFmtId="4" fontId="191" fillId="71" borderId="45" xfId="0" applyNumberFormat="1" applyFont="1" applyFill="1" applyBorder="1" applyAlignment="1">
      <alignment horizontal="right" vertical="top" wrapText="1"/>
    </xf>
    <xf numFmtId="0" fontId="191" fillId="71" borderId="46" xfId="0" applyFont="1" applyFill="1" applyBorder="1" applyAlignment="1">
      <alignment horizontal="right" vertical="top" wrapText="1"/>
    </xf>
    <xf numFmtId="0" fontId="191" fillId="71" borderId="47" xfId="0" applyFont="1" applyFill="1" applyBorder="1" applyAlignment="1">
      <alignment horizontal="right" vertical="top" wrapText="1"/>
    </xf>
    <xf numFmtId="2" fontId="191" fillId="71" borderId="45" xfId="0" applyNumberFormat="1" applyFont="1" applyFill="1" applyBorder="1" applyAlignment="1">
      <alignment horizontal="right" vertical="top" wrapText="1"/>
    </xf>
    <xf numFmtId="40" fontId="201" fillId="69" borderId="44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vertical="top" wrapText="1"/>
    </xf>
    <xf numFmtId="0" fontId="218" fillId="65" borderId="44" xfId="0" applyFont="1" applyFill="1" applyBorder="1" applyAlignment="1">
      <alignment vertical="top" wrapText="1"/>
    </xf>
    <xf numFmtId="4" fontId="218" fillId="66" borderId="45" xfId="0" applyNumberFormat="1" applyFont="1" applyFill="1" applyBorder="1" applyAlignment="1">
      <alignment horizontal="right" vertical="top" wrapText="1"/>
    </xf>
    <xf numFmtId="0" fontId="218" fillId="66" borderId="45" xfId="0" applyFont="1" applyFill="1" applyBorder="1" applyAlignment="1">
      <alignment horizontal="right" vertical="top" wrapText="1"/>
    </xf>
    <xf numFmtId="2" fontId="218" fillId="66" borderId="45" xfId="0" applyNumberFormat="1" applyFont="1" applyFill="1" applyBorder="1" applyAlignment="1">
      <alignment horizontal="right" vertical="top" wrapText="1"/>
    </xf>
    <xf numFmtId="0" fontId="218" fillId="66" borderId="46" xfId="0" applyFont="1" applyFill="1" applyBorder="1" applyAlignment="1">
      <alignment horizontal="right" vertical="top" wrapText="1"/>
    </xf>
    <xf numFmtId="0" fontId="218" fillId="66" borderId="47" xfId="0" applyFont="1" applyFill="1" applyBorder="1" applyAlignment="1">
      <alignment horizontal="right" vertical="top" wrapText="1"/>
    </xf>
    <xf numFmtId="0" fontId="218" fillId="67" borderId="45" xfId="0" applyFont="1" applyFill="1" applyBorder="1" applyAlignment="1">
      <alignment horizontal="right" vertical="top" wrapText="1"/>
    </xf>
    <xf numFmtId="4" fontId="218" fillId="67" borderId="45" xfId="0" applyNumberFormat="1" applyFont="1" applyFill="1" applyBorder="1" applyAlignment="1">
      <alignment horizontal="right" vertical="top" wrapText="1"/>
    </xf>
    <xf numFmtId="0" fontId="218" fillId="67" borderId="46" xfId="0" applyFont="1" applyFill="1" applyBorder="1" applyAlignment="1">
      <alignment horizontal="right" vertical="top" wrapText="1"/>
    </xf>
    <xf numFmtId="0" fontId="218" fillId="67" borderId="47" xfId="0" applyFont="1" applyFill="1" applyBorder="1" applyAlignment="1">
      <alignment horizontal="right" vertical="top" wrapText="1"/>
    </xf>
    <xf numFmtId="2" fontId="218" fillId="67" borderId="45" xfId="0" applyNumberFormat="1" applyFont="1" applyFill="1" applyBorder="1" applyAlignment="1">
      <alignment horizontal="right" vertical="top" wrapText="1"/>
    </xf>
    <xf numFmtId="4" fontId="183" fillId="66" borderId="45" xfId="0" applyNumberFormat="1" applyFont="1" applyFill="1" applyBorder="1" applyAlignment="1">
      <alignment horizontal="right" vertical="top" wrapText="1"/>
    </xf>
    <xf numFmtId="40" fontId="218" fillId="65" borderId="44" xfId="0" applyNumberFormat="1" applyFont="1" applyFill="1" applyBorder="1" applyAlignment="1">
      <alignment horizontal="right" vertical="top" wrapText="1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 indent="5"/>
    </xf>
    <xf numFmtId="0" fontId="221" fillId="0" borderId="1" xfId="0" applyFont="1" applyBorder="1" applyAlignment="1">
      <alignment horizontal="center" vertical="center"/>
    </xf>
    <xf numFmtId="0" fontId="155" fillId="0" borderId="3" xfId="0" applyFont="1" applyBorder="1" applyAlignment="1">
      <alignment horizontal="center" vertical="center"/>
    </xf>
    <xf numFmtId="0" fontId="155" fillId="0" borderId="1" xfId="0" applyFont="1" applyBorder="1" applyAlignment="1">
      <alignment horizontal="center" vertical="center"/>
    </xf>
    <xf numFmtId="0" fontId="154" fillId="0" borderId="1" xfId="0" applyFont="1" applyBorder="1" applyAlignment="1">
      <alignment horizontal="center" vertical="top"/>
    </xf>
    <xf numFmtId="242" fontId="154" fillId="0" borderId="1" xfId="0" applyNumberFormat="1" applyFont="1" applyBorder="1" applyAlignment="1">
      <alignment horizontal="right" vertical="center"/>
    </xf>
    <xf numFmtId="0" fontId="154" fillId="0" borderId="3" xfId="0" applyFont="1" applyBorder="1" applyAlignment="1">
      <alignment horizontal="center" vertical="center"/>
    </xf>
    <xf numFmtId="242" fontId="154" fillId="0" borderId="3" xfId="0" applyNumberFormat="1" applyFont="1" applyBorder="1" applyAlignment="1">
      <alignment horizontal="right" vertical="center"/>
    </xf>
    <xf numFmtId="0" fontId="154" fillId="0" borderId="1" xfId="0" applyFont="1" applyBorder="1" applyAlignment="1">
      <alignment horizontal="center" vertical="center"/>
    </xf>
    <xf numFmtId="0" fontId="23" fillId="0" borderId="0" xfId="0" applyFont="1" applyAlignment="1">
      <alignment vertical="top" indent="5"/>
    </xf>
    <xf numFmtId="0" fontId="23" fillId="0" borderId="0" xfId="0" applyFont="1" applyAlignment="1">
      <alignment indent="5"/>
    </xf>
    <xf numFmtId="0" fontId="23" fillId="0" borderId="1" xfId="0" applyFont="1" applyBorder="1" applyAlignment="1">
      <alignment horizontal="center" vertical="top" wrapText="1"/>
    </xf>
    <xf numFmtId="0" fontId="23" fillId="0" borderId="48" xfId="0" applyFont="1" applyBorder="1"/>
    <xf numFmtId="242" fontId="155" fillId="72" borderId="3" xfId="0" applyNumberFormat="1" applyFont="1" applyFill="1" applyBorder="1" applyAlignment="1">
      <alignment horizontal="right" vertical="center"/>
    </xf>
    <xf numFmtId="0" fontId="155" fillId="72" borderId="1" xfId="0" applyFont="1" applyFill="1" applyBorder="1" applyAlignment="1">
      <alignment horizontal="right" vertical="top"/>
    </xf>
    <xf numFmtId="243" fontId="155" fillId="72" borderId="1" xfId="0" applyNumberFormat="1" applyFont="1" applyFill="1" applyBorder="1" applyAlignment="1">
      <alignment horizontal="right" vertical="top"/>
    </xf>
    <xf numFmtId="242" fontId="155" fillId="72" borderId="1" xfId="0" applyNumberFormat="1" applyFont="1" applyFill="1" applyBorder="1" applyAlignment="1">
      <alignment horizontal="right" vertical="center"/>
    </xf>
    <xf numFmtId="0" fontId="155" fillId="72" borderId="1" xfId="0" applyFont="1" applyFill="1" applyBorder="1" applyAlignment="1">
      <alignment horizontal="right" vertical="center"/>
    </xf>
    <xf numFmtId="242" fontId="155" fillId="72" borderId="1" xfId="0" applyNumberFormat="1" applyFont="1" applyFill="1" applyBorder="1" applyAlignment="1">
      <alignment horizontal="right" vertical="top"/>
    </xf>
    <xf numFmtId="0" fontId="23" fillId="0" borderId="2" xfId="0" applyFont="1" applyBorder="1"/>
    <xf numFmtId="0" fontId="155" fillId="72" borderId="3" xfId="0" applyFont="1" applyFill="1" applyBorder="1" applyAlignment="1">
      <alignment horizontal="right" vertical="center"/>
    </xf>
    <xf numFmtId="0" fontId="155" fillId="0" borderId="1" xfId="0" applyFont="1" applyBorder="1" applyAlignment="1">
      <alignment horizontal="center" vertical="top" wrapText="1"/>
    </xf>
    <xf numFmtId="0" fontId="155" fillId="0" borderId="48" xfId="0" applyFont="1" applyBorder="1" applyAlignment="1">
      <alignment horizontal="center" vertical="center"/>
    </xf>
    <xf numFmtId="0" fontId="155" fillId="0" borderId="1" xfId="0" applyFont="1" applyBorder="1" applyAlignment="1">
      <alignment horizontal="center"/>
    </xf>
    <xf numFmtId="0" fontId="154" fillId="0" borderId="0" xfId="0" applyFont="1"/>
    <xf numFmtId="0" fontId="23" fillId="0" borderId="0" xfId="0" applyFont="1" applyAlignment="1">
      <alignment horizontal="left" indent="5"/>
    </xf>
    <xf numFmtId="0" fontId="23" fillId="0" borderId="48" xfId="0" applyFont="1" applyBorder="1" applyAlignment="1">
      <alignment vertical="top"/>
    </xf>
    <xf numFmtId="0" fontId="23" fillId="0" borderId="31" xfId="0" applyFont="1" applyBorder="1"/>
    <xf numFmtId="242" fontId="23" fillId="0" borderId="0" xfId="0" applyNumberFormat="1" applyFont="1"/>
    <xf numFmtId="4" fontId="202" fillId="73" borderId="45" xfId="0" applyNumberFormat="1" applyFont="1" applyFill="1" applyBorder="1" applyAlignment="1">
      <alignment horizontal="right" vertical="top" wrapText="1"/>
    </xf>
    <xf numFmtId="4" fontId="204" fillId="73" borderId="45" xfId="0" applyNumberFormat="1" applyFont="1" applyFill="1" applyBorder="1" applyAlignment="1">
      <alignment horizontal="right" vertical="top" wrapText="1"/>
    </xf>
    <xf numFmtId="0" fontId="24" fillId="0" borderId="0" xfId="0" applyFont="1"/>
    <xf numFmtId="0" fontId="24" fillId="0" borderId="0" xfId="0" applyFont="1" applyAlignment="1">
      <alignment horizontal="left" vertical="top"/>
    </xf>
    <xf numFmtId="0" fontId="31" fillId="0" borderId="63" xfId="0" applyFont="1" applyBorder="1" applyAlignment="1">
      <alignment horizontal="centerContinuous" vertical="center" wrapText="1"/>
    </xf>
    <xf numFmtId="0" fontId="31" fillId="0" borderId="64" xfId="0" applyFont="1" applyBorder="1" applyAlignment="1">
      <alignment horizontal="centerContinuous" vertical="center" wrapText="1"/>
    </xf>
    <xf numFmtId="0" fontId="31" fillId="0" borderId="65" xfId="0" applyFont="1" applyBorder="1" applyAlignment="1">
      <alignment horizontal="centerContinuous" vertical="center" wrapText="1"/>
    </xf>
    <xf numFmtId="0" fontId="155" fillId="0" borderId="66" xfId="0" applyFont="1" applyBorder="1" applyAlignment="1">
      <alignment horizontal="center" vertical="top" wrapText="1"/>
    </xf>
    <xf numFmtId="0" fontId="221" fillId="0" borderId="1" xfId="0" applyFont="1" applyBorder="1" applyAlignment="1">
      <alignment horizontal="center" vertical="center" wrapText="1"/>
    </xf>
    <xf numFmtId="0" fontId="155" fillId="0" borderId="1" xfId="0" applyFont="1" applyBorder="1" applyAlignment="1">
      <alignment horizontal="center" vertical="center" wrapText="1"/>
    </xf>
    <xf numFmtId="0" fontId="154" fillId="0" borderId="1" xfId="0" applyFont="1" applyBorder="1" applyAlignment="1">
      <alignment horizontal="center" vertical="center" wrapText="1"/>
    </xf>
    <xf numFmtId="0" fontId="154" fillId="0" borderId="71" xfId="0" applyFont="1" applyBorder="1" applyAlignment="1">
      <alignment horizontal="center" vertical="center" wrapText="1"/>
    </xf>
    <xf numFmtId="0" fontId="155" fillId="0" borderId="67" xfId="0" applyFont="1" applyBorder="1" applyAlignment="1">
      <alignment horizontal="center" vertical="top" wrapText="1"/>
    </xf>
    <xf numFmtId="0" fontId="221" fillId="0" borderId="69" xfId="0" applyFont="1" applyBorder="1" applyAlignment="1">
      <alignment horizontal="center" vertical="center" wrapText="1"/>
    </xf>
    <xf numFmtId="0" fontId="155" fillId="0" borderId="69" xfId="0" applyFont="1" applyBorder="1" applyAlignment="1">
      <alignment horizontal="right" vertical="center" wrapText="1"/>
    </xf>
    <xf numFmtId="0" fontId="23" fillId="0" borderId="0" xfId="0" applyFont="1" applyAlignment="1">
      <alignment vertical="top"/>
    </xf>
    <xf numFmtId="0" fontId="23" fillId="0" borderId="0" xfId="0" applyFont="1" applyAlignment="1">
      <alignment horizontal="left"/>
    </xf>
    <xf numFmtId="0" fontId="23" fillId="0" borderId="0" xfId="0" applyFont="1" applyAlignment="1">
      <alignment vertical="center" wrapText="1"/>
    </xf>
    <xf numFmtId="0" fontId="154" fillId="0" borderId="62" xfId="0" applyFont="1" applyBorder="1" applyAlignment="1">
      <alignment horizontal="center" vertical="center" wrapText="1"/>
    </xf>
    <xf numFmtId="0" fontId="154" fillId="0" borderId="74" xfId="0" applyFont="1" applyBorder="1" applyAlignment="1">
      <alignment horizontal="center" vertical="center" wrapText="1"/>
    </xf>
    <xf numFmtId="244" fontId="155" fillId="0" borderId="69" xfId="0" applyNumberFormat="1" applyFont="1" applyBorder="1" applyAlignment="1">
      <alignment horizontal="right" vertical="center" wrapText="1"/>
    </xf>
    <xf numFmtId="0" fontId="155" fillId="0" borderId="62" xfId="0" applyFont="1" applyBorder="1" applyAlignment="1">
      <alignment horizontal="center" vertical="center" wrapText="1"/>
    </xf>
    <xf numFmtId="0" fontId="155" fillId="0" borderId="74" xfId="0" applyFont="1" applyBorder="1" applyAlignment="1">
      <alignment horizontal="center" vertical="center" wrapText="1"/>
    </xf>
    <xf numFmtId="0" fontId="155" fillId="0" borderId="62" xfId="0" applyFont="1" applyBorder="1" applyAlignment="1">
      <alignment horizontal="right" vertical="center" wrapText="1"/>
    </xf>
    <xf numFmtId="0" fontId="155" fillId="0" borderId="74" xfId="0" applyFont="1" applyBorder="1" applyAlignment="1">
      <alignment horizontal="right" vertical="center" wrapText="1"/>
    </xf>
    <xf numFmtId="0" fontId="155" fillId="0" borderId="75" xfId="0" applyFont="1" applyBorder="1" applyAlignment="1">
      <alignment horizontal="center" vertical="center" wrapText="1"/>
    </xf>
    <xf numFmtId="0" fontId="155" fillId="0" borderId="76" xfId="0" applyFont="1" applyBorder="1" applyAlignment="1">
      <alignment horizontal="center" vertical="center" wrapText="1"/>
    </xf>
    <xf numFmtId="0" fontId="155" fillId="0" borderId="75" xfId="0" applyFont="1" applyBorder="1" applyAlignment="1">
      <alignment horizontal="right" vertical="center" wrapText="1"/>
    </xf>
    <xf numFmtId="0" fontId="155" fillId="0" borderId="76" xfId="0" applyFont="1" applyBorder="1" applyAlignment="1">
      <alignment horizontal="right" vertical="center" wrapText="1"/>
    </xf>
    <xf numFmtId="0" fontId="155" fillId="0" borderId="72" xfId="0" applyFont="1" applyBorder="1" applyAlignment="1">
      <alignment horizontal="right" vertical="center" wrapText="1"/>
    </xf>
    <xf numFmtId="0" fontId="222" fillId="0" borderId="0" xfId="0" applyFont="1" applyAlignment="1">
      <alignment horizontal="centerContinuous" vertical="top"/>
    </xf>
    <xf numFmtId="0" fontId="23" fillId="0" borderId="0" xfId="0" applyFont="1" applyAlignment="1">
      <alignment wrapText="1"/>
    </xf>
    <xf numFmtId="0" fontId="223" fillId="0" borderId="0" xfId="0" applyFont="1" applyAlignment="1">
      <alignment horizontal="left" vertical="top" wrapText="1"/>
    </xf>
    <xf numFmtId="4" fontId="226" fillId="70" borderId="45" xfId="0" applyNumberFormat="1" applyFont="1" applyFill="1" applyBorder="1" applyAlignment="1">
      <alignment horizontal="right" vertical="top" wrapText="1"/>
    </xf>
    <xf numFmtId="0" fontId="226" fillId="70" borderId="45" xfId="0" applyFont="1" applyFill="1" applyBorder="1" applyAlignment="1">
      <alignment horizontal="right" vertical="top" wrapText="1"/>
    </xf>
    <xf numFmtId="0" fontId="226" fillId="70" borderId="46" xfId="0" applyFont="1" applyFill="1" applyBorder="1" applyAlignment="1">
      <alignment horizontal="right" vertical="top" wrapText="1"/>
    </xf>
    <xf numFmtId="0" fontId="226" fillId="70" borderId="47" xfId="0" applyFont="1" applyFill="1" applyBorder="1" applyAlignment="1">
      <alignment horizontal="right" vertical="top" wrapText="1"/>
    </xf>
    <xf numFmtId="4" fontId="226" fillId="71" borderId="45" xfId="0" applyNumberFormat="1" applyFont="1" applyFill="1" applyBorder="1" applyAlignment="1">
      <alignment horizontal="right" vertical="top" wrapText="1"/>
    </xf>
    <xf numFmtId="0" fontId="226" fillId="71" borderId="45" xfId="0" applyFont="1" applyFill="1" applyBorder="1" applyAlignment="1">
      <alignment horizontal="right" vertical="top" wrapText="1"/>
    </xf>
    <xf numFmtId="0" fontId="226" fillId="71" borderId="46" xfId="0" applyFont="1" applyFill="1" applyBorder="1" applyAlignment="1">
      <alignment horizontal="right" vertical="top" wrapText="1"/>
    </xf>
    <xf numFmtId="0" fontId="226" fillId="71" borderId="47" xfId="0" applyFont="1" applyFill="1" applyBorder="1" applyAlignment="1">
      <alignment horizontal="right" vertical="top" wrapText="1"/>
    </xf>
    <xf numFmtId="0" fontId="227" fillId="0" borderId="45" xfId="0" applyFont="1" applyBorder="1" applyAlignment="1">
      <alignment horizontal="right" vertical="top" wrapText="1"/>
    </xf>
    <xf numFmtId="2" fontId="227" fillId="0" borderId="45" xfId="0" applyNumberFormat="1" applyFont="1" applyBorder="1" applyAlignment="1">
      <alignment horizontal="right" vertical="top" wrapText="1"/>
    </xf>
    <xf numFmtId="0" fontId="227" fillId="0" borderId="46" xfId="0" applyFont="1" applyBorder="1" applyAlignment="1">
      <alignment horizontal="right" vertical="top" wrapText="1"/>
    </xf>
    <xf numFmtId="0" fontId="227" fillId="0" borderId="47" xfId="0" applyFont="1" applyBorder="1" applyAlignment="1">
      <alignment horizontal="right" vertical="top" wrapText="1"/>
    </xf>
    <xf numFmtId="4" fontId="227" fillId="0" borderId="45" xfId="0" applyNumberFormat="1" applyFont="1" applyBorder="1" applyAlignment="1">
      <alignment horizontal="right" vertical="top" wrapText="1"/>
    </xf>
    <xf numFmtId="4" fontId="226" fillId="69" borderId="44" xfId="0" applyNumberFormat="1" applyFont="1" applyFill="1" applyBorder="1" applyAlignment="1">
      <alignment horizontal="right" vertical="top" wrapText="1"/>
    </xf>
    <xf numFmtId="0" fontId="226" fillId="69" borderId="44" xfId="0" applyFont="1" applyFill="1" applyBorder="1" applyAlignment="1">
      <alignment horizontal="right" vertical="top" wrapText="1"/>
    </xf>
    <xf numFmtId="0" fontId="226" fillId="69" borderId="77" xfId="0" applyFont="1" applyFill="1" applyBorder="1" applyAlignment="1">
      <alignment horizontal="right" vertical="top" wrapText="1"/>
    </xf>
    <xf numFmtId="0" fontId="226" fillId="69" borderId="78" xfId="0" applyFont="1" applyFill="1" applyBorder="1" applyAlignment="1">
      <alignment horizontal="right" vertical="top" wrapText="1"/>
    </xf>
    <xf numFmtId="4" fontId="227" fillId="56" borderId="45" xfId="0" applyNumberFormat="1" applyFont="1" applyFill="1" applyBorder="1" applyAlignment="1">
      <alignment horizontal="right" vertical="top" wrapText="1"/>
    </xf>
    <xf numFmtId="4" fontId="227" fillId="74" borderId="45" xfId="0" applyNumberFormat="1" applyFont="1" applyFill="1" applyBorder="1" applyAlignment="1">
      <alignment horizontal="right" vertical="top" wrapText="1"/>
    </xf>
    <xf numFmtId="2" fontId="227" fillId="74" borderId="45" xfId="0" applyNumberFormat="1" applyFont="1" applyFill="1" applyBorder="1" applyAlignment="1">
      <alignment horizontal="right" vertical="top" wrapText="1"/>
    </xf>
    <xf numFmtId="0" fontId="227" fillId="74" borderId="45" xfId="0" applyFont="1" applyFill="1" applyBorder="1" applyAlignment="1">
      <alignment horizontal="right" vertical="top" wrapText="1"/>
    </xf>
    <xf numFmtId="4" fontId="227" fillId="75" borderId="45" xfId="0" applyNumberFormat="1" applyFont="1" applyFill="1" applyBorder="1" applyAlignment="1">
      <alignment horizontal="right" vertical="top" wrapText="1"/>
    </xf>
    <xf numFmtId="4" fontId="227" fillId="76" borderId="45" xfId="0" applyNumberFormat="1" applyFont="1" applyFill="1" applyBorder="1" applyAlignment="1">
      <alignment horizontal="right" vertical="top" wrapText="1"/>
    </xf>
    <xf numFmtId="0" fontId="223" fillId="0" borderId="0" xfId="0" applyFont="1" applyAlignment="1">
      <alignment vertical="top" wrapText="1"/>
    </xf>
    <xf numFmtId="0" fontId="226" fillId="65" borderId="44" xfId="0" applyFont="1" applyFill="1" applyBorder="1" applyAlignment="1">
      <alignment vertical="top" wrapText="1"/>
    </xf>
    <xf numFmtId="4" fontId="226" fillId="66" borderId="45" xfId="0" applyNumberFormat="1" applyFont="1" applyFill="1" applyBorder="1" applyAlignment="1">
      <alignment horizontal="right" vertical="top" wrapText="1"/>
    </xf>
    <xf numFmtId="0" fontId="226" fillId="66" borderId="45" xfId="0" applyFont="1" applyFill="1" applyBorder="1" applyAlignment="1">
      <alignment horizontal="right" vertical="top" wrapText="1"/>
    </xf>
    <xf numFmtId="0" fontId="226" fillId="66" borderId="46" xfId="0" applyFont="1" applyFill="1" applyBorder="1" applyAlignment="1">
      <alignment horizontal="right" vertical="top" wrapText="1"/>
    </xf>
    <xf numFmtId="0" fontId="226" fillId="66" borderId="47" xfId="0" applyFont="1" applyFill="1" applyBorder="1" applyAlignment="1">
      <alignment horizontal="right" vertical="top" wrapText="1"/>
    </xf>
    <xf numFmtId="0" fontId="226" fillId="67" borderId="45" xfId="0" applyFont="1" applyFill="1" applyBorder="1" applyAlignment="1">
      <alignment horizontal="right" vertical="top" wrapText="1"/>
    </xf>
    <xf numFmtId="4" fontId="226" fillId="67" borderId="45" xfId="0" applyNumberFormat="1" applyFont="1" applyFill="1" applyBorder="1" applyAlignment="1">
      <alignment horizontal="right" vertical="top" wrapText="1"/>
    </xf>
    <xf numFmtId="0" fontId="226" fillId="67" borderId="46" xfId="0" applyFont="1" applyFill="1" applyBorder="1" applyAlignment="1">
      <alignment horizontal="right" vertical="top" wrapText="1"/>
    </xf>
    <xf numFmtId="0" fontId="226" fillId="67" borderId="47" xfId="0" applyFont="1" applyFill="1" applyBorder="1" applyAlignment="1">
      <alignment horizontal="right" vertical="top" wrapText="1"/>
    </xf>
    <xf numFmtId="2" fontId="226" fillId="67" borderId="45" xfId="0" applyNumberFormat="1" applyFont="1" applyFill="1" applyBorder="1" applyAlignment="1">
      <alignment horizontal="right" vertical="top" wrapText="1"/>
    </xf>
    <xf numFmtId="2" fontId="226" fillId="66" borderId="45" xfId="0" applyNumberFormat="1" applyFont="1" applyFill="1" applyBorder="1" applyAlignment="1">
      <alignment horizontal="right" vertical="top" wrapText="1"/>
    </xf>
    <xf numFmtId="4" fontId="228" fillId="66" borderId="45" xfId="0" applyNumberFormat="1" applyFont="1" applyFill="1" applyBorder="1" applyAlignment="1">
      <alignment horizontal="right" vertical="top" wrapText="1"/>
    </xf>
    <xf numFmtId="40" fontId="226" fillId="65" borderId="44" xfId="0" applyNumberFormat="1" applyFont="1" applyFill="1" applyBorder="1" applyAlignment="1">
      <alignment horizontal="right" vertical="top" wrapText="1"/>
    </xf>
    <xf numFmtId="4" fontId="229" fillId="0" borderId="45" xfId="0" applyNumberFormat="1" applyFont="1" applyBorder="1" applyAlignment="1">
      <alignment horizontal="right" vertical="top" wrapText="1"/>
    </xf>
    <xf numFmtId="0" fontId="229" fillId="0" borderId="45" xfId="0" applyFont="1" applyBorder="1" applyAlignment="1">
      <alignment horizontal="right" vertical="top" wrapText="1"/>
    </xf>
    <xf numFmtId="0" fontId="229" fillId="0" borderId="46" xfId="0" applyFont="1" applyBorder="1" applyAlignment="1">
      <alignment horizontal="right" vertical="top" wrapText="1"/>
    </xf>
    <xf numFmtId="0" fontId="229" fillId="0" borderId="47" xfId="0" applyFont="1" applyBorder="1" applyAlignment="1">
      <alignment horizontal="right" vertical="top" wrapText="1"/>
    </xf>
    <xf numFmtId="2" fontId="229" fillId="0" borderId="45" xfId="0" applyNumberFormat="1" applyFont="1" applyBorder="1" applyAlignment="1">
      <alignment horizontal="right" vertical="top" wrapText="1"/>
    </xf>
    <xf numFmtId="4" fontId="228" fillId="0" borderId="45" xfId="0" applyNumberFormat="1" applyFont="1" applyBorder="1" applyAlignment="1">
      <alignment horizontal="right" vertical="top" wrapText="1"/>
    </xf>
    <xf numFmtId="2" fontId="228" fillId="0" borderId="45" xfId="0" applyNumberFormat="1" applyFont="1" applyBorder="1" applyAlignment="1">
      <alignment horizontal="right" vertical="top" wrapText="1"/>
    </xf>
    <xf numFmtId="4" fontId="204" fillId="0" borderId="45" xfId="0" applyNumberFormat="1" applyFont="1" applyBorder="1" applyAlignment="1">
      <alignment horizontal="right" vertical="top" wrapText="1"/>
    </xf>
    <xf numFmtId="4" fontId="226" fillId="65" borderId="44" xfId="0" applyNumberFormat="1" applyFont="1" applyFill="1" applyBorder="1" applyAlignment="1">
      <alignment horizontal="right" vertical="top" wrapText="1"/>
    </xf>
    <xf numFmtId="0" fontId="226" fillId="65" borderId="44" xfId="0" applyFont="1" applyFill="1" applyBorder="1" applyAlignment="1">
      <alignment horizontal="right" vertical="top" wrapText="1"/>
    </xf>
    <xf numFmtId="0" fontId="226" fillId="65" borderId="77" xfId="0" applyFont="1" applyFill="1" applyBorder="1" applyAlignment="1">
      <alignment horizontal="right" vertical="top" wrapText="1"/>
    </xf>
    <xf numFmtId="0" fontId="226" fillId="65" borderId="78" xfId="0" applyFont="1" applyFill="1" applyBorder="1" applyAlignment="1">
      <alignment horizontal="right" vertical="top" wrapText="1"/>
    </xf>
    <xf numFmtId="241" fontId="230" fillId="58" borderId="0" xfId="5397" applyNumberFormat="1" applyFont="1" applyFill="1" applyAlignment="1">
      <alignment horizontal="left" wrapText="1"/>
    </xf>
    <xf numFmtId="240" fontId="168" fillId="63" borderId="1" xfId="0" applyNumberFormat="1" applyFont="1" applyFill="1" applyBorder="1" applyAlignment="1">
      <alignment vertical="top" wrapText="1"/>
    </xf>
    <xf numFmtId="3" fontId="154" fillId="63" borderId="1" xfId="5410" applyNumberFormat="1" applyFont="1" applyFill="1" applyBorder="1" applyAlignment="1">
      <alignment horizontal="right" vertical="top" wrapText="1"/>
    </xf>
    <xf numFmtId="0" fontId="161" fillId="63" borderId="0" xfId="5397" applyFont="1" applyFill="1" applyAlignment="1">
      <alignment horizontal="left" wrapText="1"/>
    </xf>
    <xf numFmtId="0" fontId="0" fillId="0" borderId="0" xfId="0" applyAlignment="1">
      <alignment wrapText="1"/>
    </xf>
    <xf numFmtId="0" fontId="223" fillId="0" borderId="0" xfId="0" applyFont="1" applyAlignment="1">
      <alignment horizontal="center"/>
    </xf>
    <xf numFmtId="0" fontId="223" fillId="0" borderId="0" xfId="0" applyFont="1" applyAlignment="1">
      <alignment horizontal="left" indent="5"/>
    </xf>
    <xf numFmtId="0" fontId="234" fillId="0" borderId="1" xfId="0" applyFont="1" applyBorder="1" applyAlignment="1">
      <alignment horizontal="center" vertical="center"/>
    </xf>
    <xf numFmtId="0" fontId="227" fillId="0" borderId="3" xfId="0" applyFont="1" applyBorder="1" applyAlignment="1">
      <alignment horizontal="center" vertical="center"/>
    </xf>
    <xf numFmtId="0" fontId="227" fillId="0" borderId="1" xfId="0" applyFont="1" applyBorder="1" applyAlignment="1">
      <alignment horizontal="center" vertical="center"/>
    </xf>
    <xf numFmtId="0" fontId="233" fillId="0" borderId="1" xfId="0" applyFont="1" applyBorder="1" applyAlignment="1">
      <alignment horizontal="center" vertical="top"/>
    </xf>
    <xf numFmtId="242" fontId="233" fillId="0" borderId="1" xfId="0" applyNumberFormat="1" applyFont="1" applyBorder="1" applyAlignment="1">
      <alignment horizontal="right" vertical="center"/>
    </xf>
    <xf numFmtId="0" fontId="233" fillId="0" borderId="3" xfId="0" applyFont="1" applyBorder="1" applyAlignment="1">
      <alignment horizontal="center" vertical="center"/>
    </xf>
    <xf numFmtId="242" fontId="233" fillId="0" borderId="3" xfId="0" applyNumberFormat="1" applyFont="1" applyBorder="1" applyAlignment="1">
      <alignment horizontal="right" vertical="center"/>
    </xf>
    <xf numFmtId="0" fontId="233" fillId="0" borderId="1" xfId="0" applyFont="1" applyBorder="1" applyAlignment="1">
      <alignment horizontal="center" vertical="center"/>
    </xf>
    <xf numFmtId="242" fontId="227" fillId="72" borderId="3" xfId="0" applyNumberFormat="1" applyFont="1" applyFill="1" applyBorder="1" applyAlignment="1">
      <alignment horizontal="right" vertical="center"/>
    </xf>
    <xf numFmtId="0" fontId="227" fillId="72" borderId="1" xfId="0" applyFont="1" applyFill="1" applyBorder="1" applyAlignment="1">
      <alignment horizontal="right" vertical="top"/>
    </xf>
    <xf numFmtId="243" fontId="227" fillId="72" borderId="1" xfId="0" applyNumberFormat="1" applyFont="1" applyFill="1" applyBorder="1" applyAlignment="1">
      <alignment horizontal="right" vertical="top"/>
    </xf>
    <xf numFmtId="242" fontId="227" fillId="72" borderId="1" xfId="0" applyNumberFormat="1" applyFont="1" applyFill="1" applyBorder="1" applyAlignment="1">
      <alignment horizontal="right" vertical="center"/>
    </xf>
    <xf numFmtId="0" fontId="227" fillId="72" borderId="1" xfId="0" applyFont="1" applyFill="1" applyBorder="1" applyAlignment="1">
      <alignment horizontal="right" vertical="center"/>
    </xf>
    <xf numFmtId="242" fontId="227" fillId="72" borderId="1" xfId="0" applyNumberFormat="1" applyFont="1" applyFill="1" applyBorder="1" applyAlignment="1">
      <alignment horizontal="right" vertical="top"/>
    </xf>
    <xf numFmtId="0" fontId="227" fillId="72" borderId="3" xfId="0" applyFont="1" applyFill="1" applyBorder="1" applyAlignment="1">
      <alignment horizontal="right" vertical="center"/>
    </xf>
    <xf numFmtId="0" fontId="227" fillId="0" borderId="1" xfId="0" applyFont="1" applyBorder="1" applyAlignment="1">
      <alignment horizontal="center" vertical="top" wrapText="1"/>
    </xf>
    <xf numFmtId="0" fontId="227" fillId="0" borderId="48" xfId="0" applyFont="1" applyBorder="1" applyAlignment="1">
      <alignment horizontal="center" vertical="center"/>
    </xf>
    <xf numFmtId="0" fontId="227" fillId="0" borderId="1" xfId="0" applyFont="1" applyBorder="1" applyAlignment="1">
      <alignment horizontal="center"/>
    </xf>
    <xf numFmtId="0" fontId="233" fillId="0" borderId="0" xfId="0" applyFont="1"/>
    <xf numFmtId="0" fontId="0" fillId="0" borderId="31" xfId="0" applyBorder="1"/>
    <xf numFmtId="0" fontId="233" fillId="0" borderId="0" xfId="0" applyFont="1" applyAlignment="1">
      <alignment horizontal="left"/>
    </xf>
    <xf numFmtId="0" fontId="23" fillId="56" borderId="0" xfId="0" applyFont="1" applyFill="1"/>
    <xf numFmtId="0" fontId="0" fillId="63" borderId="0" xfId="0" applyFill="1"/>
    <xf numFmtId="0" fontId="223" fillId="0" borderId="0" xfId="0" applyFont="1" applyAlignment="1">
      <alignment horizontal="left" vertical="top"/>
    </xf>
    <xf numFmtId="0" fontId="227" fillId="0" borderId="62" xfId="0" applyFont="1" applyBorder="1" applyAlignment="1">
      <alignment horizontal="right"/>
    </xf>
    <xf numFmtId="0" fontId="227" fillId="0" borderId="5" xfId="0" applyFont="1" applyBorder="1" applyAlignment="1">
      <alignment horizontal="right"/>
    </xf>
    <xf numFmtId="0" fontId="227" fillId="0" borderId="74" xfId="0" applyFont="1" applyBorder="1" applyAlignment="1">
      <alignment horizontal="right"/>
    </xf>
    <xf numFmtId="0" fontId="227" fillId="0" borderId="1" xfId="0" applyFont="1" applyBorder="1" applyAlignment="1">
      <alignment horizontal="right"/>
    </xf>
    <xf numFmtId="0" fontId="227" fillId="0" borderId="62" xfId="0" applyFont="1" applyBorder="1" applyAlignment="1">
      <alignment horizontal="center" vertical="center"/>
    </xf>
    <xf numFmtId="0" fontId="227" fillId="0" borderId="5" xfId="0" applyFont="1" applyBorder="1" applyAlignment="1">
      <alignment horizontal="center" vertical="center"/>
    </xf>
    <xf numFmtId="0" fontId="227" fillId="0" borderId="74" xfId="0" applyFont="1" applyBorder="1" applyAlignment="1">
      <alignment horizontal="center" vertical="center"/>
    </xf>
    <xf numFmtId="0" fontId="227" fillId="0" borderId="62" xfId="0" applyFont="1" applyBorder="1" applyAlignment="1">
      <alignment horizontal="right" vertical="top"/>
    </xf>
    <xf numFmtId="0" fontId="227" fillId="0" borderId="5" xfId="0" applyFont="1" applyBorder="1" applyAlignment="1">
      <alignment horizontal="right" vertical="top"/>
    </xf>
    <xf numFmtId="0" fontId="227" fillId="0" borderId="74" xfId="0" applyFont="1" applyBorder="1" applyAlignment="1">
      <alignment horizontal="right" vertical="top"/>
    </xf>
    <xf numFmtId="0" fontId="227" fillId="0" borderId="1" xfId="0" applyFont="1" applyBorder="1" applyAlignment="1">
      <alignment horizontal="right" vertical="top"/>
    </xf>
    <xf numFmtId="244" fontId="227" fillId="0" borderId="1" xfId="0" applyNumberFormat="1" applyFont="1" applyBorder="1" applyAlignment="1">
      <alignment horizontal="right" vertical="top"/>
    </xf>
    <xf numFmtId="243" fontId="227" fillId="72" borderId="3" xfId="0" applyNumberFormat="1" applyFont="1" applyFill="1" applyBorder="1" applyAlignment="1">
      <alignment horizontal="right" vertical="center"/>
    </xf>
    <xf numFmtId="243" fontId="233" fillId="0" borderId="3" xfId="0" applyNumberFormat="1" applyFont="1" applyBorder="1" applyAlignment="1">
      <alignment horizontal="right" vertical="center"/>
    </xf>
    <xf numFmtId="250" fontId="233" fillId="0" borderId="3" xfId="0" applyNumberFormat="1" applyFont="1" applyBorder="1" applyAlignment="1">
      <alignment horizontal="right" vertical="center"/>
    </xf>
    <xf numFmtId="0" fontId="233" fillId="0" borderId="1" xfId="0" applyFont="1" applyBorder="1" applyAlignment="1">
      <alignment horizontal="right" vertical="center"/>
    </xf>
    <xf numFmtId="0" fontId="130" fillId="58" borderId="34" xfId="5397" applyFont="1" applyFill="1" applyBorder="1" applyAlignment="1">
      <alignment horizontal="center" vertical="center" wrapText="1"/>
    </xf>
    <xf numFmtId="0" fontId="160" fillId="58" borderId="0" xfId="5397" applyFont="1" applyFill="1" applyAlignment="1">
      <alignment horizontal="right" wrapText="1"/>
    </xf>
    <xf numFmtId="0" fontId="160" fillId="58" borderId="0" xfId="5397" applyFont="1" applyFill="1" applyAlignment="1">
      <alignment horizontal="left" vertical="center" wrapText="1"/>
    </xf>
    <xf numFmtId="0" fontId="130" fillId="58" borderId="0" xfId="5397" applyFont="1" applyFill="1" applyAlignment="1">
      <alignment horizontal="left" vertical="top" wrapText="1"/>
    </xf>
    <xf numFmtId="0" fontId="160" fillId="58" borderId="0" xfId="5397" applyFont="1" applyFill="1" applyAlignment="1">
      <alignment horizontal="left" vertical="top" wrapText="1"/>
    </xf>
    <xf numFmtId="0" fontId="162" fillId="58" borderId="0" xfId="5397" applyFont="1" applyFill="1" applyAlignment="1">
      <alignment horizontal="center" wrapText="1"/>
    </xf>
    <xf numFmtId="0" fontId="215" fillId="0" borderId="0" xfId="5398" applyFont="1" applyAlignment="1">
      <alignment horizontal="center" vertical="center" wrapText="1"/>
    </xf>
    <xf numFmtId="0" fontId="130" fillId="58" borderId="0" xfId="5397" applyFont="1" applyFill="1" applyAlignment="1">
      <alignment horizontal="center" wrapText="1"/>
    </xf>
    <xf numFmtId="0" fontId="160" fillId="58" borderId="0" xfId="5397" applyFont="1" applyFill="1" applyAlignment="1">
      <alignment horizontal="center" wrapText="1"/>
    </xf>
    <xf numFmtId="0" fontId="163" fillId="60" borderId="32" xfId="5397" applyFont="1" applyFill="1" applyBorder="1" applyAlignment="1">
      <alignment horizontal="center" vertical="center" wrapText="1"/>
    </xf>
    <xf numFmtId="0" fontId="163" fillId="60" borderId="33" xfId="5397" applyFont="1" applyFill="1" applyBorder="1" applyAlignment="1">
      <alignment horizontal="center" vertical="center" wrapText="1"/>
    </xf>
    <xf numFmtId="0" fontId="163" fillId="58" borderId="32" xfId="5397" applyFont="1" applyFill="1" applyBorder="1" applyAlignment="1">
      <alignment horizontal="center" vertical="center" wrapText="1"/>
    </xf>
    <xf numFmtId="0" fontId="163" fillId="58" borderId="35" xfId="5397" applyFont="1" applyFill="1" applyBorder="1" applyAlignment="1">
      <alignment horizontal="center" vertical="center" wrapText="1"/>
    </xf>
    <xf numFmtId="0" fontId="163" fillId="58" borderId="33" xfId="5397" applyFont="1" applyFill="1" applyBorder="1" applyAlignment="1">
      <alignment horizontal="center" vertical="center" wrapText="1"/>
    </xf>
    <xf numFmtId="0" fontId="130" fillId="58" borderId="0" xfId="5397" applyFont="1" applyFill="1" applyAlignment="1">
      <alignment horizontal="left" vertical="center" wrapText="1"/>
    </xf>
    <xf numFmtId="0" fontId="160" fillId="58" borderId="32" xfId="5397" applyFont="1" applyFill="1" applyBorder="1" applyAlignment="1">
      <alignment horizontal="left" vertical="center" wrapText="1"/>
    </xf>
    <xf numFmtId="0" fontId="160" fillId="58" borderId="33" xfId="5397" applyFont="1" applyFill="1" applyBorder="1" applyAlignment="1">
      <alignment horizontal="left" vertical="center" wrapText="1"/>
    </xf>
    <xf numFmtId="0" fontId="163" fillId="58" borderId="32" xfId="5397" applyFont="1" applyFill="1" applyBorder="1" applyAlignment="1">
      <alignment horizontal="left" vertical="center" wrapText="1"/>
    </xf>
    <xf numFmtId="0" fontId="163" fillId="58" borderId="33" xfId="5397" applyFont="1" applyFill="1" applyBorder="1" applyAlignment="1">
      <alignment horizontal="left" vertical="center" wrapText="1"/>
    </xf>
    <xf numFmtId="0" fontId="130" fillId="58" borderId="32" xfId="5397" applyFont="1" applyFill="1" applyBorder="1" applyAlignment="1">
      <alignment horizontal="left" vertical="center" wrapText="1"/>
    </xf>
    <xf numFmtId="0" fontId="160" fillId="58" borderId="36" xfId="5397" applyFont="1" applyFill="1" applyBorder="1" applyAlignment="1">
      <alignment horizontal="left" wrapText="1"/>
    </xf>
    <xf numFmtId="0" fontId="160" fillId="58" borderId="37" xfId="5397" applyFont="1" applyFill="1" applyBorder="1" applyAlignment="1">
      <alignment horizontal="left" wrapText="1"/>
    </xf>
    <xf numFmtId="0" fontId="130" fillId="58" borderId="36" xfId="5397" applyFont="1" applyFill="1" applyBorder="1" applyAlignment="1">
      <alignment horizontal="left" wrapText="1"/>
    </xf>
    <xf numFmtId="0" fontId="160" fillId="58" borderId="35" xfId="5397" applyFont="1" applyFill="1" applyBorder="1" applyAlignment="1">
      <alignment horizontal="left" vertical="center" wrapText="1"/>
    </xf>
    <xf numFmtId="0" fontId="154" fillId="0" borderId="0" xfId="0" applyFont="1" applyAlignment="1">
      <alignment horizontal="center"/>
    </xf>
    <xf numFmtId="0" fontId="170" fillId="0" borderId="1" xfId="0" applyFont="1" applyBorder="1" applyAlignment="1">
      <alignment horizontal="left" vertical="center" wrapText="1"/>
    </xf>
    <xf numFmtId="0" fontId="155" fillId="0" borderId="0" xfId="0" applyFont="1" applyAlignment="1">
      <alignment horizontal="center" vertical="center"/>
    </xf>
    <xf numFmtId="0" fontId="154" fillId="0" borderId="0" xfId="0" applyFont="1" applyAlignment="1">
      <alignment horizontal="center" vertical="center"/>
    </xf>
    <xf numFmtId="0" fontId="168" fillId="0" borderId="1" xfId="0" applyFont="1" applyBorder="1" applyAlignment="1">
      <alignment horizontal="center" vertical="center" wrapText="1"/>
    </xf>
    <xf numFmtId="0" fontId="226" fillId="66" borderId="45" xfId="0" applyFont="1" applyFill="1" applyBorder="1" applyAlignment="1">
      <alignment vertical="top" wrapText="1" indent="2"/>
    </xf>
    <xf numFmtId="0" fontId="226" fillId="65" borderId="44" xfId="0" applyFont="1" applyFill="1" applyBorder="1" applyAlignment="1">
      <alignment vertical="top"/>
    </xf>
    <xf numFmtId="40" fontId="226" fillId="65" borderId="44" xfId="0" applyNumberFormat="1" applyFont="1" applyFill="1" applyBorder="1" applyAlignment="1">
      <alignment horizontal="right" vertical="top" wrapText="1"/>
    </xf>
    <xf numFmtId="0" fontId="202" fillId="66" borderId="45" xfId="0" applyFont="1" applyFill="1" applyBorder="1" applyAlignment="1">
      <alignment vertical="top" wrapText="1"/>
    </xf>
    <xf numFmtId="4" fontId="226" fillId="66" borderId="45" xfId="0" applyNumberFormat="1" applyFont="1" applyFill="1" applyBorder="1" applyAlignment="1">
      <alignment horizontal="right" vertical="top" wrapText="1"/>
    </xf>
    <xf numFmtId="4" fontId="202" fillId="66" borderId="45" xfId="0" applyNumberFormat="1" applyFont="1" applyFill="1" applyBorder="1" applyAlignment="1">
      <alignment horizontal="right" vertical="top" wrapText="1"/>
    </xf>
    <xf numFmtId="0" fontId="226" fillId="66" borderId="45" xfId="0" applyFont="1" applyFill="1" applyBorder="1" applyAlignment="1">
      <alignment vertical="top" wrapText="1" indent="4"/>
    </xf>
    <xf numFmtId="0" fontId="226" fillId="67" borderId="45" xfId="0" applyFont="1" applyFill="1" applyBorder="1" applyAlignment="1">
      <alignment vertical="top" wrapText="1" indent="4"/>
    </xf>
    <xf numFmtId="0" fontId="226" fillId="65" borderId="44" xfId="0" applyFont="1" applyFill="1" applyBorder="1" applyAlignment="1">
      <alignment vertical="top" wrapText="1"/>
    </xf>
    <xf numFmtId="0" fontId="224" fillId="0" borderId="0" xfId="0" applyFont="1" applyAlignment="1">
      <alignment wrapText="1"/>
    </xf>
    <xf numFmtId="0" fontId="225" fillId="0" borderId="0" xfId="0" applyFont="1" applyAlignment="1">
      <alignment wrapText="1"/>
    </xf>
    <xf numFmtId="0" fontId="223" fillId="0" borderId="0" xfId="0" applyFont="1" applyAlignment="1">
      <alignment vertical="top" wrapText="1"/>
    </xf>
    <xf numFmtId="0" fontId="226" fillId="67" borderId="45" xfId="0" applyFont="1" applyFill="1" applyBorder="1" applyAlignment="1">
      <alignment vertical="top" wrapText="1" indent="6"/>
    </xf>
    <xf numFmtId="0" fontId="229" fillId="0" borderId="45" xfId="0" applyFont="1" applyBorder="1" applyAlignment="1">
      <alignment vertical="top" wrapText="1"/>
    </xf>
    <xf numFmtId="0" fontId="227" fillId="0" borderId="45" xfId="0" applyFont="1" applyBorder="1" applyAlignment="1">
      <alignment vertical="top" wrapText="1" indent="2"/>
    </xf>
    <xf numFmtId="4" fontId="204" fillId="0" borderId="45" xfId="0" applyNumberFormat="1" applyFont="1" applyBorder="1" applyAlignment="1">
      <alignment horizontal="right" vertical="top" wrapText="1"/>
    </xf>
    <xf numFmtId="4" fontId="228" fillId="0" borderId="45" xfId="0" applyNumberFormat="1" applyFont="1" applyBorder="1" applyAlignment="1">
      <alignment horizontal="right" vertical="top" wrapText="1"/>
    </xf>
    <xf numFmtId="4" fontId="227" fillId="0" borderId="45" xfId="0" applyNumberFormat="1" applyFont="1" applyBorder="1" applyAlignment="1">
      <alignment horizontal="right" vertical="top" wrapText="1"/>
    </xf>
    <xf numFmtId="4" fontId="229" fillId="0" borderId="45" xfId="0" applyNumberFormat="1" applyFont="1" applyBorder="1" applyAlignment="1">
      <alignment horizontal="right" vertical="top" wrapText="1"/>
    </xf>
    <xf numFmtId="0" fontId="227" fillId="0" borderId="45" xfId="0" applyFont="1" applyBorder="1" applyAlignment="1">
      <alignment vertical="top" wrapText="1" indent="4"/>
    </xf>
    <xf numFmtId="2" fontId="227" fillId="0" borderId="45" xfId="0" applyNumberFormat="1" applyFont="1" applyBorder="1" applyAlignment="1">
      <alignment horizontal="right" vertical="top" wrapText="1"/>
    </xf>
    <xf numFmtId="0" fontId="226" fillId="65" borderId="57" xfId="0" applyFont="1" applyFill="1" applyBorder="1" applyAlignment="1">
      <alignment vertical="top" wrapText="1"/>
    </xf>
    <xf numFmtId="0" fontId="226" fillId="65" borderId="59" xfId="0" applyFont="1" applyFill="1" applyBorder="1" applyAlignment="1">
      <alignment vertical="top" wrapText="1"/>
    </xf>
    <xf numFmtId="0" fontId="226" fillId="65" borderId="60" xfId="0" applyFont="1" applyFill="1" applyBorder="1" applyAlignment="1">
      <alignment vertical="top" wrapText="1"/>
    </xf>
    <xf numFmtId="0" fontId="152" fillId="0" borderId="0" xfId="0" applyFont="1" applyAlignment="1">
      <alignment wrapText="1"/>
    </xf>
    <xf numFmtId="0" fontId="158" fillId="0" borderId="0" xfId="0" applyFont="1" applyAlignment="1">
      <alignment wrapText="1"/>
    </xf>
    <xf numFmtId="0" fontId="24" fillId="0" borderId="0" xfId="0" applyFont="1" applyAlignment="1">
      <alignment vertical="top" wrapText="1"/>
    </xf>
    <xf numFmtId="0" fontId="218" fillId="65" borderId="44" xfId="0" applyFont="1" applyFill="1" applyBorder="1" applyAlignment="1">
      <alignment vertical="top" wrapText="1"/>
    </xf>
    <xf numFmtId="0" fontId="218" fillId="67" borderId="45" xfId="0" applyFont="1" applyFill="1" applyBorder="1" applyAlignment="1">
      <alignment vertical="top" wrapText="1" indent="6"/>
    </xf>
    <xf numFmtId="0" fontId="218" fillId="66" borderId="45" xfId="0" applyFont="1" applyFill="1" applyBorder="1" applyAlignment="1">
      <alignment vertical="top" wrapText="1" indent="2"/>
    </xf>
    <xf numFmtId="0" fontId="218" fillId="67" borderId="45" xfId="0" applyFont="1" applyFill="1" applyBorder="1" applyAlignment="1">
      <alignment vertical="top" wrapText="1" indent="4"/>
    </xf>
    <xf numFmtId="0" fontId="218" fillId="66" borderId="45" xfId="0" applyFont="1" applyFill="1" applyBorder="1" applyAlignment="1">
      <alignment vertical="top" wrapText="1" indent="4"/>
    </xf>
    <xf numFmtId="4" fontId="218" fillId="66" borderId="45" xfId="0" applyNumberFormat="1" applyFont="1" applyFill="1" applyBorder="1" applyAlignment="1">
      <alignment horizontal="right" vertical="top" wrapText="1"/>
    </xf>
    <xf numFmtId="0" fontId="201" fillId="66" borderId="45" xfId="0" applyFont="1" applyFill="1" applyBorder="1" applyAlignment="1">
      <alignment vertical="top" wrapText="1" indent="2"/>
    </xf>
    <xf numFmtId="40" fontId="218" fillId="65" borderId="44" xfId="0" applyNumberFormat="1" applyFont="1" applyFill="1" applyBorder="1" applyAlignment="1">
      <alignment horizontal="right" vertical="top" wrapText="1"/>
    </xf>
    <xf numFmtId="0" fontId="218" fillId="65" borderId="44" xfId="0" applyFont="1" applyFill="1" applyBorder="1" applyAlignment="1">
      <alignment vertical="top"/>
    </xf>
    <xf numFmtId="0" fontId="201" fillId="71" borderId="45" xfId="0" applyFont="1" applyFill="1" applyBorder="1" applyAlignment="1">
      <alignment horizontal="left" vertical="top" wrapText="1" indent="4"/>
    </xf>
    <xf numFmtId="0" fontId="191" fillId="71" borderId="45" xfId="0" applyFont="1" applyFill="1" applyBorder="1" applyAlignment="1">
      <alignment horizontal="left" vertical="top" wrapText="1" indent="6"/>
    </xf>
    <xf numFmtId="0" fontId="201" fillId="69" borderId="44" xfId="0" applyFont="1" applyFill="1" applyBorder="1" applyAlignment="1">
      <alignment horizontal="left" vertical="top"/>
    </xf>
    <xf numFmtId="40" fontId="201" fillId="69" borderId="44" xfId="0" applyNumberFormat="1" applyFont="1" applyFill="1" applyBorder="1" applyAlignment="1">
      <alignment horizontal="right" vertical="top" wrapText="1"/>
    </xf>
    <xf numFmtId="0" fontId="216" fillId="70" borderId="45" xfId="0" applyFont="1" applyFill="1" applyBorder="1" applyAlignment="1">
      <alignment horizontal="left" vertical="top" wrapText="1"/>
    </xf>
    <xf numFmtId="0" fontId="201" fillId="70" borderId="45" xfId="0" applyFont="1" applyFill="1" applyBorder="1" applyAlignment="1">
      <alignment horizontal="left" vertical="top" wrapText="1" indent="2"/>
    </xf>
    <xf numFmtId="4" fontId="217" fillId="70" borderId="45" xfId="0" applyNumberFormat="1" applyFont="1" applyFill="1" applyBorder="1" applyAlignment="1">
      <alignment horizontal="right" vertical="top" wrapText="1"/>
    </xf>
    <xf numFmtId="4" fontId="201" fillId="70" borderId="45" xfId="0" applyNumberFormat="1" applyFont="1" applyFill="1" applyBorder="1" applyAlignment="1">
      <alignment horizontal="right" vertical="top" wrapText="1"/>
    </xf>
    <xf numFmtId="4" fontId="203" fillId="70" borderId="45" xfId="0" applyNumberFormat="1" applyFont="1" applyFill="1" applyBorder="1" applyAlignment="1">
      <alignment horizontal="right" vertical="top" wrapText="1"/>
    </xf>
    <xf numFmtId="4" fontId="216" fillId="70" borderId="45" xfId="0" applyNumberFormat="1" applyFont="1" applyFill="1" applyBorder="1" applyAlignment="1">
      <alignment horizontal="right" vertical="top" wrapText="1"/>
    </xf>
    <xf numFmtId="0" fontId="201" fillId="70" borderId="45" xfId="0" applyFont="1" applyFill="1" applyBorder="1" applyAlignment="1">
      <alignment horizontal="left" vertical="top" wrapText="1" indent="4"/>
    </xf>
    <xf numFmtId="2" fontId="203" fillId="70" borderId="45" xfId="0" applyNumberFormat="1" applyFont="1" applyFill="1" applyBorder="1" applyAlignment="1">
      <alignment horizontal="right" vertical="top" wrapText="1"/>
    </xf>
    <xf numFmtId="2" fontId="201" fillId="70" borderId="45" xfId="0" applyNumberFormat="1" applyFont="1" applyFill="1" applyBorder="1" applyAlignment="1">
      <alignment horizontal="right" vertical="top" wrapText="1"/>
    </xf>
    <xf numFmtId="0" fontId="201" fillId="69" borderId="44" xfId="0" applyFont="1" applyFill="1" applyBorder="1" applyAlignment="1">
      <alignment horizontal="left" vertical="top" wrapText="1"/>
    </xf>
    <xf numFmtId="0" fontId="201" fillId="69" borderId="57" xfId="0" applyFont="1" applyFill="1" applyBorder="1" applyAlignment="1">
      <alignment horizontal="left" vertical="top" wrapText="1"/>
    </xf>
    <xf numFmtId="0" fontId="201" fillId="69" borderId="58" xfId="0" applyFont="1" applyFill="1" applyBorder="1" applyAlignment="1">
      <alignment horizontal="left" vertical="top" wrapText="1"/>
    </xf>
    <xf numFmtId="0" fontId="200" fillId="0" borderId="0" xfId="0" applyFont="1" applyAlignment="1">
      <alignment horizontal="left" wrapText="1"/>
    </xf>
    <xf numFmtId="0" fontId="189" fillId="0" borderId="0" xfId="0" applyFont="1" applyAlignment="1">
      <alignment horizontal="left" wrapText="1"/>
    </xf>
    <xf numFmtId="0" fontId="198" fillId="0" borderId="0" xfId="0" applyFont="1" applyAlignment="1">
      <alignment horizontal="left" vertical="top" wrapText="1"/>
    </xf>
    <xf numFmtId="0" fontId="201" fillId="69" borderId="59" xfId="0" applyFont="1" applyFill="1" applyBorder="1" applyAlignment="1">
      <alignment horizontal="left" vertical="top" wrapText="1"/>
    </xf>
    <xf numFmtId="0" fontId="201" fillId="69" borderId="60" xfId="0" applyFont="1" applyFill="1" applyBorder="1" applyAlignment="1">
      <alignment horizontal="left" vertical="top" wrapText="1"/>
    </xf>
    <xf numFmtId="0" fontId="235" fillId="0" borderId="0" xfId="0" applyFont="1" applyAlignment="1">
      <alignment horizontal="center" vertical="top"/>
    </xf>
    <xf numFmtId="0" fontId="233" fillId="72" borderId="31" xfId="0" applyFont="1" applyFill="1" applyBorder="1" applyAlignment="1">
      <alignment horizontal="left" wrapText="1"/>
    </xf>
    <xf numFmtId="0" fontId="233" fillId="0" borderId="61" xfId="0" applyFont="1" applyBorder="1" applyAlignment="1">
      <alignment horizontal="left" vertical="center"/>
    </xf>
    <xf numFmtId="0" fontId="227" fillId="0" borderId="26" xfId="0" applyFont="1" applyBorder="1" applyAlignment="1">
      <alignment vertical="center"/>
    </xf>
    <xf numFmtId="0" fontId="233" fillId="0" borderId="26" xfId="0" applyFont="1" applyBorder="1" applyAlignment="1">
      <alignment vertical="center" wrapText="1"/>
    </xf>
    <xf numFmtId="0" fontId="233" fillId="0" borderId="26" xfId="0" applyFont="1" applyBorder="1" applyAlignment="1">
      <alignment vertical="center"/>
    </xf>
    <xf numFmtId="0" fontId="233" fillId="0" borderId="62" xfId="0" applyFont="1" applyBorder="1" applyAlignment="1">
      <alignment vertical="center"/>
    </xf>
    <xf numFmtId="0" fontId="227" fillId="0" borderId="26" xfId="0" applyFont="1" applyBorder="1" applyAlignment="1">
      <alignment vertical="center" wrapText="1"/>
    </xf>
    <xf numFmtId="0" fontId="227" fillId="0" borderId="26" xfId="0" applyFont="1" applyBorder="1" applyAlignment="1">
      <alignment horizontal="left" vertical="center"/>
    </xf>
    <xf numFmtId="0" fontId="233" fillId="0" borderId="26" xfId="0" applyFont="1" applyBorder="1" applyAlignment="1">
      <alignment horizontal="left" vertical="center" wrapText="1"/>
    </xf>
    <xf numFmtId="0" fontId="233" fillId="0" borderId="1" xfId="0" applyFont="1" applyBorder="1" applyAlignment="1">
      <alignment vertical="center"/>
    </xf>
    <xf numFmtId="0" fontId="233" fillId="0" borderId="26" xfId="0" applyFont="1" applyBorder="1" applyAlignment="1">
      <alignment horizontal="left" vertical="center"/>
    </xf>
    <xf numFmtId="0" fontId="227" fillId="0" borderId="61" xfId="0" applyFont="1" applyBorder="1" applyAlignment="1">
      <alignment horizontal="center" vertical="center"/>
    </xf>
    <xf numFmtId="0" fontId="234" fillId="0" borderId="61" xfId="0" applyFont="1" applyBorder="1" applyAlignment="1">
      <alignment horizontal="center" vertical="center"/>
    </xf>
    <xf numFmtId="0" fontId="227" fillId="0" borderId="26" xfId="0" applyFont="1" applyBorder="1" applyAlignment="1">
      <alignment horizontal="left" vertical="center" wrapText="1"/>
    </xf>
    <xf numFmtId="0" fontId="231" fillId="0" borderId="0" xfId="0" applyFont="1" applyAlignment="1">
      <alignment horizontal="center" vertical="center" wrapText="1"/>
    </xf>
    <xf numFmtId="0" fontId="232" fillId="0" borderId="0" xfId="0" applyFont="1" applyAlignment="1">
      <alignment horizontal="center"/>
    </xf>
    <xf numFmtId="0" fontId="233" fillId="0" borderId="0" xfId="0" applyFont="1" applyAlignment="1">
      <alignment horizontal="center"/>
    </xf>
    <xf numFmtId="0" fontId="227" fillId="72" borderId="31" xfId="0" applyFont="1" applyFill="1" applyBorder="1" applyAlignment="1">
      <alignment horizontal="center" wrapText="1"/>
    </xf>
    <xf numFmtId="0" fontId="227" fillId="0" borderId="0" xfId="0" applyFont="1" applyAlignment="1">
      <alignment horizontal="center" indent="5"/>
    </xf>
    <xf numFmtId="0" fontId="227" fillId="0" borderId="26" xfId="0" applyFont="1" applyBorder="1" applyAlignment="1">
      <alignment horizontal="left" vertical="top" wrapText="1"/>
    </xf>
    <xf numFmtId="0" fontId="227" fillId="0" borderId="26" xfId="0" applyFont="1" applyBorder="1" applyAlignment="1">
      <alignment horizontal="left" vertical="top"/>
    </xf>
    <xf numFmtId="0" fontId="23" fillId="0" borderId="61" xfId="0" applyFont="1" applyBorder="1" applyAlignment="1">
      <alignment horizontal="center" vertical="center"/>
    </xf>
    <xf numFmtId="0" fontId="154" fillId="63" borderId="31" xfId="0" applyFont="1" applyFill="1" applyBorder="1" applyAlignment="1">
      <alignment horizontal="left" wrapText="1"/>
    </xf>
    <xf numFmtId="0" fontId="222" fillId="0" borderId="0" xfId="0" applyFont="1" applyAlignment="1">
      <alignment horizontal="center" vertical="top"/>
    </xf>
    <xf numFmtId="0" fontId="155" fillId="0" borderId="68" xfId="0" applyFont="1" applyBorder="1" applyAlignment="1">
      <alignment wrapText="1"/>
    </xf>
    <xf numFmtId="0" fontId="155" fillId="0" borderId="70" xfId="0" applyFont="1" applyBorder="1" applyAlignment="1">
      <alignment wrapText="1"/>
    </xf>
    <xf numFmtId="0" fontId="222" fillId="63" borderId="0" xfId="0" applyFont="1" applyFill="1" applyAlignment="1">
      <alignment horizontal="center" vertical="top"/>
    </xf>
    <xf numFmtId="0" fontId="155" fillId="0" borderId="68" xfId="0" applyFont="1" applyBorder="1" applyAlignment="1">
      <alignment horizontal="left" vertical="center" wrapText="1"/>
    </xf>
    <xf numFmtId="0" fontId="154" fillId="0" borderId="68" xfId="0" applyFont="1" applyBorder="1" applyAlignment="1">
      <alignment horizontal="left" vertical="center" wrapText="1"/>
    </xf>
    <xf numFmtId="0" fontId="154" fillId="0" borderId="1" xfId="0" applyFont="1" applyBorder="1" applyAlignment="1">
      <alignment horizontal="center" vertical="center" wrapText="1"/>
    </xf>
    <xf numFmtId="0" fontId="221" fillId="0" borderId="68" xfId="0" applyFont="1" applyBorder="1" applyAlignment="1">
      <alignment horizontal="center" vertical="center" wrapText="1"/>
    </xf>
    <xf numFmtId="0" fontId="221" fillId="0" borderId="1" xfId="0" applyFont="1" applyBorder="1" applyAlignment="1">
      <alignment horizontal="center" vertical="center" wrapText="1"/>
    </xf>
    <xf numFmtId="244" fontId="155" fillId="0" borderId="1" xfId="0" applyNumberFormat="1" applyFont="1" applyBorder="1" applyAlignment="1">
      <alignment horizontal="right" vertical="center" wrapText="1"/>
    </xf>
    <xf numFmtId="0" fontId="154" fillId="0" borderId="70" xfId="0" applyFont="1" applyBorder="1" applyAlignment="1">
      <alignment horizontal="left" vertical="center" wrapText="1"/>
    </xf>
    <xf numFmtId="242" fontId="154" fillId="0" borderId="71" xfId="0" applyNumberFormat="1" applyFont="1" applyBorder="1" applyAlignment="1">
      <alignment horizontal="right" vertical="center" wrapText="1"/>
    </xf>
    <xf numFmtId="242" fontId="154" fillId="0" borderId="72" xfId="0" applyNumberFormat="1" applyFont="1" applyBorder="1" applyAlignment="1">
      <alignment horizontal="right" vertical="center" wrapText="1"/>
    </xf>
    <xf numFmtId="0" fontId="31" fillId="0" borderId="73" xfId="0" applyFont="1" applyBorder="1" applyAlignment="1">
      <alignment horizontal="center" vertical="center" wrapText="1"/>
    </xf>
    <xf numFmtId="0" fontId="155" fillId="0" borderId="66" xfId="0" applyFont="1" applyBorder="1" applyAlignment="1">
      <alignment horizontal="center" vertical="top" wrapText="1"/>
    </xf>
    <xf numFmtId="0" fontId="155" fillId="72" borderId="1" xfId="0" applyFont="1" applyFill="1" applyBorder="1" applyAlignment="1">
      <alignment horizontal="right" vertical="center" wrapText="1"/>
    </xf>
    <xf numFmtId="0" fontId="155" fillId="72" borderId="69" xfId="0" applyFont="1" applyFill="1" applyBorder="1" applyAlignment="1">
      <alignment horizontal="right" vertical="center" wrapText="1"/>
    </xf>
    <xf numFmtId="0" fontId="154" fillId="0" borderId="1" xfId="0" applyFont="1" applyBorder="1" applyAlignment="1">
      <alignment horizontal="right" vertical="center" wrapText="1"/>
    </xf>
    <xf numFmtId="0" fontId="154" fillId="0" borderId="69" xfId="0" applyFont="1" applyBorder="1" applyAlignment="1">
      <alignment horizontal="right" vertical="center" wrapText="1"/>
    </xf>
    <xf numFmtId="0" fontId="155" fillId="0" borderId="1" xfId="0" applyFont="1" applyBorder="1" applyAlignment="1">
      <alignment horizontal="right" vertical="center" wrapText="1"/>
    </xf>
    <xf numFmtId="0" fontId="155" fillId="0" borderId="69" xfId="0" applyFont="1" applyBorder="1" applyAlignment="1">
      <alignment horizontal="right" vertical="center" wrapText="1"/>
    </xf>
    <xf numFmtId="242" fontId="154" fillId="0" borderId="1" xfId="0" applyNumberFormat="1" applyFont="1" applyBorder="1" applyAlignment="1">
      <alignment horizontal="right" vertical="center" wrapText="1"/>
    </xf>
    <xf numFmtId="242" fontId="154" fillId="0" borderId="69" xfId="0" applyNumberFormat="1" applyFont="1" applyBorder="1" applyAlignment="1">
      <alignment horizontal="right" vertical="center" wrapText="1"/>
    </xf>
    <xf numFmtId="242" fontId="155" fillId="72" borderId="1" xfId="0" applyNumberFormat="1" applyFont="1" applyFill="1" applyBorder="1" applyAlignment="1">
      <alignment horizontal="right" vertical="center" wrapText="1"/>
    </xf>
    <xf numFmtId="242" fontId="155" fillId="72" borderId="69" xfId="0" applyNumberFormat="1" applyFont="1" applyFill="1" applyBorder="1" applyAlignment="1">
      <alignment horizontal="right" vertical="center" wrapText="1"/>
    </xf>
    <xf numFmtId="0" fontId="154" fillId="0" borderId="68" xfId="0" applyFont="1" applyBorder="1" applyAlignment="1">
      <alignment wrapText="1"/>
    </xf>
    <xf numFmtId="0" fontId="155" fillId="0" borderId="68" xfId="0" applyFont="1" applyBorder="1" applyAlignment="1">
      <alignment horizontal="left" vertical="top" wrapText="1"/>
    </xf>
    <xf numFmtId="242" fontId="155" fillId="72" borderId="1" xfId="0" applyNumberFormat="1" applyFont="1" applyFill="1" applyBorder="1" applyAlignment="1">
      <alignment horizontal="right" vertical="top" wrapText="1"/>
    </xf>
    <xf numFmtId="242" fontId="155" fillId="72" borderId="69" xfId="0" applyNumberFormat="1" applyFont="1" applyFill="1" applyBorder="1" applyAlignment="1">
      <alignment horizontal="right" vertical="top" wrapText="1"/>
    </xf>
    <xf numFmtId="0" fontId="155" fillId="0" borderId="0" xfId="0" applyFont="1" applyAlignment="1">
      <alignment horizontal="center"/>
    </xf>
    <xf numFmtId="0" fontId="155" fillId="0" borderId="67" xfId="0" applyFont="1" applyBorder="1" applyAlignment="1">
      <alignment horizontal="center" vertical="top" wrapText="1"/>
    </xf>
    <xf numFmtId="0" fontId="221" fillId="0" borderId="69" xfId="0" applyFont="1" applyBorder="1" applyAlignment="1">
      <alignment horizontal="center" vertical="center" wrapText="1"/>
    </xf>
    <xf numFmtId="0" fontId="219" fillId="0" borderId="0" xfId="0" applyFont="1" applyAlignment="1">
      <alignment horizontal="center" vertical="center" wrapText="1"/>
    </xf>
    <xf numFmtId="0" fontId="220" fillId="0" borderId="0" xfId="0" applyFont="1" applyAlignment="1">
      <alignment horizontal="center"/>
    </xf>
    <xf numFmtId="0" fontId="154" fillId="0" borderId="0" xfId="0" applyFont="1"/>
    <xf numFmtId="0" fontId="154" fillId="72" borderId="31" xfId="0" applyFont="1" applyFill="1" applyBorder="1" applyAlignment="1">
      <alignment horizontal="left" wrapText="1"/>
    </xf>
    <xf numFmtId="0" fontId="155" fillId="72" borderId="1" xfId="0" applyFont="1" applyFill="1" applyBorder="1" applyAlignment="1">
      <alignment horizontal="right" vertical="top" wrapText="1"/>
    </xf>
    <xf numFmtId="243" fontId="155" fillId="72" borderId="1" xfId="0" applyNumberFormat="1" applyFont="1" applyFill="1" applyBorder="1" applyAlignment="1">
      <alignment horizontal="right" vertical="center" wrapText="1"/>
    </xf>
    <xf numFmtId="245" fontId="154" fillId="0" borderId="1" xfId="0" applyNumberFormat="1" applyFont="1" applyBorder="1" applyAlignment="1">
      <alignment horizontal="right" vertical="center" wrapText="1"/>
    </xf>
    <xf numFmtId="246" fontId="154" fillId="0" borderId="69" xfId="0" applyNumberFormat="1" applyFont="1" applyBorder="1" applyAlignment="1">
      <alignment horizontal="right" vertical="center" wrapText="1"/>
    </xf>
    <xf numFmtId="243" fontId="155" fillId="72" borderId="69" xfId="0" applyNumberFormat="1" applyFont="1" applyFill="1" applyBorder="1" applyAlignment="1">
      <alignment horizontal="right" vertical="center" wrapText="1"/>
    </xf>
    <xf numFmtId="247" fontId="154" fillId="0" borderId="1" xfId="0" applyNumberFormat="1" applyFont="1" applyBorder="1" applyAlignment="1">
      <alignment horizontal="right" vertical="center" wrapText="1"/>
    </xf>
    <xf numFmtId="247" fontId="154" fillId="0" borderId="71" xfId="0" applyNumberFormat="1" applyFont="1" applyBorder="1" applyAlignment="1">
      <alignment horizontal="right" vertical="center" wrapText="1"/>
    </xf>
    <xf numFmtId="0" fontId="224" fillId="0" borderId="0" xfId="0" applyFont="1" applyAlignment="1">
      <alignment horizontal="center" vertical="center"/>
    </xf>
    <xf numFmtId="0" fontId="233" fillId="0" borderId="0" xfId="0" applyFont="1" applyAlignment="1">
      <alignment horizontal="left" vertical="center"/>
    </xf>
    <xf numFmtId="0" fontId="236" fillId="0" borderId="62" xfId="0" applyFont="1" applyBorder="1" applyAlignment="1">
      <alignment horizontal="center" vertical="center"/>
    </xf>
    <xf numFmtId="0" fontId="227" fillId="0" borderId="1" xfId="0" applyFont="1" applyBorder="1" applyAlignment="1">
      <alignment horizontal="center" vertical="top" wrapText="1"/>
    </xf>
    <xf numFmtId="0" fontId="227" fillId="0" borderId="0" xfId="0" applyFont="1" applyAlignment="1">
      <alignment horizontal="center" vertical="top"/>
    </xf>
    <xf numFmtId="0" fontId="227" fillId="0" borderId="79" xfId="0" applyFont="1" applyBorder="1" applyAlignment="1">
      <alignment horizontal="center" vertical="top"/>
    </xf>
    <xf numFmtId="0" fontId="227" fillId="0" borderId="62" xfId="0" applyFont="1" applyBorder="1" applyAlignment="1">
      <alignment horizontal="center" vertical="top"/>
    </xf>
    <xf numFmtId="0" fontId="227" fillId="0" borderId="5" xfId="0" applyFont="1" applyBorder="1" applyAlignment="1">
      <alignment horizontal="center" vertical="top"/>
    </xf>
    <xf numFmtId="0" fontId="227" fillId="0" borderId="74" xfId="0" applyFont="1" applyBorder="1" applyAlignment="1">
      <alignment horizontal="center" vertical="top"/>
    </xf>
    <xf numFmtId="0" fontId="227" fillId="0" borderId="0" xfId="0" applyFont="1" applyAlignment="1">
      <alignment horizontal="center" vertical="center"/>
    </xf>
    <xf numFmtId="0" fontId="227" fillId="0" borderId="79" xfId="0" applyFont="1" applyBorder="1" applyAlignment="1">
      <alignment horizontal="center" vertical="center"/>
    </xf>
    <xf numFmtId="0" fontId="227" fillId="0" borderId="1" xfId="0" applyFont="1" applyBorder="1" applyAlignment="1">
      <alignment horizontal="center" vertical="center"/>
    </xf>
    <xf numFmtId="242" fontId="227" fillId="72" borderId="1" xfId="0" applyNumberFormat="1" applyFont="1" applyFill="1" applyBorder="1" applyAlignment="1">
      <alignment horizontal="right" vertical="center"/>
    </xf>
    <xf numFmtId="0" fontId="227" fillId="72" borderId="1" xfId="0" applyFont="1" applyFill="1" applyBorder="1" applyAlignment="1">
      <alignment horizontal="right" vertical="center"/>
    </xf>
    <xf numFmtId="0" fontId="234" fillId="0" borderId="62" xfId="0" applyFont="1" applyBorder="1" applyAlignment="1">
      <alignment horizontal="center" vertical="center"/>
    </xf>
    <xf numFmtId="0" fontId="234" fillId="0" borderId="1" xfId="0" applyFont="1" applyBorder="1" applyAlignment="1">
      <alignment horizontal="center" vertical="center"/>
    </xf>
    <xf numFmtId="0" fontId="233" fillId="0" borderId="48" xfId="0" applyFont="1" applyBorder="1" applyAlignment="1">
      <alignment horizontal="left" vertical="center"/>
    </xf>
    <xf numFmtId="0" fontId="227" fillId="0" borderId="48" xfId="0" applyFont="1" applyBorder="1" applyAlignment="1">
      <alignment horizontal="left" vertical="center"/>
    </xf>
    <xf numFmtId="0" fontId="233" fillId="0" borderId="1" xfId="0" applyFont="1" applyBorder="1" applyAlignment="1">
      <alignment horizontal="center" vertical="center"/>
    </xf>
    <xf numFmtId="242" fontId="233" fillId="0" borderId="1" xfId="0" applyNumberFormat="1" applyFont="1" applyBorder="1" applyAlignment="1">
      <alignment horizontal="right" vertical="center"/>
    </xf>
    <xf numFmtId="0" fontId="227" fillId="0" borderId="2" xfId="0" applyFont="1" applyBorder="1" applyAlignment="1">
      <alignment horizontal="left" vertical="center" wrapText="1"/>
    </xf>
    <xf numFmtId="242" fontId="233" fillId="0" borderId="3" xfId="0" applyNumberFormat="1" applyFont="1" applyBorder="1" applyAlignment="1">
      <alignment horizontal="right" vertical="center"/>
    </xf>
    <xf numFmtId="0" fontId="227" fillId="0" borderId="2" xfId="0" applyFont="1" applyBorder="1" applyAlignment="1">
      <alignment horizontal="left" vertical="top"/>
    </xf>
    <xf numFmtId="0" fontId="227" fillId="0" borderId="3" xfId="0" applyFont="1" applyBorder="1" applyAlignment="1">
      <alignment horizontal="center" vertical="center"/>
    </xf>
    <xf numFmtId="242" fontId="227" fillId="72" borderId="3" xfId="0" applyNumberFormat="1" applyFont="1" applyFill="1" applyBorder="1" applyAlignment="1">
      <alignment horizontal="right" vertical="center"/>
    </xf>
    <xf numFmtId="0" fontId="227" fillId="0" borderId="1" xfId="0" applyFont="1" applyBorder="1" applyAlignment="1">
      <alignment horizontal="center" vertical="top"/>
    </xf>
    <xf numFmtId="0" fontId="227" fillId="72" borderId="3" xfId="0" applyFont="1" applyFill="1" applyBorder="1" applyAlignment="1">
      <alignment horizontal="right" vertical="center"/>
    </xf>
    <xf numFmtId="0" fontId="233" fillId="0" borderId="3" xfId="0" applyFont="1" applyBorder="1" applyAlignment="1">
      <alignment horizontal="center" vertical="center"/>
    </xf>
    <xf numFmtId="0" fontId="227" fillId="0" borderId="0" xfId="0" applyFont="1" applyAlignment="1">
      <alignment horizontal="center" vertical="center" wrapText="1"/>
    </xf>
    <xf numFmtId="0" fontId="227" fillId="0" borderId="79" xfId="0" applyFont="1" applyBorder="1" applyAlignment="1">
      <alignment horizontal="center" vertical="center" wrapText="1"/>
    </xf>
    <xf numFmtId="0" fontId="227" fillId="0" borderId="2" xfId="0" applyFont="1" applyBorder="1" applyAlignment="1">
      <alignment horizontal="left" vertical="center"/>
    </xf>
    <xf numFmtId="244" fontId="227" fillId="0" borderId="1" xfId="0" applyNumberFormat="1" applyFont="1" applyBorder="1" applyAlignment="1">
      <alignment horizontal="right" vertical="top"/>
    </xf>
    <xf numFmtId="0" fontId="227" fillId="0" borderId="26" xfId="0" applyFont="1" applyBorder="1" applyAlignment="1">
      <alignment wrapText="1"/>
    </xf>
    <xf numFmtId="0" fontId="227" fillId="0" borderId="26" xfId="0" applyFont="1" applyBorder="1"/>
    <xf numFmtId="0" fontId="227" fillId="0" borderId="80" xfId="0" applyFont="1" applyBorder="1"/>
    <xf numFmtId="243" fontId="233" fillId="0" borderId="1" xfId="0" applyNumberFormat="1" applyFont="1" applyBorder="1" applyAlignment="1">
      <alignment horizontal="right" vertical="center"/>
    </xf>
    <xf numFmtId="243" fontId="227" fillId="72" borderId="1" xfId="0" applyNumberFormat="1" applyFont="1" applyFill="1" applyBorder="1" applyAlignment="1">
      <alignment horizontal="right" vertical="center"/>
    </xf>
    <xf numFmtId="243" fontId="227" fillId="72" borderId="3" xfId="0" applyNumberFormat="1" applyFont="1" applyFill="1" applyBorder="1" applyAlignment="1">
      <alignment horizontal="right" vertical="center"/>
    </xf>
    <xf numFmtId="0" fontId="233" fillId="0" borderId="1" xfId="0" applyFont="1" applyBorder="1" applyAlignment="1">
      <alignment horizontal="right" vertical="center"/>
    </xf>
    <xf numFmtId="248" fontId="227" fillId="72" borderId="3" xfId="0" applyNumberFormat="1" applyFont="1" applyFill="1" applyBorder="1" applyAlignment="1">
      <alignment horizontal="right" vertical="center"/>
    </xf>
    <xf numFmtId="249" fontId="233" fillId="0" borderId="3" xfId="0" applyNumberFormat="1" applyFont="1" applyBorder="1" applyAlignment="1">
      <alignment horizontal="right" vertical="center"/>
    </xf>
    <xf numFmtId="0" fontId="233" fillId="0" borderId="3" xfId="0" applyFont="1" applyBorder="1" applyAlignment="1">
      <alignment horizontal="right" vertical="center"/>
    </xf>
    <xf numFmtId="0" fontId="23" fillId="0" borderId="0" xfId="0" applyFont="1" applyAlignment="1">
      <alignment wrapText="1" indent="5"/>
    </xf>
    <xf numFmtId="0" fontId="23" fillId="0" borderId="0" xfId="0" applyFont="1" applyAlignment="1">
      <alignment vertical="top" wrapText="1"/>
    </xf>
    <xf numFmtId="0" fontId="155" fillId="0" borderId="26" xfId="0" applyFont="1" applyBorder="1" applyAlignment="1">
      <alignment horizontal="left" vertical="top" wrapText="1"/>
    </xf>
    <xf numFmtId="0" fontId="23" fillId="0" borderId="0" xfId="0" applyFont="1" applyAlignment="1">
      <alignment vertical="top"/>
    </xf>
    <xf numFmtId="0" fontId="23" fillId="0" borderId="0" xfId="0" applyFont="1"/>
    <xf numFmtId="0" fontId="23" fillId="0" borderId="0" xfId="0" applyFont="1" applyAlignment="1">
      <alignment indent="5"/>
    </xf>
    <xf numFmtId="0" fontId="155" fillId="72" borderId="31" xfId="0" applyFont="1" applyFill="1" applyBorder="1" applyAlignment="1">
      <alignment horizontal="center" wrapText="1"/>
    </xf>
    <xf numFmtId="0" fontId="155" fillId="0" borderId="0" xfId="0" applyFont="1" applyAlignment="1">
      <alignment horizontal="center" indent="5"/>
    </xf>
    <xf numFmtId="0" fontId="221" fillId="0" borderId="61" xfId="0" applyFont="1" applyBorder="1" applyAlignment="1">
      <alignment horizontal="center" vertical="center"/>
    </xf>
    <xf numFmtId="0" fontId="154" fillId="0" borderId="61" xfId="0" applyFont="1" applyBorder="1" applyAlignment="1">
      <alignment horizontal="left" vertical="center"/>
    </xf>
    <xf numFmtId="0" fontId="155" fillId="0" borderId="26" xfId="0" applyFont="1" applyBorder="1" applyAlignment="1">
      <alignment horizontal="left" vertical="center"/>
    </xf>
    <xf numFmtId="0" fontId="154" fillId="0" borderId="26" xfId="0" applyFont="1" applyBorder="1" applyAlignment="1">
      <alignment horizontal="left" vertical="center" wrapText="1"/>
    </xf>
    <xf numFmtId="0" fontId="155" fillId="0" borderId="26" xfId="0" applyFont="1" applyBorder="1" applyAlignment="1">
      <alignment horizontal="left" vertical="top"/>
    </xf>
    <xf numFmtId="0" fontId="155" fillId="0" borderId="26" xfId="0" applyFont="1" applyBorder="1" applyAlignment="1">
      <alignment horizontal="left" vertical="center" wrapText="1"/>
    </xf>
    <xf numFmtId="0" fontId="154" fillId="0" borderId="1" xfId="0" applyFont="1" applyBorder="1" applyAlignment="1">
      <alignment vertical="center"/>
    </xf>
    <xf numFmtId="0" fontId="155" fillId="0" borderId="61" xfId="0" applyFont="1" applyBorder="1" applyAlignment="1">
      <alignment horizontal="center" vertical="center"/>
    </xf>
    <xf numFmtId="0" fontId="155" fillId="0" borderId="26" xfId="0" applyFont="1" applyBorder="1" applyAlignment="1">
      <alignment vertical="center" wrapText="1"/>
    </xf>
    <xf numFmtId="0" fontId="154" fillId="0" borderId="26" xfId="0" applyFont="1" applyBorder="1" applyAlignment="1">
      <alignment horizontal="left" vertical="center"/>
    </xf>
    <xf numFmtId="0" fontId="155" fillId="0" borderId="26" xfId="0" applyFont="1" applyBorder="1" applyAlignment="1">
      <alignment vertical="center"/>
    </xf>
    <xf numFmtId="0" fontId="154" fillId="0" borderId="26" xfId="0" applyFont="1" applyBorder="1" applyAlignment="1">
      <alignment vertical="center" wrapText="1"/>
    </xf>
    <xf numFmtId="0" fontId="154" fillId="0" borderId="26" xfId="0" applyFont="1" applyBorder="1" applyAlignment="1">
      <alignment vertical="center"/>
    </xf>
    <xf numFmtId="0" fontId="154" fillId="0" borderId="62" xfId="0" applyFont="1" applyBorder="1" applyAlignment="1">
      <alignment vertical="center"/>
    </xf>
    <xf numFmtId="0" fontId="23" fillId="0" borderId="0" xfId="0" applyFont="1" applyAlignment="1">
      <alignment wrapText="1"/>
    </xf>
    <xf numFmtId="3" fontId="155" fillId="72" borderId="1" xfId="0" applyNumberFormat="1" applyFont="1" applyFill="1" applyBorder="1" applyAlignment="1">
      <alignment horizontal="right" vertical="center" wrapText="1"/>
    </xf>
    <xf numFmtId="3" fontId="155" fillId="72" borderId="69" xfId="0" applyNumberFormat="1" applyFont="1" applyFill="1" applyBorder="1" applyAlignment="1">
      <alignment horizontal="right" vertical="center" wrapText="1"/>
    </xf>
    <xf numFmtId="3" fontId="155" fillId="72" borderId="1" xfId="0" applyNumberFormat="1" applyFont="1" applyFill="1" applyBorder="1" applyAlignment="1">
      <alignment horizontal="right" vertical="top" wrapText="1"/>
    </xf>
    <xf numFmtId="3" fontId="155" fillId="72" borderId="69" xfId="0" applyNumberFormat="1" applyFont="1" applyFill="1" applyBorder="1" applyAlignment="1">
      <alignment horizontal="right" vertical="top" wrapText="1"/>
    </xf>
    <xf numFmtId="3" fontId="154" fillId="0" borderId="1" xfId="0" applyNumberFormat="1" applyFont="1" applyBorder="1" applyAlignment="1">
      <alignment horizontal="right" vertical="center" wrapText="1"/>
    </xf>
    <xf numFmtId="3" fontId="154" fillId="0" borderId="69" xfId="0" applyNumberFormat="1" applyFont="1" applyBorder="1" applyAlignment="1">
      <alignment horizontal="right" vertical="center" wrapText="1"/>
    </xf>
    <xf numFmtId="3" fontId="154" fillId="0" borderId="71" xfId="0" applyNumberFormat="1" applyFont="1" applyBorder="1" applyAlignment="1">
      <alignment horizontal="right" vertical="center" wrapText="1"/>
    </xf>
    <xf numFmtId="3" fontId="154" fillId="0" borderId="72" xfId="0" applyNumberFormat="1" applyFont="1" applyBorder="1" applyAlignment="1">
      <alignment horizontal="right" vertical="center" wrapText="1"/>
    </xf>
    <xf numFmtId="2" fontId="228" fillId="0" borderId="45" xfId="0" applyNumberFormat="1" applyFont="1" applyBorder="1" applyAlignment="1">
      <alignment horizontal="right" vertical="top" wrapText="1"/>
    </xf>
    <xf numFmtId="0" fontId="226" fillId="69" borderId="57" xfId="0" applyFont="1" applyFill="1" applyBorder="1" applyAlignment="1">
      <alignment horizontal="left" vertical="top" wrapText="1"/>
    </xf>
    <xf numFmtId="0" fontId="226" fillId="69" borderId="58" xfId="0" applyFont="1" applyFill="1" applyBorder="1" applyAlignment="1">
      <alignment horizontal="left" vertical="top" wrapText="1"/>
    </xf>
    <xf numFmtId="0" fontId="227" fillId="0" borderId="45" xfId="0" applyFont="1" applyBorder="1" applyAlignment="1">
      <alignment horizontal="left" vertical="top" wrapText="1" indent="4"/>
    </xf>
    <xf numFmtId="0" fontId="226" fillId="69" borderId="44" xfId="0" applyFont="1" applyFill="1" applyBorder="1" applyAlignment="1">
      <alignment horizontal="left" vertical="top"/>
    </xf>
    <xf numFmtId="0" fontId="226" fillId="69" borderId="44" xfId="0" applyFont="1" applyFill="1" applyBorder="1" applyAlignment="1">
      <alignment horizontal="left" vertical="top" wrapText="1"/>
    </xf>
    <xf numFmtId="0" fontId="226" fillId="70" borderId="45" xfId="0" applyFont="1" applyFill="1" applyBorder="1" applyAlignment="1">
      <alignment horizontal="left" vertical="top" wrapText="1"/>
    </xf>
    <xf numFmtId="0" fontId="226" fillId="71" borderId="45" xfId="0" applyFont="1" applyFill="1" applyBorder="1" applyAlignment="1">
      <alignment horizontal="left" vertical="top" wrapText="1" indent="2"/>
    </xf>
    <xf numFmtId="0" fontId="224" fillId="0" borderId="0" xfId="0" applyFont="1" applyAlignment="1">
      <alignment horizontal="left" wrapText="1"/>
    </xf>
    <xf numFmtId="0" fontId="225" fillId="0" borderId="0" xfId="0" applyFont="1" applyAlignment="1">
      <alignment horizontal="left" wrapText="1"/>
    </xf>
    <xf numFmtId="0" fontId="223" fillId="0" borderId="0" xfId="0" applyFont="1" applyAlignment="1">
      <alignment horizontal="left" vertical="top" wrapText="1"/>
    </xf>
    <xf numFmtId="0" fontId="226" fillId="69" borderId="59" xfId="0" applyFont="1" applyFill="1" applyBorder="1" applyAlignment="1">
      <alignment horizontal="left" vertical="top" wrapText="1"/>
    </xf>
    <xf numFmtId="0" fontId="226" fillId="69" borderId="60" xfId="0" applyFont="1" applyFill="1" applyBorder="1" applyAlignment="1">
      <alignment horizontal="left" vertical="top" wrapText="1"/>
    </xf>
    <xf numFmtId="0" fontId="226" fillId="66" borderId="45" xfId="0" applyFont="1" applyFill="1" applyBorder="1" applyAlignment="1">
      <alignment vertical="top" wrapText="1"/>
    </xf>
    <xf numFmtId="0" fontId="227" fillId="0" borderId="45" xfId="0" applyFont="1" applyBorder="1" applyAlignment="1">
      <alignment vertical="top" wrapText="1" indent="6"/>
    </xf>
    <xf numFmtId="4" fontId="228" fillId="66" borderId="45" xfId="0" applyNumberFormat="1" applyFont="1" applyFill="1" applyBorder="1" applyAlignment="1">
      <alignment horizontal="right" vertical="top" wrapText="1"/>
    </xf>
    <xf numFmtId="0" fontId="200" fillId="0" borderId="0" xfId="0" applyFont="1" applyAlignment="1">
      <alignment wrapText="1"/>
    </xf>
    <xf numFmtId="0" fontId="189" fillId="0" borderId="0" xfId="0" applyFont="1" applyAlignment="1">
      <alignment wrapText="1"/>
    </xf>
    <xf numFmtId="0" fontId="201" fillId="65" borderId="44" xfId="0" applyFont="1" applyFill="1" applyBorder="1" applyAlignment="1">
      <alignment vertical="top" wrapText="1"/>
    </xf>
    <xf numFmtId="0" fontId="154" fillId="0" borderId="31" xfId="5398" applyFont="1" applyBorder="1" applyAlignment="1">
      <alignment horizontal="left" vertical="center" wrapText="1"/>
    </xf>
    <xf numFmtId="0" fontId="154" fillId="0" borderId="0" xfId="3616" applyFont="1" applyAlignment="1">
      <alignment horizontal="center"/>
    </xf>
    <xf numFmtId="0" fontId="167" fillId="0" borderId="0" xfId="3616" applyFont="1" applyAlignment="1">
      <alignment horizontal="center"/>
    </xf>
    <xf numFmtId="0" fontId="159" fillId="55" borderId="29" xfId="5399" applyFont="1" applyFill="1" applyBorder="1" applyAlignment="1">
      <alignment vertical="top" wrapText="1"/>
    </xf>
    <xf numFmtId="0" fontId="159" fillId="55" borderId="30" xfId="5399" applyFont="1" applyFill="1" applyBorder="1" applyAlignment="1">
      <alignment vertical="top" wrapText="1"/>
    </xf>
    <xf numFmtId="0" fontId="159" fillId="55" borderId="4" xfId="5399" applyFont="1" applyFill="1" applyBorder="1" applyAlignment="1">
      <alignment vertical="top" wrapText="1"/>
    </xf>
    <xf numFmtId="0" fontId="159" fillId="55" borderId="4" xfId="5391" applyFont="1" applyFill="1" applyBorder="1" applyAlignment="1">
      <alignment vertical="top" wrapText="1"/>
    </xf>
    <xf numFmtId="0" fontId="159" fillId="55" borderId="4" xfId="5392" applyFont="1" applyFill="1" applyBorder="1" applyAlignment="1">
      <alignment vertical="top" wrapText="1"/>
    </xf>
    <xf numFmtId="0" fontId="201" fillId="66" borderId="45" xfId="0" applyFont="1" applyFill="1" applyBorder="1" applyAlignment="1">
      <alignment vertical="top" wrapText="1" indent="4"/>
    </xf>
    <xf numFmtId="0" fontId="198" fillId="0" borderId="0" xfId="0" applyFont="1" applyAlignment="1">
      <alignment vertical="top" wrapText="1"/>
    </xf>
    <xf numFmtId="0" fontId="201" fillId="67" borderId="45" xfId="0" applyFont="1" applyFill="1" applyBorder="1" applyAlignment="1">
      <alignment vertical="top" wrapText="1" indent="4"/>
    </xf>
    <xf numFmtId="0" fontId="201" fillId="67" borderId="45" xfId="0" applyFont="1" applyFill="1" applyBorder="1" applyAlignment="1">
      <alignment vertical="top" wrapText="1" indent="6"/>
    </xf>
    <xf numFmtId="4" fontId="201" fillId="66" borderId="45" xfId="0" applyNumberFormat="1" applyFont="1" applyFill="1" applyBorder="1" applyAlignment="1">
      <alignment horizontal="right" vertical="top" wrapText="1"/>
    </xf>
    <xf numFmtId="4" fontId="203" fillId="66" borderId="45" xfId="0" applyNumberFormat="1" applyFont="1" applyFill="1" applyBorder="1" applyAlignment="1">
      <alignment horizontal="right" vertical="top" wrapText="1"/>
    </xf>
    <xf numFmtId="40" fontId="201" fillId="65" borderId="44" xfId="0" applyNumberFormat="1" applyFont="1" applyFill="1" applyBorder="1" applyAlignment="1">
      <alignment horizontal="right" vertical="top" wrapText="1"/>
    </xf>
    <xf numFmtId="0" fontId="201" fillId="65" borderId="44" xfId="0" applyFont="1" applyFill="1" applyBorder="1" applyAlignment="1">
      <alignment vertical="top"/>
    </xf>
    <xf numFmtId="2" fontId="203" fillId="66" borderId="45" xfId="0" applyNumberFormat="1" applyFont="1" applyFill="1" applyBorder="1" applyAlignment="1">
      <alignment horizontal="right" vertical="top" wrapText="1"/>
    </xf>
    <xf numFmtId="2" fontId="201" fillId="66" borderId="45" xfId="0" applyNumberFormat="1" applyFont="1" applyFill="1" applyBorder="1" applyAlignment="1">
      <alignment horizontal="right" vertical="top" wrapText="1"/>
    </xf>
    <xf numFmtId="4" fontId="204" fillId="66" borderId="45" xfId="0" applyNumberFormat="1" applyFont="1" applyFill="1" applyBorder="1" applyAlignment="1">
      <alignment horizontal="right" vertical="top" wrapText="1"/>
    </xf>
    <xf numFmtId="0" fontId="199" fillId="64" borderId="40" xfId="2245" applyFont="1" applyFill="1" applyBorder="1" applyAlignment="1">
      <alignment vertical="top" wrapText="1"/>
    </xf>
    <xf numFmtId="0" fontId="200" fillId="0" borderId="0" xfId="2245" applyFont="1" applyAlignment="1">
      <alignment wrapText="1"/>
    </xf>
    <xf numFmtId="0" fontId="189" fillId="0" borderId="0" xfId="2245" applyFont="1" applyAlignment="1">
      <alignment wrapText="1"/>
    </xf>
    <xf numFmtId="0" fontId="199" fillId="64" borderId="54" xfId="2245" applyFont="1" applyFill="1" applyBorder="1" applyAlignment="1">
      <alignment vertical="top" wrapText="1"/>
    </xf>
    <xf numFmtId="0" fontId="199" fillId="64" borderId="53" xfId="2245" applyFont="1" applyFill="1" applyBorder="1" applyAlignment="1">
      <alignment vertical="top" wrapText="1"/>
    </xf>
    <xf numFmtId="0" fontId="199" fillId="64" borderId="52" xfId="2245" applyFont="1" applyFill="1" applyBorder="1" applyAlignment="1">
      <alignment vertical="top" wrapText="1"/>
    </xf>
    <xf numFmtId="0" fontId="199" fillId="64" borderId="51" xfId="2245" applyFont="1" applyFill="1" applyBorder="1" applyAlignment="1">
      <alignment vertical="top" wrapText="1"/>
    </xf>
  </cellXfs>
  <cellStyles count="5413">
    <cellStyle name=" 1" xfId="4" xr:uid="{00000000-0005-0000-0000-000000000000}"/>
    <cellStyle name="%20 - Vurgu1" xfId="5" xr:uid="{00000000-0005-0000-0000-000001000000}"/>
    <cellStyle name="%20 - Vurgu2" xfId="6" xr:uid="{00000000-0005-0000-0000-000002000000}"/>
    <cellStyle name="%20 - Vurgu3" xfId="7" xr:uid="{00000000-0005-0000-0000-000003000000}"/>
    <cellStyle name="%20 - Vurgu4" xfId="8" xr:uid="{00000000-0005-0000-0000-000004000000}"/>
    <cellStyle name="%20 - Vurgu5" xfId="9" xr:uid="{00000000-0005-0000-0000-000005000000}"/>
    <cellStyle name="%20 - Vurgu6" xfId="10" xr:uid="{00000000-0005-0000-0000-000006000000}"/>
    <cellStyle name="%40 - Vurgu1" xfId="11" xr:uid="{00000000-0005-0000-0000-000007000000}"/>
    <cellStyle name="%40 - Vurgu2" xfId="12" xr:uid="{00000000-0005-0000-0000-000008000000}"/>
    <cellStyle name="%40 - Vurgu3" xfId="13" xr:uid="{00000000-0005-0000-0000-000009000000}"/>
    <cellStyle name="%40 - Vurgu4" xfId="14" xr:uid="{00000000-0005-0000-0000-00000A000000}"/>
    <cellStyle name="%40 - Vurgu5" xfId="15" xr:uid="{00000000-0005-0000-0000-00000B000000}"/>
    <cellStyle name="%40 - Vurgu6" xfId="16" xr:uid="{00000000-0005-0000-0000-00000C000000}"/>
    <cellStyle name="%60 - Vurgu1" xfId="17" xr:uid="{00000000-0005-0000-0000-00000D000000}"/>
    <cellStyle name="%60 - Vurgu2" xfId="18" xr:uid="{00000000-0005-0000-0000-00000E000000}"/>
    <cellStyle name="%60 - Vurgu3" xfId="19" xr:uid="{00000000-0005-0000-0000-00000F000000}"/>
    <cellStyle name="%60 - Vurgu4" xfId="20" xr:uid="{00000000-0005-0000-0000-000010000000}"/>
    <cellStyle name="%60 - Vurgu5" xfId="21" xr:uid="{00000000-0005-0000-0000-000011000000}"/>
    <cellStyle name="%60 - Vurgu6" xfId="22" xr:uid="{00000000-0005-0000-0000-000012000000}"/>
    <cellStyle name="_ABAY_Budget_table" xfId="23" xr:uid="{00000000-0005-0000-0000-000013000000}"/>
    <cellStyle name="_AFD-TURAN-Building-1-MECHANICAL-BOQ-4-7-2007-revision-0" xfId="24" xr:uid="{00000000-0005-0000-0000-000014000000}"/>
    <cellStyle name="_Almaty Otel elec boq.r.0.2" xfId="25" xr:uid="{00000000-0005-0000-0000-000015000000}"/>
    <cellStyle name="_ALMATY-OTEL-ELEK-TESISATI-KESIF-OZETI" xfId="26" xr:uid="{00000000-0005-0000-0000-000016000000}"/>
    <cellStyle name="_base" xfId="27" xr:uid="{00000000-0005-0000-0000-000017000000}"/>
    <cellStyle name="_BOQ-Birim Fiyat-MEKANIK-ELEKTRIK" xfId="28" xr:uid="{00000000-0005-0000-0000-000018000000}"/>
    <cellStyle name="_Cotroceni Mall elec.boq  r0.9" xfId="29" xr:uid="{00000000-0005-0000-0000-000019000000}"/>
    <cellStyle name="_List_of_contracts" xfId="30" xr:uid="{00000000-0005-0000-0000-00001A000000}"/>
    <cellStyle name="_MEK TES. BOQ DOSYASI" xfId="31" xr:uid="{00000000-0005-0000-0000-00001B000000}"/>
    <cellStyle name="_Michurinsky_Mekanik_Isler_Teklifi" xfId="32" xr:uid="{00000000-0005-0000-0000-00001C000000}"/>
    <cellStyle name="_Satform Kimberley Clark 23 July 07" xfId="33" xr:uid="{00000000-0005-0000-0000-00001D000000}"/>
    <cellStyle name="_Satform_Hansa 22 08 07_EY" xfId="34" xr:uid="{00000000-0005-0000-0000-00001E000000}"/>
    <cellStyle name="_Toggliatti-ilkteklifasrev1" xfId="35" xr:uid="{00000000-0005-0000-0000-00001F000000}"/>
    <cellStyle name="‚" xfId="36" xr:uid="{00000000-0005-0000-0000-000020000000}"/>
    <cellStyle name="‚_(REVİZE)  İlk yatırım maliyetleri h ventil kullanılırsa10-12-2004........" xfId="37" xr:uid="{00000000-0005-0000-0000-000021000000}"/>
    <cellStyle name="‚_Borcelik" xfId="38" xr:uid="{00000000-0005-0000-0000-000022000000}"/>
    <cellStyle name="‚_CARREFOUR" xfId="39" xr:uid="{00000000-0005-0000-0000-000023000000}"/>
    <cellStyle name="‚_ESKİŞEHİR NATURA EVLERİ REVİZE MEKANİK KEŞİF (EURO)18-11-2006" xfId="40" xr:uid="{00000000-0005-0000-0000-000024000000}"/>
    <cellStyle name="‚_ESKİŞEHİR NATURA EVLERİ REVİZE MEKANİK KEŞİF (EURO)-kalde" xfId="41" xr:uid="{00000000-0005-0000-0000-000025000000}"/>
    <cellStyle name="‚_FULYAmetr" xfId="42" xr:uid="{00000000-0005-0000-0000-000026000000}"/>
    <cellStyle name="‚_FULYAmetr-cenk" xfId="43" xr:uid="{00000000-0005-0000-0000-000027000000}"/>
    <cellStyle name="‚_Gumrukcuoglumetraj" xfId="44" xr:uid="{00000000-0005-0000-0000-000028000000}"/>
    <cellStyle name="‚_metrajr1" xfId="45" xr:uid="{00000000-0005-0000-0000-000029000000}"/>
    <cellStyle name="‚_metrajr1_(REVİZE)  İlk yatırım maliyetleri 10-12-2004........" xfId="46" xr:uid="{00000000-0005-0000-0000-00002A000000}"/>
    <cellStyle name="‚_metrajr1_(REVİZE)  İlk yatırım maliyetleri h ventil kullanılırsa10-12-2004........" xfId="47" xr:uid="{00000000-0005-0000-0000-00002B000000}"/>
    <cellStyle name="‚_metrajr1_2- Selenium29-04-2003" xfId="48" xr:uid="{00000000-0005-0000-0000-00002C000000}"/>
    <cellStyle name="‚_metrajr1_çalışma dosyasıMekanik keşif 11.04.03" xfId="49" xr:uid="{00000000-0005-0000-0000-00002D000000}"/>
    <cellStyle name="‚_metrajr1_çalışma dosyasıMekanik keşif 11.04.03...." xfId="50" xr:uid="{00000000-0005-0000-0000-00002E000000}"/>
    <cellStyle name="‚_metrajr1_ESKİŞEHİR NATURA EVLERİ" xfId="51" xr:uid="{00000000-0005-0000-0000-00002F000000}"/>
    <cellStyle name="‚_metrajr1_ESKİŞEHİR NATURA EVLERİ MEKANİK ODA VE ÇEVRE KEŞİF" xfId="52" xr:uid="{00000000-0005-0000-0000-000030000000}"/>
    <cellStyle name="‚_metrajr1_ESKİŞEHİR NATURA EVLERİ REVİZE MEKANİK KEŞİF (EURO)16-11-2006" xfId="53" xr:uid="{00000000-0005-0000-0000-000031000000}"/>
    <cellStyle name="‚_metrajr1_ESKİŞEHİR NATURA EVLERİ REVİZE MEKANİK KEŞİF (EURO)18-11-2006" xfId="54" xr:uid="{00000000-0005-0000-0000-000032000000}"/>
    <cellStyle name="‚_metrajr1_ESKİŞEHİR NATURA EVLERİ REVİZE MEKANİK KEŞİF (EURO)-kalde" xfId="55" xr:uid="{00000000-0005-0000-0000-000033000000}"/>
    <cellStyle name="‚_metrajr1_FULYAmetr" xfId="56" xr:uid="{00000000-0005-0000-0000-000034000000}"/>
    <cellStyle name="‚_metrajr1_FULYAmetr-cenk" xfId="57" xr:uid="{00000000-0005-0000-0000-000035000000}"/>
    <cellStyle name="‚_metrajr1_FULYAmetr-sıhhi" xfId="58" xr:uid="{00000000-0005-0000-0000-000036000000}"/>
    <cellStyle name="‚_metrajr1_Garaj suzgec tesisati  İlk yatırım maliyetleri 10-12-2004........" xfId="59" xr:uid="{00000000-0005-0000-0000-000037000000}"/>
    <cellStyle name="‚_metrajr1_keşif özeti 06--02-2005........" xfId="60" xr:uid="{00000000-0005-0000-0000-000038000000}"/>
    <cellStyle name="‚_metrajr1_KLIMA-METRAJ" xfId="61" xr:uid="{00000000-0005-0000-0000-000039000000}"/>
    <cellStyle name="‚_metrajr1_maliyetler 17-7-2004" xfId="62" xr:uid="{00000000-0005-0000-0000-00003A000000}"/>
    <cellStyle name="‚_metrajr1_METRAJ" xfId="63" xr:uid="{00000000-0005-0000-0000-00003B000000}"/>
    <cellStyle name="‚_metrajr1_naturakesif-14-11-2006-b.h düz." xfId="64" xr:uid="{00000000-0005-0000-0000-00003C000000}"/>
    <cellStyle name="‚_metrajr1_naturakesif-31-10-2006" xfId="65" xr:uid="{00000000-0005-0000-0000-00003D000000}"/>
    <cellStyle name="‚_metrajr1_örnek kesif" xfId="66" xr:uid="{00000000-0005-0000-0000-00003E000000}"/>
    <cellStyle name="‚_metrajr1_su borusunun garajdan geçmesi hali" xfId="67" xr:uid="{00000000-0005-0000-0000-00003F000000}"/>
    <cellStyle name="‚_Pakmetraj" xfId="68" xr:uid="{00000000-0005-0000-0000-000040000000}"/>
    <cellStyle name="‚_Pakmetraj_(REVİZE)  İlk yatırım maliyetleri 10-12-2004........" xfId="69" xr:uid="{00000000-0005-0000-0000-000041000000}"/>
    <cellStyle name="‚_Pakmetraj_(REVİZE)  İlk yatırım maliyetleri h ventil kullanılırsa10-12-2004........" xfId="70" xr:uid="{00000000-0005-0000-0000-000042000000}"/>
    <cellStyle name="‚_Pakmetraj_2- Selenium29-04-2003" xfId="71" xr:uid="{00000000-0005-0000-0000-000043000000}"/>
    <cellStyle name="‚_Pakmetraj_çalışma dosyasıMekanik keşif 11.04.03" xfId="72" xr:uid="{00000000-0005-0000-0000-000044000000}"/>
    <cellStyle name="‚_Pakmetraj_çalışma dosyasıMekanik keşif 11.04.03...." xfId="73" xr:uid="{00000000-0005-0000-0000-000045000000}"/>
    <cellStyle name="‚_Pakmetraj_ESKİŞEHİR NATURA EVLERİ" xfId="74" xr:uid="{00000000-0005-0000-0000-000046000000}"/>
    <cellStyle name="‚_Pakmetraj_ESKİŞEHİR NATURA EVLERİ MEKANİK ODA VE ÇEVRE KEŞİF" xfId="75" xr:uid="{00000000-0005-0000-0000-000047000000}"/>
    <cellStyle name="‚_Pakmetraj_ESKİŞEHİR NATURA EVLERİ REVİZE MEKANİK KEŞİF (EURO)16-11-2006" xfId="76" xr:uid="{00000000-0005-0000-0000-000048000000}"/>
    <cellStyle name="‚_Pakmetraj_ESKİŞEHİR NATURA EVLERİ REVİZE MEKANİK KEŞİF (EURO)18-11-2006" xfId="77" xr:uid="{00000000-0005-0000-0000-000049000000}"/>
    <cellStyle name="‚_Pakmetraj_ESKİŞEHİR NATURA EVLERİ REVİZE MEKANİK KEŞİF (EURO)-kalde" xfId="78" xr:uid="{00000000-0005-0000-0000-00004A000000}"/>
    <cellStyle name="‚_Pakmetraj_FULYAmetr" xfId="79" xr:uid="{00000000-0005-0000-0000-00004B000000}"/>
    <cellStyle name="‚_Pakmetraj_FULYAmetr-cenk" xfId="80" xr:uid="{00000000-0005-0000-0000-00004C000000}"/>
    <cellStyle name="‚_Pakmetraj_FULYAmetr-sıhhi" xfId="81" xr:uid="{00000000-0005-0000-0000-00004D000000}"/>
    <cellStyle name="‚_Pakmetraj_Garaj suzgec tesisati  İlk yatırım maliyetleri 10-12-2004........" xfId="82" xr:uid="{00000000-0005-0000-0000-00004E000000}"/>
    <cellStyle name="‚_Pakmetraj_keşif özeti 06--02-2005........" xfId="83" xr:uid="{00000000-0005-0000-0000-00004F000000}"/>
    <cellStyle name="‚_Pakmetraj_KLIMA-METRAJ" xfId="84" xr:uid="{00000000-0005-0000-0000-000050000000}"/>
    <cellStyle name="‚_Pakmetraj_maliyetler 17-7-2004" xfId="85" xr:uid="{00000000-0005-0000-0000-000051000000}"/>
    <cellStyle name="‚_Pakmetraj_METRAJ" xfId="86" xr:uid="{00000000-0005-0000-0000-000052000000}"/>
    <cellStyle name="‚_Pakmetraj_naturakesif-14-11-2006-b.h düz." xfId="87" xr:uid="{00000000-0005-0000-0000-000053000000}"/>
    <cellStyle name="‚_Pakmetraj_naturakesif-31-10-2006" xfId="88" xr:uid="{00000000-0005-0000-0000-000054000000}"/>
    <cellStyle name="‚_Pakmetraj_örnek kesif" xfId="89" xr:uid="{00000000-0005-0000-0000-000055000000}"/>
    <cellStyle name="‚_Pakmetraj_su borusunun garajdan geçmesi hali" xfId="90" xr:uid="{00000000-0005-0000-0000-000056000000}"/>
    <cellStyle name="‚_Rover metraj" xfId="91" xr:uid="{00000000-0005-0000-0000-000057000000}"/>
    <cellStyle name="‚_Rover metraj_(REVİZE)  İlk yatırım maliyetleri 10-12-2004........" xfId="92" xr:uid="{00000000-0005-0000-0000-000058000000}"/>
    <cellStyle name="‚_Rover metraj_(REVİZE)  İlk yatırım maliyetleri h ventil kullanılırsa10-12-2004........" xfId="93" xr:uid="{00000000-0005-0000-0000-000059000000}"/>
    <cellStyle name="‚_Rover metraj_2- Selenium29-04-2003" xfId="94" xr:uid="{00000000-0005-0000-0000-00005A000000}"/>
    <cellStyle name="‚_Rover metraj_çalışma dosyasıMekanik keşif 11.04.03" xfId="95" xr:uid="{00000000-0005-0000-0000-00005B000000}"/>
    <cellStyle name="‚_Rover metraj_çalışma dosyasıMekanik keşif 11.04.03...." xfId="96" xr:uid="{00000000-0005-0000-0000-00005C000000}"/>
    <cellStyle name="‚_Rover metraj_ESKİŞEHİR NATURA EVLERİ" xfId="97" xr:uid="{00000000-0005-0000-0000-00005D000000}"/>
    <cellStyle name="‚_Rover metraj_ESKİŞEHİR NATURA EVLERİ MEKANİK ODA VE ÇEVRE KEŞİF" xfId="98" xr:uid="{00000000-0005-0000-0000-00005E000000}"/>
    <cellStyle name="‚_Rover metraj_ESKİŞEHİR NATURA EVLERİ REVİZE MEKANİK KEŞİF (EURO)16-11-2006" xfId="99" xr:uid="{00000000-0005-0000-0000-00005F000000}"/>
    <cellStyle name="‚_Rover metraj_ESKİŞEHİR NATURA EVLERİ REVİZE MEKANİK KEŞİF (EURO)18-11-2006" xfId="100" xr:uid="{00000000-0005-0000-0000-000060000000}"/>
    <cellStyle name="‚_Rover metraj_ESKİŞEHİR NATURA EVLERİ REVİZE MEKANİK KEŞİF (EURO)-kalde" xfId="101" xr:uid="{00000000-0005-0000-0000-000061000000}"/>
    <cellStyle name="‚_Rover metraj_FULYAmetr" xfId="102" xr:uid="{00000000-0005-0000-0000-000062000000}"/>
    <cellStyle name="‚_Rover metraj_FULYAmetr-cenk" xfId="103" xr:uid="{00000000-0005-0000-0000-000063000000}"/>
    <cellStyle name="‚_Rover metraj_FULYAmetr-sıhhi" xfId="104" xr:uid="{00000000-0005-0000-0000-000064000000}"/>
    <cellStyle name="‚_Rover metraj_Garaj suzgec tesisati  İlk yatırım maliyetleri 10-12-2004........" xfId="105" xr:uid="{00000000-0005-0000-0000-000065000000}"/>
    <cellStyle name="‚_Rover metraj_Gumrukcuoglumetraj" xfId="106" xr:uid="{00000000-0005-0000-0000-000066000000}"/>
    <cellStyle name="‚_Rover metraj_keşif özeti 06--02-2005........" xfId="107" xr:uid="{00000000-0005-0000-0000-000067000000}"/>
    <cellStyle name="‚_Rover metraj_KLIMA-METRAJ" xfId="108" xr:uid="{00000000-0005-0000-0000-000068000000}"/>
    <cellStyle name="‚_Rover metraj_maliyetler 17-7-2004" xfId="109" xr:uid="{00000000-0005-0000-0000-000069000000}"/>
    <cellStyle name="‚_Rover metraj_METRAJ" xfId="110" xr:uid="{00000000-0005-0000-0000-00006A000000}"/>
    <cellStyle name="‚_Rover metraj_naturakesif-14-11-2006-b.h düz." xfId="111" xr:uid="{00000000-0005-0000-0000-00006B000000}"/>
    <cellStyle name="‚_Rover metraj_naturakesif-31-10-2006" xfId="112" xr:uid="{00000000-0005-0000-0000-00006C000000}"/>
    <cellStyle name="‚_Rover metraj_örnek kesif" xfId="113" xr:uid="{00000000-0005-0000-0000-00006D000000}"/>
    <cellStyle name="‚_Rover metraj_Pakmetraj" xfId="114" xr:uid="{00000000-0005-0000-0000-00006E000000}"/>
    <cellStyle name="‚_Rover metraj_su borusunun garajdan geçmesi hali" xfId="115" xr:uid="{00000000-0005-0000-0000-00006F000000}"/>
    <cellStyle name="„" xfId="116" xr:uid="{00000000-0005-0000-0000-000070000000}"/>
    <cellStyle name="„_(REVİZE)  İlk yatırım maliyetleri 10-12-2004........" xfId="117" xr:uid="{00000000-0005-0000-0000-000071000000}"/>
    <cellStyle name="„_(REVİZE)  İlk yatırım maliyetleri h ventil kullanılırsa10-12-2004........" xfId="118" xr:uid="{00000000-0005-0000-0000-000072000000}"/>
    <cellStyle name="„_Borcelik" xfId="119" xr:uid="{00000000-0005-0000-0000-000073000000}"/>
    <cellStyle name="„_çalışma dosyasıMekanik keşif 11.04.03...." xfId="120" xr:uid="{00000000-0005-0000-0000-000074000000}"/>
    <cellStyle name="„_CARREFOUR" xfId="121" xr:uid="{00000000-0005-0000-0000-000075000000}"/>
    <cellStyle name="„_ESKİŞEHİR NATURA EVLERİ MEKANİK ODA VE ÇEVRE KEŞİF" xfId="122" xr:uid="{00000000-0005-0000-0000-000076000000}"/>
    <cellStyle name="„_ESKİŞEHİR NATURA EVLERİ REVİZE MEKANİK KEŞİF (EURO)18-11-2006" xfId="123" xr:uid="{00000000-0005-0000-0000-000077000000}"/>
    <cellStyle name="„_ESKİŞEHİR NATURA EVLERİ REVİZE MEKANİK KEŞİF (EURO)-kalde" xfId="124" xr:uid="{00000000-0005-0000-0000-000078000000}"/>
    <cellStyle name="„_FULYAmetr" xfId="125" xr:uid="{00000000-0005-0000-0000-000079000000}"/>
    <cellStyle name="„_FULYAmetr-cenk" xfId="126" xr:uid="{00000000-0005-0000-0000-00007A000000}"/>
    <cellStyle name="„_FULYAmetr-sıhhi" xfId="127" xr:uid="{00000000-0005-0000-0000-00007B000000}"/>
    <cellStyle name="„_Garaj suzgec tesisati  İlk yatırım maliyetleri 10-12-2004........" xfId="128" xr:uid="{00000000-0005-0000-0000-00007C000000}"/>
    <cellStyle name="„_Gumrukcuoglumetraj" xfId="129" xr:uid="{00000000-0005-0000-0000-00007D000000}"/>
    <cellStyle name="„_keşif özeti 06--02-2005........" xfId="130" xr:uid="{00000000-0005-0000-0000-00007E000000}"/>
    <cellStyle name="„_metrajr1" xfId="131" xr:uid="{00000000-0005-0000-0000-00007F000000}"/>
    <cellStyle name="„_metrajr1_(REVİZE)  İlk yatırım maliyetleri 10-12-2004........" xfId="132" xr:uid="{00000000-0005-0000-0000-000080000000}"/>
    <cellStyle name="„_metrajr1_(REVİZE)  İlk yatırım maliyetleri h ventil kullanılırsa10-12-2004........" xfId="133" xr:uid="{00000000-0005-0000-0000-000081000000}"/>
    <cellStyle name="„_metrajr1_2- Selenium29-04-2003" xfId="134" xr:uid="{00000000-0005-0000-0000-000082000000}"/>
    <cellStyle name="„_metrajr1_çalışma dosyasıMekanik keşif 11.04.03" xfId="135" xr:uid="{00000000-0005-0000-0000-000083000000}"/>
    <cellStyle name="„_metrajr1_çalışma dosyasıMekanik keşif 11.04.03...." xfId="136" xr:uid="{00000000-0005-0000-0000-000084000000}"/>
    <cellStyle name="„_metrajr1_ESKİŞEHİR NATURA EVLERİ" xfId="137" xr:uid="{00000000-0005-0000-0000-000085000000}"/>
    <cellStyle name="„_metrajr1_ESKİŞEHİR NATURA EVLERİ MEKANİK ODA VE ÇEVRE KEŞİF" xfId="138" xr:uid="{00000000-0005-0000-0000-000086000000}"/>
    <cellStyle name="„_metrajr1_ESKİŞEHİR NATURA EVLERİ REVİZE MEKANİK KEŞİF (EURO)16-11-2006" xfId="139" xr:uid="{00000000-0005-0000-0000-000087000000}"/>
    <cellStyle name="„_metrajr1_ESKİŞEHİR NATURA EVLERİ REVİZE MEKANİK KEŞİF (EURO)18-11-2006" xfId="140" xr:uid="{00000000-0005-0000-0000-000088000000}"/>
    <cellStyle name="„_metrajr1_ESKİŞEHİR NATURA EVLERİ REVİZE MEKANİK KEŞİF (EURO)-kalde" xfId="141" xr:uid="{00000000-0005-0000-0000-000089000000}"/>
    <cellStyle name="„_metrajr1_FULYAmetr" xfId="142" xr:uid="{00000000-0005-0000-0000-00008A000000}"/>
    <cellStyle name="„_metrajr1_FULYAmetr-cenk" xfId="143" xr:uid="{00000000-0005-0000-0000-00008B000000}"/>
    <cellStyle name="„_metrajr1_FULYAmetr-sıhhi" xfId="144" xr:uid="{00000000-0005-0000-0000-00008C000000}"/>
    <cellStyle name="„_metrajr1_Garaj suzgec tesisati  İlk yatırım maliyetleri 10-12-2004........" xfId="145" xr:uid="{00000000-0005-0000-0000-00008D000000}"/>
    <cellStyle name="„_metrajr1_keşif özeti 06--02-2005........" xfId="146" xr:uid="{00000000-0005-0000-0000-00008E000000}"/>
    <cellStyle name="„_metrajr1_KLIMA-METRAJ" xfId="147" xr:uid="{00000000-0005-0000-0000-00008F000000}"/>
    <cellStyle name="„_metrajr1_maliyetler 17-7-2004" xfId="148" xr:uid="{00000000-0005-0000-0000-000090000000}"/>
    <cellStyle name="„_metrajr1_METRAJ" xfId="149" xr:uid="{00000000-0005-0000-0000-000091000000}"/>
    <cellStyle name="„_metrajr1_naturakesif-14-11-2006-b.h düz." xfId="150" xr:uid="{00000000-0005-0000-0000-000092000000}"/>
    <cellStyle name="„_metrajr1_naturakesif-31-10-2006" xfId="151" xr:uid="{00000000-0005-0000-0000-000093000000}"/>
    <cellStyle name="„_metrajr1_örnek kesif" xfId="152" xr:uid="{00000000-0005-0000-0000-000094000000}"/>
    <cellStyle name="„_metrajr1_su borusunun garajdan geçmesi hali" xfId="153" xr:uid="{00000000-0005-0000-0000-000095000000}"/>
    <cellStyle name="„_naturakesif-14-11-2006-b.h düz." xfId="154" xr:uid="{00000000-0005-0000-0000-000096000000}"/>
    <cellStyle name="„_naturakesif-31-10-2006" xfId="155" xr:uid="{00000000-0005-0000-0000-000097000000}"/>
    <cellStyle name="„_örnek kesif" xfId="156" xr:uid="{00000000-0005-0000-0000-000098000000}"/>
    <cellStyle name="„_Pakmetraj" xfId="157" xr:uid="{00000000-0005-0000-0000-000099000000}"/>
    <cellStyle name="„_Pakmetraj_(REVİZE)  İlk yatırım maliyetleri 10-12-2004........" xfId="158" xr:uid="{00000000-0005-0000-0000-00009A000000}"/>
    <cellStyle name="„_Pakmetraj_(REVİZE)  İlk yatırım maliyetleri h ventil kullanılırsa10-12-2004........" xfId="159" xr:uid="{00000000-0005-0000-0000-00009B000000}"/>
    <cellStyle name="„_Pakmetraj_2- Selenium29-04-2003" xfId="160" xr:uid="{00000000-0005-0000-0000-00009C000000}"/>
    <cellStyle name="„_Pakmetraj_çalışma dosyasıMekanik keşif 11.04.03" xfId="161" xr:uid="{00000000-0005-0000-0000-00009D000000}"/>
    <cellStyle name="„_Pakmetraj_çalışma dosyasıMekanik keşif 11.04.03...." xfId="162" xr:uid="{00000000-0005-0000-0000-00009E000000}"/>
    <cellStyle name="„_Pakmetraj_ESKİŞEHİR NATURA EVLERİ" xfId="163" xr:uid="{00000000-0005-0000-0000-00009F000000}"/>
    <cellStyle name="„_Pakmetraj_ESKİŞEHİR NATURA EVLERİ MEKANİK ODA VE ÇEVRE KEŞİF" xfId="164" xr:uid="{00000000-0005-0000-0000-0000A0000000}"/>
    <cellStyle name="„_Pakmetraj_ESKİŞEHİR NATURA EVLERİ REVİZE MEKANİK KEŞİF (EURO)16-11-2006" xfId="165" xr:uid="{00000000-0005-0000-0000-0000A1000000}"/>
    <cellStyle name="„_Pakmetraj_ESKİŞEHİR NATURA EVLERİ REVİZE MEKANİK KEŞİF (EURO)18-11-2006" xfId="166" xr:uid="{00000000-0005-0000-0000-0000A2000000}"/>
    <cellStyle name="„_Pakmetraj_ESKİŞEHİR NATURA EVLERİ REVİZE MEKANİK KEŞİF (EURO)-kalde" xfId="167" xr:uid="{00000000-0005-0000-0000-0000A3000000}"/>
    <cellStyle name="„_Pakmetraj_FULYAmetr" xfId="168" xr:uid="{00000000-0005-0000-0000-0000A4000000}"/>
    <cellStyle name="„_Pakmetraj_FULYAmetr-cenk" xfId="169" xr:uid="{00000000-0005-0000-0000-0000A5000000}"/>
    <cellStyle name="„_Pakmetraj_FULYAmetr-sıhhi" xfId="170" xr:uid="{00000000-0005-0000-0000-0000A6000000}"/>
    <cellStyle name="„_Pakmetraj_Garaj suzgec tesisati  İlk yatırım maliyetleri 10-12-2004........" xfId="171" xr:uid="{00000000-0005-0000-0000-0000A7000000}"/>
    <cellStyle name="„_Pakmetraj_keşif özeti 06--02-2005........" xfId="172" xr:uid="{00000000-0005-0000-0000-0000A8000000}"/>
    <cellStyle name="„_Pakmetraj_KLIMA-METRAJ" xfId="173" xr:uid="{00000000-0005-0000-0000-0000A9000000}"/>
    <cellStyle name="„_Pakmetraj_maliyetler 17-7-2004" xfId="174" xr:uid="{00000000-0005-0000-0000-0000AA000000}"/>
    <cellStyle name="„_Pakmetraj_METRAJ" xfId="175" xr:uid="{00000000-0005-0000-0000-0000AB000000}"/>
    <cellStyle name="„_Pakmetraj_naturakesif-14-11-2006-b.h düz." xfId="176" xr:uid="{00000000-0005-0000-0000-0000AC000000}"/>
    <cellStyle name="„_Pakmetraj_naturakesif-31-10-2006" xfId="177" xr:uid="{00000000-0005-0000-0000-0000AD000000}"/>
    <cellStyle name="„_Pakmetraj_örnek kesif" xfId="178" xr:uid="{00000000-0005-0000-0000-0000AE000000}"/>
    <cellStyle name="„_Pakmetraj_su borusunun garajdan geçmesi hali" xfId="179" xr:uid="{00000000-0005-0000-0000-0000AF000000}"/>
    <cellStyle name="„_Rover metraj" xfId="180" xr:uid="{00000000-0005-0000-0000-0000B0000000}"/>
    <cellStyle name="„_Rover metraj_(REVİZE)  İlk yatırım maliyetleri 10-12-2004........" xfId="181" xr:uid="{00000000-0005-0000-0000-0000B1000000}"/>
    <cellStyle name="„_Rover metraj_(REVİZE)  İlk yatırım maliyetleri h ventil kullanılırsa10-12-2004........" xfId="182" xr:uid="{00000000-0005-0000-0000-0000B2000000}"/>
    <cellStyle name="„_Rover metraj_2- Selenium29-04-2003" xfId="183" xr:uid="{00000000-0005-0000-0000-0000B3000000}"/>
    <cellStyle name="„_Rover metraj_çalışma dosyasıMekanik keşif 11.04.03" xfId="184" xr:uid="{00000000-0005-0000-0000-0000B4000000}"/>
    <cellStyle name="„_Rover metraj_çalışma dosyasıMekanik keşif 11.04.03...." xfId="185" xr:uid="{00000000-0005-0000-0000-0000B5000000}"/>
    <cellStyle name="„_Rover metraj_ESKİŞEHİR NATURA EVLERİ" xfId="186" xr:uid="{00000000-0005-0000-0000-0000B6000000}"/>
    <cellStyle name="„_Rover metraj_ESKİŞEHİR NATURA EVLERİ MEKANİK ODA VE ÇEVRE KEŞİF" xfId="187" xr:uid="{00000000-0005-0000-0000-0000B7000000}"/>
    <cellStyle name="„_Rover metraj_ESKİŞEHİR NATURA EVLERİ REVİZE MEKANİK KEŞİF (EURO)16-11-2006" xfId="188" xr:uid="{00000000-0005-0000-0000-0000B8000000}"/>
    <cellStyle name="„_Rover metraj_ESKİŞEHİR NATURA EVLERİ REVİZE MEKANİK KEŞİF (EURO)18-11-2006" xfId="189" xr:uid="{00000000-0005-0000-0000-0000B9000000}"/>
    <cellStyle name="„_Rover metraj_ESKİŞEHİR NATURA EVLERİ REVİZE MEKANİK KEŞİF (EURO)-kalde" xfId="190" xr:uid="{00000000-0005-0000-0000-0000BA000000}"/>
    <cellStyle name="„_Rover metraj_FULYAmetr" xfId="191" xr:uid="{00000000-0005-0000-0000-0000BB000000}"/>
    <cellStyle name="„_Rover metraj_FULYAmetr-cenk" xfId="192" xr:uid="{00000000-0005-0000-0000-0000BC000000}"/>
    <cellStyle name="„_Rover metraj_FULYAmetr-sıhhi" xfId="193" xr:uid="{00000000-0005-0000-0000-0000BD000000}"/>
    <cellStyle name="„_Rover metraj_Garaj suzgec tesisati  İlk yatırım maliyetleri 10-12-2004........" xfId="194" xr:uid="{00000000-0005-0000-0000-0000BE000000}"/>
    <cellStyle name="„_Rover metraj_Gumrukcuoglumetraj" xfId="195" xr:uid="{00000000-0005-0000-0000-0000BF000000}"/>
    <cellStyle name="„_Rover metraj_keşif özeti 06--02-2005........" xfId="196" xr:uid="{00000000-0005-0000-0000-0000C0000000}"/>
    <cellStyle name="„_Rover metraj_KLIMA-METRAJ" xfId="197" xr:uid="{00000000-0005-0000-0000-0000C1000000}"/>
    <cellStyle name="„_Rover metraj_maliyetler 17-7-2004" xfId="198" xr:uid="{00000000-0005-0000-0000-0000C2000000}"/>
    <cellStyle name="„_Rover metraj_METRAJ" xfId="199" xr:uid="{00000000-0005-0000-0000-0000C3000000}"/>
    <cellStyle name="„_Rover metraj_naturakesif-14-11-2006-b.h düz." xfId="200" xr:uid="{00000000-0005-0000-0000-0000C4000000}"/>
    <cellStyle name="„_Rover metraj_naturakesif-31-10-2006" xfId="201" xr:uid="{00000000-0005-0000-0000-0000C5000000}"/>
    <cellStyle name="„_Rover metraj_örnek kesif" xfId="202" xr:uid="{00000000-0005-0000-0000-0000C6000000}"/>
    <cellStyle name="„_Rover metraj_Pakmetraj" xfId="203" xr:uid="{00000000-0005-0000-0000-0000C7000000}"/>
    <cellStyle name="„_Rover metraj_su borusunun garajdan geçmesi hali" xfId="204" xr:uid="{00000000-0005-0000-0000-0000C8000000}"/>
    <cellStyle name="„_su borusunun garajdan geçmesi hali" xfId="205" xr:uid="{00000000-0005-0000-0000-0000C9000000}"/>
    <cellStyle name="€" xfId="206" xr:uid="{00000000-0005-0000-0000-0000CA000000}"/>
    <cellStyle name="€_(REVİZE)  İlk yatırım maliyetleri 10-12-2004........" xfId="207" xr:uid="{00000000-0005-0000-0000-0000CB000000}"/>
    <cellStyle name="€_(REVİZE)  İlk yatırım maliyetleri 10-12-2004........_1" xfId="208" xr:uid="{00000000-0005-0000-0000-0000CC000000}"/>
    <cellStyle name="€_(REVİZE)  İlk yatırım maliyetleri h ventil kullanılırsa10-12-2004........" xfId="209" xr:uid="{00000000-0005-0000-0000-0000CD000000}"/>
    <cellStyle name="€_2- Selenium29-04-2003" xfId="210" xr:uid="{00000000-0005-0000-0000-0000CE000000}"/>
    <cellStyle name="€_borcihr2" xfId="211" xr:uid="{00000000-0005-0000-0000-0000CF000000}"/>
    <cellStyle name="€_borcihr2_(REVİZE)  İlk yatırım maliyetleri 10-12-2004........" xfId="212" xr:uid="{00000000-0005-0000-0000-0000D0000000}"/>
    <cellStyle name="€_borcihr2_(REVİZE)  İlk yatırım maliyetleri h ventil kullanılırsa10-12-2004........" xfId="213" xr:uid="{00000000-0005-0000-0000-0000D1000000}"/>
    <cellStyle name="€_borcihr2_2- Selenium29-04-2003" xfId="214" xr:uid="{00000000-0005-0000-0000-0000D2000000}"/>
    <cellStyle name="€_borcihr2_çalışma dosyasıMekanik keşif 11.04.03" xfId="215" xr:uid="{00000000-0005-0000-0000-0000D3000000}"/>
    <cellStyle name="€_borcihr2_çalışma dosyasıMekanik keşif 11.04.03...." xfId="216" xr:uid="{00000000-0005-0000-0000-0000D4000000}"/>
    <cellStyle name="€_borcihr2_ESKİŞEHİR NATURA EVLERİ" xfId="217" xr:uid="{00000000-0005-0000-0000-0000D5000000}"/>
    <cellStyle name="€_borcihr2_ESKİŞEHİR NATURA EVLERİ MEKANİK ODA VE ÇEVRE KEŞİF" xfId="218" xr:uid="{00000000-0005-0000-0000-0000D6000000}"/>
    <cellStyle name="€_borcihr2_ESKİŞEHİR NATURA EVLERİ REVİZE MEKANİK KEŞİF (EURO)16-11-2006" xfId="219" xr:uid="{00000000-0005-0000-0000-0000D7000000}"/>
    <cellStyle name="€_borcihr2_ESKİŞEHİR NATURA EVLERİ REVİZE MEKANİK KEŞİF (EURO)18-11-2006" xfId="220" xr:uid="{00000000-0005-0000-0000-0000D8000000}"/>
    <cellStyle name="€_borcihr2_ESKİŞEHİR NATURA EVLERİ REVİZE MEKANİK KEŞİF (EURO)-kalde" xfId="221" xr:uid="{00000000-0005-0000-0000-0000D9000000}"/>
    <cellStyle name="€_borcihr2_FULYAmetr" xfId="222" xr:uid="{00000000-0005-0000-0000-0000DA000000}"/>
    <cellStyle name="€_borcihr2_FULYAmetr-cenk" xfId="223" xr:uid="{00000000-0005-0000-0000-0000DB000000}"/>
    <cellStyle name="€_borcihr2_FULYAmetr-sıhhi" xfId="224" xr:uid="{00000000-0005-0000-0000-0000DC000000}"/>
    <cellStyle name="€_borcihr2_Garaj suzgec tesisati  İlk yatırım maliyetleri 10-12-2004........" xfId="225" xr:uid="{00000000-0005-0000-0000-0000DD000000}"/>
    <cellStyle name="€_borcihr2_Gumrukcuoglumetraj" xfId="226" xr:uid="{00000000-0005-0000-0000-0000DE000000}"/>
    <cellStyle name="€_borcihr2_keşif özeti 06--02-2005........" xfId="227" xr:uid="{00000000-0005-0000-0000-0000DF000000}"/>
    <cellStyle name="€_borcihr2_KLIMA-METRAJ" xfId="228" xr:uid="{00000000-0005-0000-0000-0000E0000000}"/>
    <cellStyle name="€_borcihr2_maliyetler 17-7-2004" xfId="229" xr:uid="{00000000-0005-0000-0000-0000E1000000}"/>
    <cellStyle name="€_borcihr2_METRAJ" xfId="230" xr:uid="{00000000-0005-0000-0000-0000E2000000}"/>
    <cellStyle name="€_borcihr2_naturakesif-14-11-2006-b.h düz." xfId="231" xr:uid="{00000000-0005-0000-0000-0000E3000000}"/>
    <cellStyle name="€_borcihr2_naturakesif-31-10-2006" xfId="232" xr:uid="{00000000-0005-0000-0000-0000E4000000}"/>
    <cellStyle name="€_borcihr2_örnek kesif" xfId="233" xr:uid="{00000000-0005-0000-0000-0000E5000000}"/>
    <cellStyle name="€_borcihr2_Pakmetraj" xfId="234" xr:uid="{00000000-0005-0000-0000-0000E6000000}"/>
    <cellStyle name="€_borcihr2_su borusunun garajdan geçmesi hali" xfId="235" xr:uid="{00000000-0005-0000-0000-0000E7000000}"/>
    <cellStyle name="€_çalışma dosyasıMekanik keşif 11.04.03" xfId="236" xr:uid="{00000000-0005-0000-0000-0000E8000000}"/>
    <cellStyle name="€_çalışma dosyasıMekanik keşif 11.04.03...." xfId="237" xr:uid="{00000000-0005-0000-0000-0000E9000000}"/>
    <cellStyle name="€_ESKİŞEHİR NATURA EVLERİ" xfId="238" xr:uid="{00000000-0005-0000-0000-0000EA000000}"/>
    <cellStyle name="€_ESKİŞEHİR NATURA EVLERİ MEKANİK ODA VE ÇEVRE KEŞİF" xfId="239" xr:uid="{00000000-0005-0000-0000-0000EB000000}"/>
    <cellStyle name="€_ESKİŞEHİR NATURA EVLERİ REVİZE MEKANİK KEŞİF (EURO)16-11-2006" xfId="240" xr:uid="{00000000-0005-0000-0000-0000EC000000}"/>
    <cellStyle name="€_ESKİŞEHİR NATURA EVLERİ REVİZE MEKANİK KEŞİF (EURO)18-11-2006" xfId="241" xr:uid="{00000000-0005-0000-0000-0000ED000000}"/>
    <cellStyle name="€_ESKİŞEHİR NATURA EVLERİ REVİZE MEKANİK KEŞİF (EURO)18-11-2006_1" xfId="242" xr:uid="{00000000-0005-0000-0000-0000EE000000}"/>
    <cellStyle name="€_ESKİŞEHİR NATURA EVLERİ REVİZE MEKANİK KEŞİF (EURO)-kalde" xfId="243" xr:uid="{00000000-0005-0000-0000-0000EF000000}"/>
    <cellStyle name="€_ESKİŞEHİR NATURA EVLERİ REVİZE MEKANİK KEŞİF (EURO)-kalde_1" xfId="244" xr:uid="{00000000-0005-0000-0000-0000F0000000}"/>
    <cellStyle name="€_ESKİŞEHİR NATURA EVLERİ_1" xfId="245" xr:uid="{00000000-0005-0000-0000-0000F1000000}"/>
    <cellStyle name="€_FULYAmetr" xfId="246" xr:uid="{00000000-0005-0000-0000-0000F2000000}"/>
    <cellStyle name="€_FULYAmetr_1" xfId="247" xr:uid="{00000000-0005-0000-0000-0000F3000000}"/>
    <cellStyle name="€_FULYAmetr_FULYAmetr-sıhhi" xfId="248" xr:uid="{00000000-0005-0000-0000-0000F4000000}"/>
    <cellStyle name="€_FULYAmetr-cenk" xfId="249" xr:uid="{00000000-0005-0000-0000-0000F5000000}"/>
    <cellStyle name="€_FULYAmetr-cenk_1" xfId="250" xr:uid="{00000000-0005-0000-0000-0000F6000000}"/>
    <cellStyle name="€_FULYAmetr-r1" xfId="251" xr:uid="{00000000-0005-0000-0000-0000F7000000}"/>
    <cellStyle name="€_FULYAmetr-sıhhi" xfId="252" xr:uid="{00000000-0005-0000-0000-0000F8000000}"/>
    <cellStyle name="€_Garaj suzgec tesisati  İlk yatırım maliyetleri 10-12-2004........" xfId="253" xr:uid="{00000000-0005-0000-0000-0000F9000000}"/>
    <cellStyle name="€_Garaj suzgec tesisati  İlk yatırım maliyetleri 10-12-2004........_1" xfId="254" xr:uid="{00000000-0005-0000-0000-0000FA000000}"/>
    <cellStyle name="€_Gumrukcuoglumetraj" xfId="255" xr:uid="{00000000-0005-0000-0000-0000FB000000}"/>
    <cellStyle name="€_keşif özeti 06--02-2005........" xfId="256" xr:uid="{00000000-0005-0000-0000-0000FC000000}"/>
    <cellStyle name="€_KLIMA-METRAJ" xfId="257" xr:uid="{00000000-0005-0000-0000-0000FD000000}"/>
    <cellStyle name="€_maliyetler 17-7-2004" xfId="258" xr:uid="{00000000-0005-0000-0000-0000FE000000}"/>
    <cellStyle name="€_maliyetler 17-7-2004_1" xfId="259" xr:uid="{00000000-0005-0000-0000-0000FF000000}"/>
    <cellStyle name="€_METRAJ" xfId="260" xr:uid="{00000000-0005-0000-0000-000000010000}"/>
    <cellStyle name="€_METRAJ_1" xfId="261" xr:uid="{00000000-0005-0000-0000-000001010000}"/>
    <cellStyle name="€_naturakesif" xfId="262" xr:uid="{00000000-0005-0000-0000-000002010000}"/>
    <cellStyle name="€_naturakesif-14-11-2006-b.h düz." xfId="263" xr:uid="{00000000-0005-0000-0000-000003010000}"/>
    <cellStyle name="€_naturakesif-14-11-2006-b.h düz._1" xfId="264" xr:uid="{00000000-0005-0000-0000-000004010000}"/>
    <cellStyle name="€_naturakesif-31-10-2006" xfId="265" xr:uid="{00000000-0005-0000-0000-000005010000}"/>
    <cellStyle name="€_naturakesif-31-10-2006_1" xfId="266" xr:uid="{00000000-0005-0000-0000-000006010000}"/>
    <cellStyle name="€_örnek kesif" xfId="267" xr:uid="{00000000-0005-0000-0000-000007010000}"/>
    <cellStyle name="€_su borusunun garajdan geçmesi hali" xfId="268" xr:uid="{00000000-0005-0000-0000-000008010000}"/>
    <cellStyle name="€_su borusunun garajdan geçmesi hali_1" xfId="269" xr:uid="{00000000-0005-0000-0000-000009010000}"/>
    <cellStyle name="=C:\WINDOWS\SYSTEM32\COMMAND.COM" xfId="270" xr:uid="{00000000-0005-0000-0000-00000A010000}"/>
    <cellStyle name="=C:\WINDOWS\SYSTEM32\COMMAND.COM 10" xfId="271" xr:uid="{00000000-0005-0000-0000-00000B010000}"/>
    <cellStyle name="=C:\WINDOWS\SYSTEM32\COMMAND.COM 11" xfId="272" xr:uid="{00000000-0005-0000-0000-00000C010000}"/>
    <cellStyle name="=C:\WINDOWS\SYSTEM32\COMMAND.COM 12" xfId="273" xr:uid="{00000000-0005-0000-0000-00000D010000}"/>
    <cellStyle name="=C:\WINDOWS\SYSTEM32\COMMAND.COM 13" xfId="274" xr:uid="{00000000-0005-0000-0000-00000E010000}"/>
    <cellStyle name="=C:\WINDOWS\SYSTEM32\COMMAND.COM 2" xfId="275" xr:uid="{00000000-0005-0000-0000-00000F010000}"/>
    <cellStyle name="=C:\WINDOWS\SYSTEM32\COMMAND.COM 2 2" xfId="276" xr:uid="{00000000-0005-0000-0000-000010010000}"/>
    <cellStyle name="=C:\WINDOWS\SYSTEM32\COMMAND.COM 2 3" xfId="277" xr:uid="{00000000-0005-0000-0000-000011010000}"/>
    <cellStyle name="=C:\WINDOWS\SYSTEM32\COMMAND.COM 2 4" xfId="278" xr:uid="{00000000-0005-0000-0000-000012010000}"/>
    <cellStyle name="=C:\WINDOWS\SYSTEM32\COMMAND.COM 3" xfId="279" xr:uid="{00000000-0005-0000-0000-000013010000}"/>
    <cellStyle name="=C:\WINDOWS\SYSTEM32\COMMAND.COM 3 2" xfId="280" xr:uid="{00000000-0005-0000-0000-000014010000}"/>
    <cellStyle name="=C:\WINDOWS\SYSTEM32\COMMAND.COM 3 3" xfId="281" xr:uid="{00000000-0005-0000-0000-000015010000}"/>
    <cellStyle name="=C:\WINDOWS\SYSTEM32\COMMAND.COM 3 4" xfId="282" xr:uid="{00000000-0005-0000-0000-000016010000}"/>
    <cellStyle name="=C:\WINDOWS\SYSTEM32\COMMAND.COM 4" xfId="283" xr:uid="{00000000-0005-0000-0000-000017010000}"/>
    <cellStyle name="=C:\WINDOWS\SYSTEM32\COMMAND.COM 5" xfId="284" xr:uid="{00000000-0005-0000-0000-000018010000}"/>
    <cellStyle name="=C:\WINDOWS\SYSTEM32\COMMAND.COM 6" xfId="285" xr:uid="{00000000-0005-0000-0000-000019010000}"/>
    <cellStyle name="=C:\WINDOWS\SYSTEM32\COMMAND.COM 7" xfId="286" xr:uid="{00000000-0005-0000-0000-00001A010000}"/>
    <cellStyle name="=C:\WINDOWS\SYSTEM32\COMMAND.COM 8" xfId="287" xr:uid="{00000000-0005-0000-0000-00001B010000}"/>
    <cellStyle name="=C:\WINDOWS\SYSTEM32\COMMAND.COM 9" xfId="288" xr:uid="{00000000-0005-0000-0000-00001C010000}"/>
    <cellStyle name="…" xfId="289" xr:uid="{00000000-0005-0000-0000-00001D010000}"/>
    <cellStyle name="…_(REVİZE)  İlk yatırım maliyetleri 10-12-2004........" xfId="290" xr:uid="{00000000-0005-0000-0000-00001E010000}"/>
    <cellStyle name="…_(REVİZE)  İlk yatırım maliyetleri h ventil kullanılırsa10-12-2004........" xfId="291" xr:uid="{00000000-0005-0000-0000-00001F010000}"/>
    <cellStyle name="…_Borcelik" xfId="292" xr:uid="{00000000-0005-0000-0000-000020010000}"/>
    <cellStyle name="…_çalışma dosyasıMekanik keşif 11.04.03" xfId="293" xr:uid="{00000000-0005-0000-0000-000021010000}"/>
    <cellStyle name="…_CARREFOUR" xfId="294" xr:uid="{00000000-0005-0000-0000-000022010000}"/>
    <cellStyle name="…_ESKİŞEHİR NATURA EVLERİ REVİZE MEKANİK KEŞİF (EURO)18-11-2006" xfId="295" xr:uid="{00000000-0005-0000-0000-000023010000}"/>
    <cellStyle name="…_ESKİŞEHİR NATURA EVLERİ REVİZE MEKANİK KEŞİF (EURO)-kalde" xfId="296" xr:uid="{00000000-0005-0000-0000-000024010000}"/>
    <cellStyle name="…_FULYAmetr" xfId="297" xr:uid="{00000000-0005-0000-0000-000025010000}"/>
    <cellStyle name="…_FULYAmetr-cenk" xfId="298" xr:uid="{00000000-0005-0000-0000-000026010000}"/>
    <cellStyle name="…_Garaj suzgec tesisati  İlk yatırım maliyetleri 10-12-2004........" xfId="299" xr:uid="{00000000-0005-0000-0000-000027010000}"/>
    <cellStyle name="…_Gumrukcuoglumetraj" xfId="300" xr:uid="{00000000-0005-0000-0000-000028010000}"/>
    <cellStyle name="…_METRAJ" xfId="301" xr:uid="{00000000-0005-0000-0000-000029010000}"/>
    <cellStyle name="…_metrajr1" xfId="302" xr:uid="{00000000-0005-0000-0000-00002A010000}"/>
    <cellStyle name="…_metrajr1_(REVİZE)  İlk yatırım maliyetleri 10-12-2004........" xfId="303" xr:uid="{00000000-0005-0000-0000-00002B010000}"/>
    <cellStyle name="…_metrajr1_(REVİZE)  İlk yatırım maliyetleri h ventil kullanılırsa10-12-2004........" xfId="304" xr:uid="{00000000-0005-0000-0000-00002C010000}"/>
    <cellStyle name="…_metrajr1_2- Selenium29-04-2003" xfId="305" xr:uid="{00000000-0005-0000-0000-00002D010000}"/>
    <cellStyle name="…_metrajr1_çalışma dosyasıMekanik keşif 11.04.03" xfId="306" xr:uid="{00000000-0005-0000-0000-00002E010000}"/>
    <cellStyle name="…_metrajr1_çalışma dosyasıMekanik keşif 11.04.03...." xfId="307" xr:uid="{00000000-0005-0000-0000-00002F010000}"/>
    <cellStyle name="…_metrajr1_ESKİŞEHİR NATURA EVLERİ" xfId="308" xr:uid="{00000000-0005-0000-0000-000030010000}"/>
    <cellStyle name="…_metrajr1_ESKİŞEHİR NATURA EVLERİ MEKANİK ODA VE ÇEVRE KEŞİF" xfId="309" xr:uid="{00000000-0005-0000-0000-000031010000}"/>
    <cellStyle name="…_metrajr1_ESKİŞEHİR NATURA EVLERİ REVİZE MEKANİK KEŞİF (EURO)16-11-2006" xfId="310" xr:uid="{00000000-0005-0000-0000-000032010000}"/>
    <cellStyle name="…_metrajr1_ESKİŞEHİR NATURA EVLERİ REVİZE MEKANİK KEŞİF (EURO)18-11-2006" xfId="311" xr:uid="{00000000-0005-0000-0000-000033010000}"/>
    <cellStyle name="…_metrajr1_ESKİŞEHİR NATURA EVLERİ REVİZE MEKANİK KEŞİF (EURO)-kalde" xfId="312" xr:uid="{00000000-0005-0000-0000-000034010000}"/>
    <cellStyle name="…_metrajr1_FULYAmetr" xfId="313" xr:uid="{00000000-0005-0000-0000-000035010000}"/>
    <cellStyle name="…_metrajr1_FULYAmetr-cenk" xfId="314" xr:uid="{00000000-0005-0000-0000-000036010000}"/>
    <cellStyle name="…_metrajr1_FULYAmetr-sıhhi" xfId="315" xr:uid="{00000000-0005-0000-0000-000037010000}"/>
    <cellStyle name="…_metrajr1_Garaj suzgec tesisati  İlk yatırım maliyetleri 10-12-2004........" xfId="316" xr:uid="{00000000-0005-0000-0000-000038010000}"/>
    <cellStyle name="…_metrajr1_keşif özeti 06--02-2005........" xfId="317" xr:uid="{00000000-0005-0000-0000-000039010000}"/>
    <cellStyle name="…_metrajr1_KLIMA-METRAJ" xfId="318" xr:uid="{00000000-0005-0000-0000-00003A010000}"/>
    <cellStyle name="…_metrajr1_maliyetler 17-7-2004" xfId="319" xr:uid="{00000000-0005-0000-0000-00003B010000}"/>
    <cellStyle name="…_metrajr1_METRAJ" xfId="320" xr:uid="{00000000-0005-0000-0000-00003C010000}"/>
    <cellStyle name="…_metrajr1_naturakesif-14-11-2006-b.h düz." xfId="321" xr:uid="{00000000-0005-0000-0000-00003D010000}"/>
    <cellStyle name="…_metrajr1_naturakesif-31-10-2006" xfId="322" xr:uid="{00000000-0005-0000-0000-00003E010000}"/>
    <cellStyle name="…_metrajr1_örnek kesif" xfId="323" xr:uid="{00000000-0005-0000-0000-00003F010000}"/>
    <cellStyle name="…_metrajr1_su borusunun garajdan geçmesi hali" xfId="324" xr:uid="{00000000-0005-0000-0000-000040010000}"/>
    <cellStyle name="…_naturakesif-14-11-2006-b.h düz." xfId="325" xr:uid="{00000000-0005-0000-0000-000041010000}"/>
    <cellStyle name="…_Pakmetraj" xfId="326" xr:uid="{00000000-0005-0000-0000-000042010000}"/>
    <cellStyle name="…_Pakmetraj_(REVİZE)  İlk yatırım maliyetleri 10-12-2004........" xfId="327" xr:uid="{00000000-0005-0000-0000-000043010000}"/>
    <cellStyle name="…_Pakmetraj_(REVİZE)  İlk yatırım maliyetleri h ventil kullanılırsa10-12-2004........" xfId="328" xr:uid="{00000000-0005-0000-0000-000044010000}"/>
    <cellStyle name="…_Pakmetraj_2- Selenium29-04-2003" xfId="329" xr:uid="{00000000-0005-0000-0000-000045010000}"/>
    <cellStyle name="…_Pakmetraj_çalışma dosyasıMekanik keşif 11.04.03" xfId="330" xr:uid="{00000000-0005-0000-0000-000046010000}"/>
    <cellStyle name="…_Pakmetraj_çalışma dosyasıMekanik keşif 11.04.03...." xfId="331" xr:uid="{00000000-0005-0000-0000-000047010000}"/>
    <cellStyle name="…_Pakmetraj_ESKİŞEHİR NATURA EVLERİ" xfId="332" xr:uid="{00000000-0005-0000-0000-000048010000}"/>
    <cellStyle name="…_Pakmetraj_ESKİŞEHİR NATURA EVLERİ MEKANİK ODA VE ÇEVRE KEŞİF" xfId="333" xr:uid="{00000000-0005-0000-0000-000049010000}"/>
    <cellStyle name="…_Pakmetraj_ESKİŞEHİR NATURA EVLERİ REVİZE MEKANİK KEŞİF (EURO)16-11-2006" xfId="334" xr:uid="{00000000-0005-0000-0000-00004A010000}"/>
    <cellStyle name="…_Pakmetraj_ESKİŞEHİR NATURA EVLERİ REVİZE MEKANİK KEŞİF (EURO)18-11-2006" xfId="335" xr:uid="{00000000-0005-0000-0000-00004B010000}"/>
    <cellStyle name="…_Pakmetraj_ESKİŞEHİR NATURA EVLERİ REVİZE MEKANİK KEŞİF (EURO)-kalde" xfId="336" xr:uid="{00000000-0005-0000-0000-00004C010000}"/>
    <cellStyle name="…_Pakmetraj_FULYAmetr" xfId="337" xr:uid="{00000000-0005-0000-0000-00004D010000}"/>
    <cellStyle name="…_Pakmetraj_FULYAmetr-cenk" xfId="338" xr:uid="{00000000-0005-0000-0000-00004E010000}"/>
    <cellStyle name="…_Pakmetraj_FULYAmetr-sıhhi" xfId="339" xr:uid="{00000000-0005-0000-0000-00004F010000}"/>
    <cellStyle name="…_Pakmetraj_Garaj suzgec tesisati  İlk yatırım maliyetleri 10-12-2004........" xfId="340" xr:uid="{00000000-0005-0000-0000-000050010000}"/>
    <cellStyle name="…_Pakmetraj_keşif özeti 06--02-2005........" xfId="341" xr:uid="{00000000-0005-0000-0000-000051010000}"/>
    <cellStyle name="…_Pakmetraj_KLIMA-METRAJ" xfId="342" xr:uid="{00000000-0005-0000-0000-000052010000}"/>
    <cellStyle name="…_Pakmetraj_maliyetler 17-7-2004" xfId="343" xr:uid="{00000000-0005-0000-0000-000053010000}"/>
    <cellStyle name="…_Pakmetraj_METRAJ" xfId="344" xr:uid="{00000000-0005-0000-0000-000054010000}"/>
    <cellStyle name="…_Pakmetraj_naturakesif-14-11-2006-b.h düz." xfId="345" xr:uid="{00000000-0005-0000-0000-000055010000}"/>
    <cellStyle name="…_Pakmetraj_naturakesif-31-10-2006" xfId="346" xr:uid="{00000000-0005-0000-0000-000056010000}"/>
    <cellStyle name="…_Pakmetraj_örnek kesif" xfId="347" xr:uid="{00000000-0005-0000-0000-000057010000}"/>
    <cellStyle name="…_Pakmetraj_su borusunun garajdan geçmesi hali" xfId="348" xr:uid="{00000000-0005-0000-0000-000058010000}"/>
    <cellStyle name="…_Rover metraj" xfId="349" xr:uid="{00000000-0005-0000-0000-000059010000}"/>
    <cellStyle name="…_Rover metraj_(REVİZE)  İlk yatırım maliyetleri 10-12-2004........" xfId="350" xr:uid="{00000000-0005-0000-0000-00005A010000}"/>
    <cellStyle name="…_Rover metraj_(REVİZE)  İlk yatırım maliyetleri h ventil kullanılırsa10-12-2004........" xfId="351" xr:uid="{00000000-0005-0000-0000-00005B010000}"/>
    <cellStyle name="…_Rover metraj_2- Selenium29-04-2003" xfId="352" xr:uid="{00000000-0005-0000-0000-00005C010000}"/>
    <cellStyle name="…_Rover metraj_çalışma dosyasıMekanik keşif 11.04.03" xfId="353" xr:uid="{00000000-0005-0000-0000-00005D010000}"/>
    <cellStyle name="…_Rover metraj_çalışma dosyasıMekanik keşif 11.04.03...." xfId="354" xr:uid="{00000000-0005-0000-0000-00005E010000}"/>
    <cellStyle name="…_Rover metraj_ESKİŞEHİR NATURA EVLERİ" xfId="355" xr:uid="{00000000-0005-0000-0000-00005F010000}"/>
    <cellStyle name="…_Rover metraj_ESKİŞEHİR NATURA EVLERİ MEKANİK ODA VE ÇEVRE KEŞİF" xfId="356" xr:uid="{00000000-0005-0000-0000-000060010000}"/>
    <cellStyle name="…_Rover metraj_ESKİŞEHİR NATURA EVLERİ REVİZE MEKANİK KEŞİF (EURO)16-11-2006" xfId="357" xr:uid="{00000000-0005-0000-0000-000061010000}"/>
    <cellStyle name="…_Rover metraj_ESKİŞEHİR NATURA EVLERİ REVİZE MEKANİK KEŞİF (EURO)18-11-2006" xfId="358" xr:uid="{00000000-0005-0000-0000-000062010000}"/>
    <cellStyle name="…_Rover metraj_ESKİŞEHİR NATURA EVLERİ REVİZE MEKANİK KEŞİF (EURO)-kalde" xfId="359" xr:uid="{00000000-0005-0000-0000-000063010000}"/>
    <cellStyle name="…_Rover metraj_FULYAmetr" xfId="360" xr:uid="{00000000-0005-0000-0000-000064010000}"/>
    <cellStyle name="…_Rover metraj_FULYAmetr-cenk" xfId="361" xr:uid="{00000000-0005-0000-0000-000065010000}"/>
    <cellStyle name="…_Rover metraj_FULYAmetr-sıhhi" xfId="362" xr:uid="{00000000-0005-0000-0000-000066010000}"/>
    <cellStyle name="…_Rover metraj_Garaj suzgec tesisati  İlk yatırım maliyetleri 10-12-2004........" xfId="363" xr:uid="{00000000-0005-0000-0000-000067010000}"/>
    <cellStyle name="…_Rover metraj_Gumrukcuoglumetraj" xfId="364" xr:uid="{00000000-0005-0000-0000-000068010000}"/>
    <cellStyle name="…_Rover metraj_keşif özeti 06--02-2005........" xfId="365" xr:uid="{00000000-0005-0000-0000-000069010000}"/>
    <cellStyle name="…_Rover metraj_KLIMA-METRAJ" xfId="366" xr:uid="{00000000-0005-0000-0000-00006A010000}"/>
    <cellStyle name="…_Rover metraj_maliyetler 17-7-2004" xfId="367" xr:uid="{00000000-0005-0000-0000-00006B010000}"/>
    <cellStyle name="…_Rover metraj_METRAJ" xfId="368" xr:uid="{00000000-0005-0000-0000-00006C010000}"/>
    <cellStyle name="…_Rover metraj_naturakesif-14-11-2006-b.h düz." xfId="369" xr:uid="{00000000-0005-0000-0000-00006D010000}"/>
    <cellStyle name="…_Rover metraj_naturakesif-31-10-2006" xfId="370" xr:uid="{00000000-0005-0000-0000-00006E010000}"/>
    <cellStyle name="…_Rover metraj_örnek kesif" xfId="371" xr:uid="{00000000-0005-0000-0000-00006F010000}"/>
    <cellStyle name="…_Rover metraj_Pakmetraj" xfId="372" xr:uid="{00000000-0005-0000-0000-000070010000}"/>
    <cellStyle name="…_Rover metraj_su borusunun garajdan geçmesi hali" xfId="373" xr:uid="{00000000-0005-0000-0000-000071010000}"/>
    <cellStyle name="…_su borusunun garajdan geçmesi hali" xfId="374" xr:uid="{00000000-0005-0000-0000-000072010000}"/>
    <cellStyle name="†" xfId="375" xr:uid="{00000000-0005-0000-0000-000073010000}"/>
    <cellStyle name="†_(REVİZE)  İlk yatırım maliyetleri h ventil kullanılırsa10-12-2004........" xfId="376" xr:uid="{00000000-0005-0000-0000-000074010000}"/>
    <cellStyle name="†_Borcelik" xfId="377" xr:uid="{00000000-0005-0000-0000-000075010000}"/>
    <cellStyle name="†_CARREFOUR" xfId="378" xr:uid="{00000000-0005-0000-0000-000076010000}"/>
    <cellStyle name="†_ESKİŞEHİR NATURA EVLERİ REVİZE MEKANİK KEŞİF (EURO)18-11-2006" xfId="379" xr:uid="{00000000-0005-0000-0000-000077010000}"/>
    <cellStyle name="†_FULYAmetr" xfId="380" xr:uid="{00000000-0005-0000-0000-000078010000}"/>
    <cellStyle name="†_FULYAmetr-sıhhi" xfId="381" xr:uid="{00000000-0005-0000-0000-000079010000}"/>
    <cellStyle name="†_Garaj suzgec tesisati  İlk yatırım maliyetleri 10-12-2004........" xfId="382" xr:uid="{00000000-0005-0000-0000-00007A010000}"/>
    <cellStyle name="†_Gumrukcuoglumetraj" xfId="383" xr:uid="{00000000-0005-0000-0000-00007B010000}"/>
    <cellStyle name="†_maliyetler 17-7-2004" xfId="384" xr:uid="{00000000-0005-0000-0000-00007C010000}"/>
    <cellStyle name="†_METRAJ" xfId="385" xr:uid="{00000000-0005-0000-0000-00007D010000}"/>
    <cellStyle name="†_metrajr1" xfId="386" xr:uid="{00000000-0005-0000-0000-00007E010000}"/>
    <cellStyle name="†_metrajr1_(REVİZE)  İlk yatırım maliyetleri 10-12-2004........" xfId="387" xr:uid="{00000000-0005-0000-0000-00007F010000}"/>
    <cellStyle name="†_metrajr1_(REVİZE)  İlk yatırım maliyetleri h ventil kullanılırsa10-12-2004........" xfId="388" xr:uid="{00000000-0005-0000-0000-000080010000}"/>
    <cellStyle name="†_metrajr1_2- Selenium29-04-2003" xfId="389" xr:uid="{00000000-0005-0000-0000-000081010000}"/>
    <cellStyle name="†_metrajr1_çalışma dosyasıMekanik keşif 11.04.03" xfId="390" xr:uid="{00000000-0005-0000-0000-000082010000}"/>
    <cellStyle name="†_metrajr1_çalışma dosyasıMekanik keşif 11.04.03...." xfId="391" xr:uid="{00000000-0005-0000-0000-000083010000}"/>
    <cellStyle name="†_metrajr1_ESKİŞEHİR NATURA EVLERİ" xfId="392" xr:uid="{00000000-0005-0000-0000-000084010000}"/>
    <cellStyle name="†_metrajr1_ESKİŞEHİR NATURA EVLERİ MEKANİK ODA VE ÇEVRE KEŞİF" xfId="393" xr:uid="{00000000-0005-0000-0000-000085010000}"/>
    <cellStyle name="†_metrajr1_ESKİŞEHİR NATURA EVLERİ REVİZE MEKANİK KEŞİF (EURO)16-11-2006" xfId="394" xr:uid="{00000000-0005-0000-0000-000086010000}"/>
    <cellStyle name="†_metrajr1_ESKİŞEHİR NATURA EVLERİ REVİZE MEKANİK KEŞİF (EURO)18-11-2006" xfId="395" xr:uid="{00000000-0005-0000-0000-000087010000}"/>
    <cellStyle name="†_metrajr1_ESKİŞEHİR NATURA EVLERİ REVİZE MEKANİK KEŞİF (EURO)-kalde" xfId="396" xr:uid="{00000000-0005-0000-0000-000088010000}"/>
    <cellStyle name="†_metrajr1_FULYAmetr" xfId="397" xr:uid="{00000000-0005-0000-0000-000089010000}"/>
    <cellStyle name="†_metrajr1_FULYAmetr-cenk" xfId="398" xr:uid="{00000000-0005-0000-0000-00008A010000}"/>
    <cellStyle name="†_metrajr1_FULYAmetr-sıhhi" xfId="399" xr:uid="{00000000-0005-0000-0000-00008B010000}"/>
    <cellStyle name="†_metrajr1_Garaj suzgec tesisati  İlk yatırım maliyetleri 10-12-2004........" xfId="400" xr:uid="{00000000-0005-0000-0000-00008C010000}"/>
    <cellStyle name="†_metrajr1_keşif özeti 06--02-2005........" xfId="401" xr:uid="{00000000-0005-0000-0000-00008D010000}"/>
    <cellStyle name="†_metrajr1_KLIMA-METRAJ" xfId="402" xr:uid="{00000000-0005-0000-0000-00008E010000}"/>
    <cellStyle name="†_metrajr1_maliyetler 17-7-2004" xfId="403" xr:uid="{00000000-0005-0000-0000-00008F010000}"/>
    <cellStyle name="†_metrajr1_METRAJ" xfId="404" xr:uid="{00000000-0005-0000-0000-000090010000}"/>
    <cellStyle name="†_metrajr1_naturakesif-14-11-2006-b.h düz." xfId="405" xr:uid="{00000000-0005-0000-0000-000091010000}"/>
    <cellStyle name="†_metrajr1_naturakesif-31-10-2006" xfId="406" xr:uid="{00000000-0005-0000-0000-000092010000}"/>
    <cellStyle name="†_metrajr1_örnek kesif" xfId="407" xr:uid="{00000000-0005-0000-0000-000093010000}"/>
    <cellStyle name="†_metrajr1_su borusunun garajdan geçmesi hali" xfId="408" xr:uid="{00000000-0005-0000-0000-000094010000}"/>
    <cellStyle name="†_naturakesif-31-10-2006" xfId="409" xr:uid="{00000000-0005-0000-0000-000095010000}"/>
    <cellStyle name="†_örnek kesif" xfId="410" xr:uid="{00000000-0005-0000-0000-000096010000}"/>
    <cellStyle name="†_Pakmetraj" xfId="411" xr:uid="{00000000-0005-0000-0000-000097010000}"/>
    <cellStyle name="†_Pakmetraj_(REVİZE)  İlk yatırım maliyetleri 10-12-2004........" xfId="412" xr:uid="{00000000-0005-0000-0000-000098010000}"/>
    <cellStyle name="†_Pakmetraj_(REVİZE)  İlk yatırım maliyetleri h ventil kullanılırsa10-12-2004........" xfId="413" xr:uid="{00000000-0005-0000-0000-000099010000}"/>
    <cellStyle name="†_Pakmetraj_2- Selenium29-04-2003" xfId="414" xr:uid="{00000000-0005-0000-0000-00009A010000}"/>
    <cellStyle name="†_Pakmetraj_çalışma dosyasıMekanik keşif 11.04.03" xfId="415" xr:uid="{00000000-0005-0000-0000-00009B010000}"/>
    <cellStyle name="†_Pakmetraj_çalışma dosyasıMekanik keşif 11.04.03...." xfId="416" xr:uid="{00000000-0005-0000-0000-00009C010000}"/>
    <cellStyle name="†_Pakmetraj_ESKİŞEHİR NATURA EVLERİ" xfId="417" xr:uid="{00000000-0005-0000-0000-00009D010000}"/>
    <cellStyle name="†_Pakmetraj_ESKİŞEHİR NATURA EVLERİ MEKANİK ODA VE ÇEVRE KEŞİF" xfId="418" xr:uid="{00000000-0005-0000-0000-00009E010000}"/>
    <cellStyle name="†_Pakmetraj_ESKİŞEHİR NATURA EVLERİ REVİZE MEKANİK KEŞİF (EURO)16-11-2006" xfId="419" xr:uid="{00000000-0005-0000-0000-00009F010000}"/>
    <cellStyle name="†_Pakmetraj_ESKİŞEHİR NATURA EVLERİ REVİZE MEKANİK KEŞİF (EURO)18-11-2006" xfId="420" xr:uid="{00000000-0005-0000-0000-0000A0010000}"/>
    <cellStyle name="†_Pakmetraj_ESKİŞEHİR NATURA EVLERİ REVİZE MEKANİK KEŞİF (EURO)-kalde" xfId="421" xr:uid="{00000000-0005-0000-0000-0000A1010000}"/>
    <cellStyle name="†_Pakmetraj_FULYAmetr" xfId="422" xr:uid="{00000000-0005-0000-0000-0000A2010000}"/>
    <cellStyle name="†_Pakmetraj_FULYAmetr-cenk" xfId="423" xr:uid="{00000000-0005-0000-0000-0000A3010000}"/>
    <cellStyle name="†_Pakmetraj_FULYAmetr-sıhhi" xfId="424" xr:uid="{00000000-0005-0000-0000-0000A4010000}"/>
    <cellStyle name="†_Pakmetraj_Garaj suzgec tesisati  İlk yatırım maliyetleri 10-12-2004........" xfId="425" xr:uid="{00000000-0005-0000-0000-0000A5010000}"/>
    <cellStyle name="†_Pakmetraj_keşif özeti 06--02-2005........" xfId="426" xr:uid="{00000000-0005-0000-0000-0000A6010000}"/>
    <cellStyle name="†_Pakmetraj_KLIMA-METRAJ" xfId="427" xr:uid="{00000000-0005-0000-0000-0000A7010000}"/>
    <cellStyle name="†_Pakmetraj_maliyetler 17-7-2004" xfId="428" xr:uid="{00000000-0005-0000-0000-0000A8010000}"/>
    <cellStyle name="†_Pakmetraj_METRAJ" xfId="429" xr:uid="{00000000-0005-0000-0000-0000A9010000}"/>
    <cellStyle name="†_Pakmetraj_naturakesif-14-11-2006-b.h düz." xfId="430" xr:uid="{00000000-0005-0000-0000-0000AA010000}"/>
    <cellStyle name="†_Pakmetraj_naturakesif-31-10-2006" xfId="431" xr:uid="{00000000-0005-0000-0000-0000AB010000}"/>
    <cellStyle name="†_Pakmetraj_örnek kesif" xfId="432" xr:uid="{00000000-0005-0000-0000-0000AC010000}"/>
    <cellStyle name="†_Pakmetraj_su borusunun garajdan geçmesi hali" xfId="433" xr:uid="{00000000-0005-0000-0000-0000AD010000}"/>
    <cellStyle name="†_Rover metraj" xfId="434" xr:uid="{00000000-0005-0000-0000-0000AE010000}"/>
    <cellStyle name="†_Rover metraj_(REVİZE)  İlk yatırım maliyetleri 10-12-2004........" xfId="435" xr:uid="{00000000-0005-0000-0000-0000AF010000}"/>
    <cellStyle name="†_Rover metraj_(REVİZE)  İlk yatırım maliyetleri h ventil kullanılırsa10-12-2004........" xfId="436" xr:uid="{00000000-0005-0000-0000-0000B0010000}"/>
    <cellStyle name="†_Rover metraj_2- Selenium29-04-2003" xfId="437" xr:uid="{00000000-0005-0000-0000-0000B1010000}"/>
    <cellStyle name="†_Rover metraj_çalışma dosyasıMekanik keşif 11.04.03" xfId="438" xr:uid="{00000000-0005-0000-0000-0000B2010000}"/>
    <cellStyle name="†_Rover metraj_çalışma dosyasıMekanik keşif 11.04.03...." xfId="439" xr:uid="{00000000-0005-0000-0000-0000B3010000}"/>
    <cellStyle name="†_Rover metraj_ESKİŞEHİR NATURA EVLERİ" xfId="440" xr:uid="{00000000-0005-0000-0000-0000B4010000}"/>
    <cellStyle name="†_Rover metraj_ESKİŞEHİR NATURA EVLERİ MEKANİK ODA VE ÇEVRE KEŞİF" xfId="441" xr:uid="{00000000-0005-0000-0000-0000B5010000}"/>
    <cellStyle name="†_Rover metraj_ESKİŞEHİR NATURA EVLERİ REVİZE MEKANİK KEŞİF (EURO)16-11-2006" xfId="442" xr:uid="{00000000-0005-0000-0000-0000B6010000}"/>
    <cellStyle name="†_Rover metraj_ESKİŞEHİR NATURA EVLERİ REVİZE MEKANİK KEŞİF (EURO)18-11-2006" xfId="443" xr:uid="{00000000-0005-0000-0000-0000B7010000}"/>
    <cellStyle name="†_Rover metraj_ESKİŞEHİR NATURA EVLERİ REVİZE MEKANİK KEŞİF (EURO)-kalde" xfId="444" xr:uid="{00000000-0005-0000-0000-0000B8010000}"/>
    <cellStyle name="†_Rover metraj_FULYAmetr" xfId="445" xr:uid="{00000000-0005-0000-0000-0000B9010000}"/>
    <cellStyle name="†_Rover metraj_FULYAmetr-cenk" xfId="446" xr:uid="{00000000-0005-0000-0000-0000BA010000}"/>
    <cellStyle name="†_Rover metraj_FULYAmetr-sıhhi" xfId="447" xr:uid="{00000000-0005-0000-0000-0000BB010000}"/>
    <cellStyle name="†_Rover metraj_Garaj suzgec tesisati  İlk yatırım maliyetleri 10-12-2004........" xfId="448" xr:uid="{00000000-0005-0000-0000-0000BC010000}"/>
    <cellStyle name="†_Rover metraj_Gumrukcuoglumetraj" xfId="449" xr:uid="{00000000-0005-0000-0000-0000BD010000}"/>
    <cellStyle name="†_Rover metraj_keşif özeti 06--02-2005........" xfId="450" xr:uid="{00000000-0005-0000-0000-0000BE010000}"/>
    <cellStyle name="†_Rover metraj_KLIMA-METRAJ" xfId="451" xr:uid="{00000000-0005-0000-0000-0000BF010000}"/>
    <cellStyle name="†_Rover metraj_maliyetler 17-7-2004" xfId="452" xr:uid="{00000000-0005-0000-0000-0000C0010000}"/>
    <cellStyle name="†_Rover metraj_METRAJ" xfId="453" xr:uid="{00000000-0005-0000-0000-0000C1010000}"/>
    <cellStyle name="†_Rover metraj_naturakesif-14-11-2006-b.h düz." xfId="454" xr:uid="{00000000-0005-0000-0000-0000C2010000}"/>
    <cellStyle name="†_Rover metraj_naturakesif-31-10-2006" xfId="455" xr:uid="{00000000-0005-0000-0000-0000C3010000}"/>
    <cellStyle name="†_Rover metraj_örnek kesif" xfId="456" xr:uid="{00000000-0005-0000-0000-0000C4010000}"/>
    <cellStyle name="†_Rover metraj_Pakmetraj" xfId="457" xr:uid="{00000000-0005-0000-0000-0000C5010000}"/>
    <cellStyle name="†_Rover metraj_su borusunun garajdan geçmesi hali" xfId="458" xr:uid="{00000000-0005-0000-0000-0000C6010000}"/>
    <cellStyle name="‡" xfId="459" xr:uid="{00000000-0005-0000-0000-0000C7010000}"/>
    <cellStyle name="‡_(REVİZE)  İlk yatırım maliyetleri 10-12-2004........" xfId="460" xr:uid="{00000000-0005-0000-0000-0000C8010000}"/>
    <cellStyle name="‡_2- Selenium29-04-2003" xfId="461" xr:uid="{00000000-0005-0000-0000-0000C9010000}"/>
    <cellStyle name="‡_Borcelik" xfId="462" xr:uid="{00000000-0005-0000-0000-0000CA010000}"/>
    <cellStyle name="‡_çalışma dosyasıMekanik keşif 11.04.03" xfId="463" xr:uid="{00000000-0005-0000-0000-0000CB010000}"/>
    <cellStyle name="‡_CARREFOUR" xfId="464" xr:uid="{00000000-0005-0000-0000-0000CC010000}"/>
    <cellStyle name="‡_FULYAmetr" xfId="465" xr:uid="{00000000-0005-0000-0000-0000CD010000}"/>
    <cellStyle name="‡_FULYAmetr-cenk" xfId="466" xr:uid="{00000000-0005-0000-0000-0000CE010000}"/>
    <cellStyle name="‡_FULYAmetr-sıhhi" xfId="467" xr:uid="{00000000-0005-0000-0000-0000CF010000}"/>
    <cellStyle name="‡_Gumrukcuoglumetraj" xfId="468" xr:uid="{00000000-0005-0000-0000-0000D0010000}"/>
    <cellStyle name="‡_KLIMA-METRAJ" xfId="469" xr:uid="{00000000-0005-0000-0000-0000D1010000}"/>
    <cellStyle name="‡_maliyetler 17-7-2004" xfId="470" xr:uid="{00000000-0005-0000-0000-0000D2010000}"/>
    <cellStyle name="‡_METRAJ" xfId="471" xr:uid="{00000000-0005-0000-0000-0000D3010000}"/>
    <cellStyle name="‡_metrajr1" xfId="472" xr:uid="{00000000-0005-0000-0000-0000D4010000}"/>
    <cellStyle name="‡_metrajr1_(REVİZE)  İlk yatırım maliyetleri 10-12-2004........" xfId="473" xr:uid="{00000000-0005-0000-0000-0000D5010000}"/>
    <cellStyle name="‡_metrajr1_(REVİZE)  İlk yatırım maliyetleri h ventil kullanılırsa10-12-2004........" xfId="474" xr:uid="{00000000-0005-0000-0000-0000D6010000}"/>
    <cellStyle name="‡_metrajr1_2- Selenium29-04-2003" xfId="475" xr:uid="{00000000-0005-0000-0000-0000D7010000}"/>
    <cellStyle name="‡_metrajr1_çalışma dosyasıMekanik keşif 11.04.03" xfId="476" xr:uid="{00000000-0005-0000-0000-0000D8010000}"/>
    <cellStyle name="‡_metrajr1_çalışma dosyasıMekanik keşif 11.04.03...." xfId="477" xr:uid="{00000000-0005-0000-0000-0000D9010000}"/>
    <cellStyle name="‡_metrajr1_ESKİŞEHİR NATURA EVLERİ" xfId="478" xr:uid="{00000000-0005-0000-0000-0000DA010000}"/>
    <cellStyle name="‡_metrajr1_ESKİŞEHİR NATURA EVLERİ MEKANİK ODA VE ÇEVRE KEŞİF" xfId="479" xr:uid="{00000000-0005-0000-0000-0000DB010000}"/>
    <cellStyle name="‡_metrajr1_ESKİŞEHİR NATURA EVLERİ REVİZE MEKANİK KEŞİF (EURO)16-11-2006" xfId="480" xr:uid="{00000000-0005-0000-0000-0000DC010000}"/>
    <cellStyle name="‡_metrajr1_ESKİŞEHİR NATURA EVLERİ REVİZE MEKANİK KEŞİF (EURO)18-11-2006" xfId="481" xr:uid="{00000000-0005-0000-0000-0000DD010000}"/>
    <cellStyle name="‡_metrajr1_ESKİŞEHİR NATURA EVLERİ REVİZE MEKANİK KEŞİF (EURO)-kalde" xfId="482" xr:uid="{00000000-0005-0000-0000-0000DE010000}"/>
    <cellStyle name="‡_metrajr1_FULYAmetr" xfId="483" xr:uid="{00000000-0005-0000-0000-0000DF010000}"/>
    <cellStyle name="‡_metrajr1_FULYAmetr-cenk" xfId="484" xr:uid="{00000000-0005-0000-0000-0000E0010000}"/>
    <cellStyle name="‡_metrajr1_FULYAmetr-sıhhi" xfId="485" xr:uid="{00000000-0005-0000-0000-0000E1010000}"/>
    <cellStyle name="‡_metrajr1_Garaj suzgec tesisati  İlk yatırım maliyetleri 10-12-2004........" xfId="486" xr:uid="{00000000-0005-0000-0000-0000E2010000}"/>
    <cellStyle name="‡_metrajr1_keşif özeti 06--02-2005........" xfId="487" xr:uid="{00000000-0005-0000-0000-0000E3010000}"/>
    <cellStyle name="‡_metrajr1_KLIMA-METRAJ" xfId="488" xr:uid="{00000000-0005-0000-0000-0000E4010000}"/>
    <cellStyle name="‡_metrajr1_maliyetler 17-7-2004" xfId="489" xr:uid="{00000000-0005-0000-0000-0000E5010000}"/>
    <cellStyle name="‡_metrajr1_METRAJ" xfId="490" xr:uid="{00000000-0005-0000-0000-0000E6010000}"/>
    <cellStyle name="‡_metrajr1_naturakesif-14-11-2006-b.h düz." xfId="491" xr:uid="{00000000-0005-0000-0000-0000E7010000}"/>
    <cellStyle name="‡_metrajr1_naturakesif-31-10-2006" xfId="492" xr:uid="{00000000-0005-0000-0000-0000E8010000}"/>
    <cellStyle name="‡_metrajr1_örnek kesif" xfId="493" xr:uid="{00000000-0005-0000-0000-0000E9010000}"/>
    <cellStyle name="‡_metrajr1_su borusunun garajdan geçmesi hali" xfId="494" xr:uid="{00000000-0005-0000-0000-0000EA010000}"/>
    <cellStyle name="‡_naturakesif-14-11-2006-b.h düz." xfId="495" xr:uid="{00000000-0005-0000-0000-0000EB010000}"/>
    <cellStyle name="‡_naturakesif-31-10-2006" xfId="496" xr:uid="{00000000-0005-0000-0000-0000EC010000}"/>
    <cellStyle name="‡_Pakmetraj" xfId="497" xr:uid="{00000000-0005-0000-0000-0000ED010000}"/>
    <cellStyle name="‡_Pakmetraj_(REVİZE)  İlk yatırım maliyetleri 10-12-2004........" xfId="498" xr:uid="{00000000-0005-0000-0000-0000EE010000}"/>
    <cellStyle name="‡_Pakmetraj_(REVİZE)  İlk yatırım maliyetleri h ventil kullanılırsa10-12-2004........" xfId="499" xr:uid="{00000000-0005-0000-0000-0000EF010000}"/>
    <cellStyle name="‡_Pakmetraj_2- Selenium29-04-2003" xfId="500" xr:uid="{00000000-0005-0000-0000-0000F0010000}"/>
    <cellStyle name="‡_Pakmetraj_çalışma dosyasıMekanik keşif 11.04.03" xfId="501" xr:uid="{00000000-0005-0000-0000-0000F1010000}"/>
    <cellStyle name="‡_Pakmetraj_çalışma dosyasıMekanik keşif 11.04.03...." xfId="502" xr:uid="{00000000-0005-0000-0000-0000F2010000}"/>
    <cellStyle name="‡_Pakmetraj_ESKİŞEHİR NATURA EVLERİ" xfId="503" xr:uid="{00000000-0005-0000-0000-0000F3010000}"/>
    <cellStyle name="‡_Pakmetraj_ESKİŞEHİR NATURA EVLERİ MEKANİK ODA VE ÇEVRE KEŞİF" xfId="504" xr:uid="{00000000-0005-0000-0000-0000F4010000}"/>
    <cellStyle name="‡_Pakmetraj_ESKİŞEHİR NATURA EVLERİ REVİZE MEKANİK KEŞİF (EURO)16-11-2006" xfId="505" xr:uid="{00000000-0005-0000-0000-0000F5010000}"/>
    <cellStyle name="‡_Pakmetraj_ESKİŞEHİR NATURA EVLERİ REVİZE MEKANİK KEŞİF (EURO)18-11-2006" xfId="506" xr:uid="{00000000-0005-0000-0000-0000F6010000}"/>
    <cellStyle name="‡_Pakmetraj_ESKİŞEHİR NATURA EVLERİ REVİZE MEKANİK KEŞİF (EURO)-kalde" xfId="507" xr:uid="{00000000-0005-0000-0000-0000F7010000}"/>
    <cellStyle name="‡_Pakmetraj_FULYAmetr" xfId="508" xr:uid="{00000000-0005-0000-0000-0000F8010000}"/>
    <cellStyle name="‡_Pakmetraj_FULYAmetr-cenk" xfId="509" xr:uid="{00000000-0005-0000-0000-0000F9010000}"/>
    <cellStyle name="‡_Pakmetraj_FULYAmetr-sıhhi" xfId="510" xr:uid="{00000000-0005-0000-0000-0000FA010000}"/>
    <cellStyle name="‡_Pakmetraj_Garaj suzgec tesisati  İlk yatırım maliyetleri 10-12-2004........" xfId="511" xr:uid="{00000000-0005-0000-0000-0000FB010000}"/>
    <cellStyle name="‡_Pakmetraj_keşif özeti 06--02-2005........" xfId="512" xr:uid="{00000000-0005-0000-0000-0000FC010000}"/>
    <cellStyle name="‡_Pakmetraj_KLIMA-METRAJ" xfId="513" xr:uid="{00000000-0005-0000-0000-0000FD010000}"/>
    <cellStyle name="‡_Pakmetraj_maliyetler 17-7-2004" xfId="514" xr:uid="{00000000-0005-0000-0000-0000FE010000}"/>
    <cellStyle name="‡_Pakmetraj_METRAJ" xfId="515" xr:uid="{00000000-0005-0000-0000-0000FF010000}"/>
    <cellStyle name="‡_Pakmetraj_naturakesif-14-11-2006-b.h düz." xfId="516" xr:uid="{00000000-0005-0000-0000-000000020000}"/>
    <cellStyle name="‡_Pakmetraj_naturakesif-31-10-2006" xfId="517" xr:uid="{00000000-0005-0000-0000-000001020000}"/>
    <cellStyle name="‡_Pakmetraj_örnek kesif" xfId="518" xr:uid="{00000000-0005-0000-0000-000002020000}"/>
    <cellStyle name="‡_Pakmetraj_su borusunun garajdan geçmesi hali" xfId="519" xr:uid="{00000000-0005-0000-0000-000003020000}"/>
    <cellStyle name="‡_Rover metraj" xfId="520" xr:uid="{00000000-0005-0000-0000-000004020000}"/>
    <cellStyle name="‡_Rover metraj_(REVİZE)  İlk yatırım maliyetleri 10-12-2004........" xfId="521" xr:uid="{00000000-0005-0000-0000-000005020000}"/>
    <cellStyle name="‡_Rover metraj_(REVİZE)  İlk yatırım maliyetleri h ventil kullanılırsa10-12-2004........" xfId="522" xr:uid="{00000000-0005-0000-0000-000006020000}"/>
    <cellStyle name="‡_Rover metraj_2- Selenium29-04-2003" xfId="523" xr:uid="{00000000-0005-0000-0000-000007020000}"/>
    <cellStyle name="‡_Rover metraj_çalışma dosyasıMekanik keşif 11.04.03" xfId="524" xr:uid="{00000000-0005-0000-0000-000008020000}"/>
    <cellStyle name="‡_Rover metraj_çalışma dosyasıMekanik keşif 11.04.03...." xfId="525" xr:uid="{00000000-0005-0000-0000-000009020000}"/>
    <cellStyle name="‡_Rover metraj_ESKİŞEHİR NATURA EVLERİ" xfId="526" xr:uid="{00000000-0005-0000-0000-00000A020000}"/>
    <cellStyle name="‡_Rover metraj_ESKİŞEHİR NATURA EVLERİ MEKANİK ODA VE ÇEVRE KEŞİF" xfId="527" xr:uid="{00000000-0005-0000-0000-00000B020000}"/>
    <cellStyle name="‡_Rover metraj_ESKİŞEHİR NATURA EVLERİ REVİZE MEKANİK KEŞİF (EURO)16-11-2006" xfId="528" xr:uid="{00000000-0005-0000-0000-00000C020000}"/>
    <cellStyle name="‡_Rover metraj_ESKİŞEHİR NATURA EVLERİ REVİZE MEKANİK KEŞİF (EURO)18-11-2006" xfId="529" xr:uid="{00000000-0005-0000-0000-00000D020000}"/>
    <cellStyle name="‡_Rover metraj_ESKİŞEHİR NATURA EVLERİ REVİZE MEKANİK KEŞİF (EURO)-kalde" xfId="530" xr:uid="{00000000-0005-0000-0000-00000E020000}"/>
    <cellStyle name="‡_Rover metraj_FULYAmetr" xfId="531" xr:uid="{00000000-0005-0000-0000-00000F020000}"/>
    <cellStyle name="‡_Rover metraj_FULYAmetr-cenk" xfId="532" xr:uid="{00000000-0005-0000-0000-000010020000}"/>
    <cellStyle name="‡_Rover metraj_FULYAmetr-sıhhi" xfId="533" xr:uid="{00000000-0005-0000-0000-000011020000}"/>
    <cellStyle name="‡_Rover metraj_Garaj suzgec tesisati  İlk yatırım maliyetleri 10-12-2004........" xfId="534" xr:uid="{00000000-0005-0000-0000-000012020000}"/>
    <cellStyle name="‡_Rover metraj_Gumrukcuoglumetraj" xfId="535" xr:uid="{00000000-0005-0000-0000-000013020000}"/>
    <cellStyle name="‡_Rover metraj_keşif özeti 06--02-2005........" xfId="536" xr:uid="{00000000-0005-0000-0000-000014020000}"/>
    <cellStyle name="‡_Rover metraj_KLIMA-METRAJ" xfId="537" xr:uid="{00000000-0005-0000-0000-000015020000}"/>
    <cellStyle name="‡_Rover metraj_maliyetler 17-7-2004" xfId="538" xr:uid="{00000000-0005-0000-0000-000016020000}"/>
    <cellStyle name="‡_Rover metraj_METRAJ" xfId="539" xr:uid="{00000000-0005-0000-0000-000017020000}"/>
    <cellStyle name="‡_Rover metraj_naturakesif-14-11-2006-b.h düz." xfId="540" xr:uid="{00000000-0005-0000-0000-000018020000}"/>
    <cellStyle name="‡_Rover metraj_naturakesif-31-10-2006" xfId="541" xr:uid="{00000000-0005-0000-0000-000019020000}"/>
    <cellStyle name="‡_Rover metraj_örnek kesif" xfId="542" xr:uid="{00000000-0005-0000-0000-00001A020000}"/>
    <cellStyle name="‡_Rover metraj_Pakmetraj" xfId="543" xr:uid="{00000000-0005-0000-0000-00001B020000}"/>
    <cellStyle name="‡_Rover metraj_su borusunun garajdan geçmesi hali" xfId="544" xr:uid="{00000000-0005-0000-0000-00001C020000}"/>
    <cellStyle name="‡_su borusunun garajdan geçmesi hali" xfId="545" xr:uid="{00000000-0005-0000-0000-00001D020000}"/>
    <cellStyle name="•W_laroux" xfId="546" xr:uid="{00000000-0005-0000-0000-00001E020000}"/>
    <cellStyle name="" xfId="547" xr:uid="{00000000-0005-0000-0000-00001F020000}"/>
    <cellStyle name="" xfId="548" xr:uid="{00000000-0005-0000-0000-000020020000}"/>
    <cellStyle name="" xfId="549" xr:uid="{00000000-0005-0000-0000-000021020000}"/>
    <cellStyle name="" xfId="550" xr:uid="{00000000-0005-0000-0000-000022020000}"/>
    <cellStyle name="" xfId="551" xr:uid="{00000000-0005-0000-0000-000023020000}"/>
    <cellStyle name="" xfId="552" xr:uid="{00000000-0005-0000-0000-000024020000}"/>
    <cellStyle name="" xfId="553" xr:uid="{00000000-0005-0000-0000-000025020000}"/>
    <cellStyle name="" xfId="554" xr:uid="{00000000-0005-0000-0000-000026020000}"/>
    <cellStyle name="_Borcelik" xfId="555" xr:uid="{00000000-0005-0000-0000-000027020000}"/>
    <cellStyle name="_CARREFOUR" xfId="556" xr:uid="{00000000-0005-0000-0000-000028020000}"/>
    <cellStyle name="_Gumrukcuoglumetraj" xfId="557" xr:uid="{00000000-0005-0000-0000-000029020000}"/>
    <cellStyle name="_metrajr1" xfId="558" xr:uid="{00000000-0005-0000-0000-00002A020000}"/>
    <cellStyle name="_metrajr1_(REVİZE)  İlk yatırım maliyetleri 10-12-2004........" xfId="559" xr:uid="{00000000-0005-0000-0000-00002B020000}"/>
    <cellStyle name="_metrajr1_(REVİZE)  İlk yatırım maliyetleri h ventil kullanılırsa10-12-2004........" xfId="560" xr:uid="{00000000-0005-0000-0000-00002C020000}"/>
    <cellStyle name="_metrajr1_2- Selenium29-04-2003" xfId="561" xr:uid="{00000000-0005-0000-0000-00002D020000}"/>
    <cellStyle name="_metrajr1_çalışma dosyasıMekanik keşif 11.04.03" xfId="562" xr:uid="{00000000-0005-0000-0000-00002E020000}"/>
    <cellStyle name="_metrajr1_çalışma dosyasıMekanik keşif 11.04.03...." xfId="563" xr:uid="{00000000-0005-0000-0000-00002F020000}"/>
    <cellStyle name="_metrajr1_ESKİŞEHİR NATURA EVLERİ" xfId="564" xr:uid="{00000000-0005-0000-0000-000030020000}"/>
    <cellStyle name="_metrajr1_ESKİŞEHİR NATURA EVLERİ MEKANİK ODA VE ÇEVRE KEŞİF" xfId="565" xr:uid="{00000000-0005-0000-0000-000031020000}"/>
    <cellStyle name="_metrajr1_ESKİŞEHİR NATURA EVLERİ REVİZE MEKANİK KEŞİF (EURO)16-11-2006" xfId="566" xr:uid="{00000000-0005-0000-0000-000032020000}"/>
    <cellStyle name="_metrajr1_ESKİŞEHİR NATURA EVLERİ REVİZE MEKANİK KEŞİF (EURO)18-11-2006" xfId="567" xr:uid="{00000000-0005-0000-0000-000033020000}"/>
    <cellStyle name="_metrajr1_ESKİŞEHİR NATURA EVLERİ REVİZE MEKANİK KEŞİF (EURO)-kalde" xfId="568" xr:uid="{00000000-0005-0000-0000-000034020000}"/>
    <cellStyle name="_metrajr1_FULYAmetr" xfId="569" xr:uid="{00000000-0005-0000-0000-000035020000}"/>
    <cellStyle name="_metrajr1_FULYAmetr-cenk" xfId="570" xr:uid="{00000000-0005-0000-0000-000036020000}"/>
    <cellStyle name="_metrajr1_FULYAmetr-sıhhi" xfId="571" xr:uid="{00000000-0005-0000-0000-000037020000}"/>
    <cellStyle name="_metrajr1_Garaj suzgec tesisati  İlk yatırım maliyetleri 10-12-2004........" xfId="572" xr:uid="{00000000-0005-0000-0000-000038020000}"/>
    <cellStyle name="_metrajr1_keşif özeti 06--02-2005........" xfId="573" xr:uid="{00000000-0005-0000-0000-000039020000}"/>
    <cellStyle name="_metrajr1_KLIMA-METRAJ" xfId="574" xr:uid="{00000000-0005-0000-0000-00003A020000}"/>
    <cellStyle name="_metrajr1_maliyetler 17-7-2004" xfId="575" xr:uid="{00000000-0005-0000-0000-00003B020000}"/>
    <cellStyle name="_metrajr1_METRAJ" xfId="576" xr:uid="{00000000-0005-0000-0000-00003C020000}"/>
    <cellStyle name="_metrajr1_naturakesif-14-11-2006-b.h düz." xfId="577" xr:uid="{00000000-0005-0000-0000-00003D020000}"/>
    <cellStyle name="_metrajr1_naturakesif-31-10-2006" xfId="578" xr:uid="{00000000-0005-0000-0000-00003E020000}"/>
    <cellStyle name="_metrajr1_örnek kesif" xfId="579" xr:uid="{00000000-0005-0000-0000-00003F020000}"/>
    <cellStyle name="_metrajr1_su borusunun garajdan geçmesi hali" xfId="580" xr:uid="{00000000-0005-0000-0000-000040020000}"/>
    <cellStyle name="_Pakmetraj" xfId="581" xr:uid="{00000000-0005-0000-0000-000041020000}"/>
    <cellStyle name="_Pakmetraj_(REVİZE)  İlk yatırım maliyetleri 10-12-2004........" xfId="582" xr:uid="{00000000-0005-0000-0000-000042020000}"/>
    <cellStyle name="_Pakmetraj_(REVİZE)  İlk yatırım maliyetleri h ventil kullanılırsa10-12-2004........" xfId="583" xr:uid="{00000000-0005-0000-0000-000043020000}"/>
    <cellStyle name="_Pakmetraj_2- Selenium29-04-2003" xfId="584" xr:uid="{00000000-0005-0000-0000-000044020000}"/>
    <cellStyle name="_Pakmetraj_çalışma dosyasıMekanik keşif 11.04.03" xfId="585" xr:uid="{00000000-0005-0000-0000-000045020000}"/>
    <cellStyle name="_Pakmetraj_çalışma dosyasıMekanik keşif 11.04.03...." xfId="586" xr:uid="{00000000-0005-0000-0000-000046020000}"/>
    <cellStyle name="_Pakmetraj_ESKİŞEHİR NATURA EVLERİ" xfId="587" xr:uid="{00000000-0005-0000-0000-000047020000}"/>
    <cellStyle name="_Pakmetraj_ESKİŞEHİR NATURA EVLERİ MEKANİK ODA VE ÇEVRE KEŞİF" xfId="588" xr:uid="{00000000-0005-0000-0000-000048020000}"/>
    <cellStyle name="_Pakmetraj_ESKİŞEHİR NATURA EVLERİ REVİZE MEKANİK KEŞİF (EURO)16-11-2006" xfId="589" xr:uid="{00000000-0005-0000-0000-000049020000}"/>
    <cellStyle name="_Pakmetraj_ESKİŞEHİR NATURA EVLERİ REVİZE MEKANİK KEŞİF (EURO)18-11-2006" xfId="590" xr:uid="{00000000-0005-0000-0000-00004A020000}"/>
    <cellStyle name="_Pakmetraj_ESKİŞEHİR NATURA EVLERİ REVİZE MEKANİK KEŞİF (EURO)-kalde" xfId="591" xr:uid="{00000000-0005-0000-0000-00004B020000}"/>
    <cellStyle name="_Pakmetraj_FULYAmetr" xfId="592" xr:uid="{00000000-0005-0000-0000-00004C020000}"/>
    <cellStyle name="_Pakmetraj_FULYAmetr-cenk" xfId="593" xr:uid="{00000000-0005-0000-0000-00004D020000}"/>
    <cellStyle name="_Pakmetraj_FULYAmetr-sıhhi" xfId="594" xr:uid="{00000000-0005-0000-0000-00004E020000}"/>
    <cellStyle name="_Pakmetraj_Garaj suzgec tesisati  İlk yatırım maliyetleri 10-12-2004........" xfId="595" xr:uid="{00000000-0005-0000-0000-00004F020000}"/>
    <cellStyle name="_Pakmetraj_keşif özeti 06--02-2005........" xfId="596" xr:uid="{00000000-0005-0000-0000-000050020000}"/>
    <cellStyle name="_Pakmetraj_KLIMA-METRAJ" xfId="597" xr:uid="{00000000-0005-0000-0000-000051020000}"/>
    <cellStyle name="_Pakmetraj_maliyetler 17-7-2004" xfId="598" xr:uid="{00000000-0005-0000-0000-000052020000}"/>
    <cellStyle name="_Pakmetraj_METRAJ" xfId="599" xr:uid="{00000000-0005-0000-0000-000053020000}"/>
    <cellStyle name="_Pakmetraj_naturakesif-14-11-2006-b.h düz." xfId="600" xr:uid="{00000000-0005-0000-0000-000054020000}"/>
    <cellStyle name="_Pakmetraj_naturakesif-31-10-2006" xfId="601" xr:uid="{00000000-0005-0000-0000-000055020000}"/>
    <cellStyle name="_Pakmetraj_örnek kesif" xfId="602" xr:uid="{00000000-0005-0000-0000-000056020000}"/>
    <cellStyle name="_Pakmetraj_su borusunun garajdan geçmesi hali" xfId="603" xr:uid="{00000000-0005-0000-0000-000057020000}"/>
    <cellStyle name="_Rover metraj" xfId="604" xr:uid="{00000000-0005-0000-0000-000058020000}"/>
    <cellStyle name="_Rover metraj_(REVİZE)  İlk yatırım maliyetleri 10-12-2004........" xfId="605" xr:uid="{00000000-0005-0000-0000-000059020000}"/>
    <cellStyle name="_Rover metraj_(REVİZE)  İlk yatırım maliyetleri h ventil kullanılırsa10-12-2004........" xfId="606" xr:uid="{00000000-0005-0000-0000-00005A020000}"/>
    <cellStyle name="_Rover metraj_2- Selenium29-04-2003" xfId="607" xr:uid="{00000000-0005-0000-0000-00005B020000}"/>
    <cellStyle name="_Rover metraj_çalışma dosyasıMekanik keşif 11.04.03" xfId="608" xr:uid="{00000000-0005-0000-0000-00005C020000}"/>
    <cellStyle name="_Rover metraj_çalışma dosyasıMekanik keşif 11.04.03...." xfId="609" xr:uid="{00000000-0005-0000-0000-00005D020000}"/>
    <cellStyle name="_Rover metraj_ESKİŞEHİR NATURA EVLERİ" xfId="610" xr:uid="{00000000-0005-0000-0000-00005E020000}"/>
    <cellStyle name="_Rover metraj_ESKİŞEHİR NATURA EVLERİ MEKANİK ODA VE ÇEVRE KEŞİF" xfId="611" xr:uid="{00000000-0005-0000-0000-00005F020000}"/>
    <cellStyle name="_Rover metraj_ESKİŞEHİR NATURA EVLERİ REVİZE MEKANİK KEŞİF (EURO)16-11-2006" xfId="612" xr:uid="{00000000-0005-0000-0000-000060020000}"/>
    <cellStyle name="_Rover metraj_ESKİŞEHİR NATURA EVLERİ REVİZE MEKANİK KEŞİF (EURO)18-11-2006" xfId="613" xr:uid="{00000000-0005-0000-0000-000061020000}"/>
    <cellStyle name="_Rover metraj_ESKİŞEHİR NATURA EVLERİ REVİZE MEKANİK KEŞİF (EURO)-kalde" xfId="614" xr:uid="{00000000-0005-0000-0000-000062020000}"/>
    <cellStyle name="_Rover metraj_FULYAmetr" xfId="615" xr:uid="{00000000-0005-0000-0000-000063020000}"/>
    <cellStyle name="_Rover metraj_FULYAmetr-cenk" xfId="616" xr:uid="{00000000-0005-0000-0000-000064020000}"/>
    <cellStyle name="_Rover metraj_FULYAmetr-sıhhi" xfId="617" xr:uid="{00000000-0005-0000-0000-000065020000}"/>
    <cellStyle name="_Rover metraj_Garaj suzgec tesisati  İlk yatırım maliyetleri 10-12-2004........" xfId="618" xr:uid="{00000000-0005-0000-0000-000066020000}"/>
    <cellStyle name="_Rover metraj_Gumrukcuoglumetraj" xfId="619" xr:uid="{00000000-0005-0000-0000-000067020000}"/>
    <cellStyle name="_Rover metraj_keşif özeti 06--02-2005........" xfId="620" xr:uid="{00000000-0005-0000-0000-000068020000}"/>
    <cellStyle name="_Rover metraj_KLIMA-METRAJ" xfId="621" xr:uid="{00000000-0005-0000-0000-000069020000}"/>
    <cellStyle name="_Rover metraj_maliyetler 17-7-2004" xfId="622" xr:uid="{00000000-0005-0000-0000-00006A020000}"/>
    <cellStyle name="_Rover metraj_METRAJ" xfId="623" xr:uid="{00000000-0005-0000-0000-00006B020000}"/>
    <cellStyle name="_Rover metraj_naturakesif-14-11-2006-b.h düz." xfId="624" xr:uid="{00000000-0005-0000-0000-00006C020000}"/>
    <cellStyle name="_Rover metraj_naturakesif-31-10-2006" xfId="625" xr:uid="{00000000-0005-0000-0000-00006D020000}"/>
    <cellStyle name="_Rover metraj_örnek kesif" xfId="626" xr:uid="{00000000-0005-0000-0000-00006E020000}"/>
    <cellStyle name="_Rover metraj_Pakmetraj" xfId="627" xr:uid="{00000000-0005-0000-0000-00006F020000}"/>
    <cellStyle name="_Rover metraj_su borusunun garajdan geçmesi hali" xfId="628" xr:uid="{00000000-0005-0000-0000-000070020000}"/>
    <cellStyle name="12pt Title" xfId="629" xr:uid="{00000000-0005-0000-0000-000071020000}"/>
    <cellStyle name="14pt Title" xfId="630" xr:uid="{00000000-0005-0000-0000-000072020000}"/>
    <cellStyle name="20% - Accent1" xfId="631" xr:uid="{00000000-0005-0000-0000-000073020000}"/>
    <cellStyle name="20% - Accent1 2" xfId="632" xr:uid="{00000000-0005-0000-0000-000074020000}"/>
    <cellStyle name="20% - Accent1 2 2" xfId="633" xr:uid="{00000000-0005-0000-0000-000075020000}"/>
    <cellStyle name="20% - Accent1 3" xfId="634" xr:uid="{00000000-0005-0000-0000-000076020000}"/>
    <cellStyle name="20% - Accent1_АВАНСЫ в ДЕКАБРЕ арендаторы Костаная" xfId="635" xr:uid="{00000000-0005-0000-0000-000077020000}"/>
    <cellStyle name="20% - Accent2" xfId="636" xr:uid="{00000000-0005-0000-0000-000078020000}"/>
    <cellStyle name="20% - Accent2 2" xfId="637" xr:uid="{00000000-0005-0000-0000-000079020000}"/>
    <cellStyle name="20% - Accent2 2 2" xfId="638" xr:uid="{00000000-0005-0000-0000-00007A020000}"/>
    <cellStyle name="20% - Accent2 3" xfId="639" xr:uid="{00000000-0005-0000-0000-00007B020000}"/>
    <cellStyle name="20% - Accent2_АВАНСЫ в ДЕКАБРЕ арендаторы Костаная" xfId="640" xr:uid="{00000000-0005-0000-0000-00007C020000}"/>
    <cellStyle name="20% - Accent3" xfId="641" xr:uid="{00000000-0005-0000-0000-00007D020000}"/>
    <cellStyle name="20% - Accent3 2" xfId="642" xr:uid="{00000000-0005-0000-0000-00007E020000}"/>
    <cellStyle name="20% - Accent3 2 2" xfId="643" xr:uid="{00000000-0005-0000-0000-00007F020000}"/>
    <cellStyle name="20% - Accent3 3" xfId="644" xr:uid="{00000000-0005-0000-0000-000080020000}"/>
    <cellStyle name="20% - Accent3_АВАНСЫ в ДЕКАБРЕ арендаторы Костаная" xfId="645" xr:uid="{00000000-0005-0000-0000-000081020000}"/>
    <cellStyle name="20% - Accent4" xfId="646" xr:uid="{00000000-0005-0000-0000-000082020000}"/>
    <cellStyle name="20% - Accent4 2" xfId="647" xr:uid="{00000000-0005-0000-0000-000083020000}"/>
    <cellStyle name="20% - Accent4 2 2" xfId="648" xr:uid="{00000000-0005-0000-0000-000084020000}"/>
    <cellStyle name="20% - Accent4 3" xfId="649" xr:uid="{00000000-0005-0000-0000-000085020000}"/>
    <cellStyle name="20% - Accent4_АВАНСЫ в ДЕКАБРЕ арендаторы Костаная" xfId="650" xr:uid="{00000000-0005-0000-0000-000086020000}"/>
    <cellStyle name="20% - Accent5" xfId="651" xr:uid="{00000000-0005-0000-0000-000087020000}"/>
    <cellStyle name="20% - Accent5 2" xfId="652" xr:uid="{00000000-0005-0000-0000-000088020000}"/>
    <cellStyle name="20% - Accent6" xfId="653" xr:uid="{00000000-0005-0000-0000-000089020000}"/>
    <cellStyle name="20% - Accent6 2" xfId="654" xr:uid="{00000000-0005-0000-0000-00008A020000}"/>
    <cellStyle name="20% - Акцент1 10" xfId="655" xr:uid="{00000000-0005-0000-0000-00008B020000}"/>
    <cellStyle name="20% - Акцент1 11" xfId="656" xr:uid="{00000000-0005-0000-0000-00008C020000}"/>
    <cellStyle name="20% - Акцент1 12" xfId="657" xr:uid="{00000000-0005-0000-0000-00008D020000}"/>
    <cellStyle name="20% - Акцент1 13" xfId="658" xr:uid="{00000000-0005-0000-0000-00008E020000}"/>
    <cellStyle name="20% - Акцент1 14" xfId="659" xr:uid="{00000000-0005-0000-0000-00008F020000}"/>
    <cellStyle name="20% - Акцент1 2" xfId="660" xr:uid="{00000000-0005-0000-0000-000090020000}"/>
    <cellStyle name="20% - Акцент1 2 2" xfId="661" xr:uid="{00000000-0005-0000-0000-000091020000}"/>
    <cellStyle name="20% - Акцент1 2 2 2" xfId="662" xr:uid="{00000000-0005-0000-0000-000092020000}"/>
    <cellStyle name="20% - Акцент1 2 3" xfId="663" xr:uid="{00000000-0005-0000-0000-000093020000}"/>
    <cellStyle name="20% - Акцент1 2 4" xfId="664" xr:uid="{00000000-0005-0000-0000-000094020000}"/>
    <cellStyle name="20% - Акцент1 2_Бюджет Fitness first Астана 2012_октябрь новая форма МУТ" xfId="665" xr:uid="{00000000-0005-0000-0000-000095020000}"/>
    <cellStyle name="20% - Акцент1 3" xfId="666" xr:uid="{00000000-0005-0000-0000-000096020000}"/>
    <cellStyle name="20% - Акцент1 3 2" xfId="667" xr:uid="{00000000-0005-0000-0000-000097020000}"/>
    <cellStyle name="20% - Акцент1 3 2 2" xfId="668" xr:uid="{00000000-0005-0000-0000-000098020000}"/>
    <cellStyle name="20% - Акцент1 3 3" xfId="669" xr:uid="{00000000-0005-0000-0000-000099020000}"/>
    <cellStyle name="20% - Акцент1 3_Бюджет Fitness first Астана 2012_октябрь новая форма МУТ" xfId="670" xr:uid="{00000000-0005-0000-0000-00009A020000}"/>
    <cellStyle name="20% - Акцент1 4" xfId="671" xr:uid="{00000000-0005-0000-0000-00009B020000}"/>
    <cellStyle name="20% - Акцент1 4 2" xfId="672" xr:uid="{00000000-0005-0000-0000-00009C020000}"/>
    <cellStyle name="20% - Акцент1 5" xfId="673" xr:uid="{00000000-0005-0000-0000-00009D020000}"/>
    <cellStyle name="20% - Акцент1 5 2" xfId="674" xr:uid="{00000000-0005-0000-0000-00009E020000}"/>
    <cellStyle name="20% - Акцент1 6" xfId="675" xr:uid="{00000000-0005-0000-0000-00009F020000}"/>
    <cellStyle name="20% - Акцент1 7" xfId="676" xr:uid="{00000000-0005-0000-0000-0000A0020000}"/>
    <cellStyle name="20% - Акцент1 8" xfId="677" xr:uid="{00000000-0005-0000-0000-0000A1020000}"/>
    <cellStyle name="20% - Акцент1 9" xfId="678" xr:uid="{00000000-0005-0000-0000-0000A2020000}"/>
    <cellStyle name="20% - Акцент2 10" xfId="679" xr:uid="{00000000-0005-0000-0000-0000A3020000}"/>
    <cellStyle name="20% - Акцент2 11" xfId="680" xr:uid="{00000000-0005-0000-0000-0000A4020000}"/>
    <cellStyle name="20% - Акцент2 12" xfId="681" xr:uid="{00000000-0005-0000-0000-0000A5020000}"/>
    <cellStyle name="20% - Акцент2 13" xfId="682" xr:uid="{00000000-0005-0000-0000-0000A6020000}"/>
    <cellStyle name="20% - Акцент2 14" xfId="683" xr:uid="{00000000-0005-0000-0000-0000A7020000}"/>
    <cellStyle name="20% - Акцент2 2" xfId="684" xr:uid="{00000000-0005-0000-0000-0000A8020000}"/>
    <cellStyle name="20% - Акцент2 2 2" xfId="685" xr:uid="{00000000-0005-0000-0000-0000A9020000}"/>
    <cellStyle name="20% - Акцент2 2 2 2" xfId="686" xr:uid="{00000000-0005-0000-0000-0000AA020000}"/>
    <cellStyle name="20% - Акцент2 2 3" xfId="687" xr:uid="{00000000-0005-0000-0000-0000AB020000}"/>
    <cellStyle name="20% - Акцент2 2 4" xfId="688" xr:uid="{00000000-0005-0000-0000-0000AC020000}"/>
    <cellStyle name="20% - Акцент2 2_Бюджет Fitness first Астана 2012_октябрь новая форма МУТ" xfId="689" xr:uid="{00000000-0005-0000-0000-0000AD020000}"/>
    <cellStyle name="20% - Акцент2 3" xfId="690" xr:uid="{00000000-0005-0000-0000-0000AE020000}"/>
    <cellStyle name="20% - Акцент2 3 2" xfId="691" xr:uid="{00000000-0005-0000-0000-0000AF020000}"/>
    <cellStyle name="20% - Акцент2 3 2 2" xfId="692" xr:uid="{00000000-0005-0000-0000-0000B0020000}"/>
    <cellStyle name="20% - Акцент2 3 3" xfId="693" xr:uid="{00000000-0005-0000-0000-0000B1020000}"/>
    <cellStyle name="20% - Акцент2 3_Бюджет Fitness first Астана 2012_октябрь новая форма МУТ" xfId="694" xr:uid="{00000000-0005-0000-0000-0000B2020000}"/>
    <cellStyle name="20% - Акцент2 4" xfId="695" xr:uid="{00000000-0005-0000-0000-0000B3020000}"/>
    <cellStyle name="20% - Акцент2 4 2" xfId="696" xr:uid="{00000000-0005-0000-0000-0000B4020000}"/>
    <cellStyle name="20% - Акцент2 5" xfId="697" xr:uid="{00000000-0005-0000-0000-0000B5020000}"/>
    <cellStyle name="20% - Акцент2 5 2" xfId="698" xr:uid="{00000000-0005-0000-0000-0000B6020000}"/>
    <cellStyle name="20% - Акцент2 6" xfId="699" xr:uid="{00000000-0005-0000-0000-0000B7020000}"/>
    <cellStyle name="20% - Акцент2 7" xfId="700" xr:uid="{00000000-0005-0000-0000-0000B8020000}"/>
    <cellStyle name="20% - Акцент2 8" xfId="701" xr:uid="{00000000-0005-0000-0000-0000B9020000}"/>
    <cellStyle name="20% - Акцент2 9" xfId="702" xr:uid="{00000000-0005-0000-0000-0000BA020000}"/>
    <cellStyle name="20% - Акцент3 10" xfId="703" xr:uid="{00000000-0005-0000-0000-0000BB020000}"/>
    <cellStyle name="20% - Акцент3 11" xfId="704" xr:uid="{00000000-0005-0000-0000-0000BC020000}"/>
    <cellStyle name="20% - Акцент3 12" xfId="705" xr:uid="{00000000-0005-0000-0000-0000BD020000}"/>
    <cellStyle name="20% - Акцент3 13" xfId="706" xr:uid="{00000000-0005-0000-0000-0000BE020000}"/>
    <cellStyle name="20% - Акцент3 14" xfId="707" xr:uid="{00000000-0005-0000-0000-0000BF020000}"/>
    <cellStyle name="20% - Акцент3 2" xfId="708" xr:uid="{00000000-0005-0000-0000-0000C0020000}"/>
    <cellStyle name="20% - Акцент3 2 2" xfId="709" xr:uid="{00000000-0005-0000-0000-0000C1020000}"/>
    <cellStyle name="20% - Акцент3 2 2 2" xfId="710" xr:uid="{00000000-0005-0000-0000-0000C2020000}"/>
    <cellStyle name="20% - Акцент3 2 3" xfId="711" xr:uid="{00000000-0005-0000-0000-0000C3020000}"/>
    <cellStyle name="20% - Акцент3 2 4" xfId="712" xr:uid="{00000000-0005-0000-0000-0000C4020000}"/>
    <cellStyle name="20% - Акцент3 2_Мотивация 2012-100% с 01.08" xfId="713" xr:uid="{00000000-0005-0000-0000-0000C5020000}"/>
    <cellStyle name="20% - Акцент3 3" xfId="714" xr:uid="{00000000-0005-0000-0000-0000C6020000}"/>
    <cellStyle name="20% - Акцент3 3 2" xfId="715" xr:uid="{00000000-0005-0000-0000-0000C7020000}"/>
    <cellStyle name="20% - Акцент3 3 2 2" xfId="716" xr:uid="{00000000-0005-0000-0000-0000C8020000}"/>
    <cellStyle name="20% - Акцент3 3 3" xfId="717" xr:uid="{00000000-0005-0000-0000-0000C9020000}"/>
    <cellStyle name="20% - Акцент3 3_Мотивация 2012-100% с 01.08" xfId="718" xr:uid="{00000000-0005-0000-0000-0000CA020000}"/>
    <cellStyle name="20% - Акцент3 4" xfId="719" xr:uid="{00000000-0005-0000-0000-0000CB020000}"/>
    <cellStyle name="20% - Акцент3 4 2" xfId="720" xr:uid="{00000000-0005-0000-0000-0000CC020000}"/>
    <cellStyle name="20% - Акцент3 5" xfId="721" xr:uid="{00000000-0005-0000-0000-0000CD020000}"/>
    <cellStyle name="20% - Акцент3 5 2" xfId="722" xr:uid="{00000000-0005-0000-0000-0000CE020000}"/>
    <cellStyle name="20% - Акцент3 6" xfId="723" xr:uid="{00000000-0005-0000-0000-0000CF020000}"/>
    <cellStyle name="20% - Акцент3 7" xfId="724" xr:uid="{00000000-0005-0000-0000-0000D0020000}"/>
    <cellStyle name="20% - Акцент3 8" xfId="725" xr:uid="{00000000-0005-0000-0000-0000D1020000}"/>
    <cellStyle name="20% - Акцент3 9" xfId="726" xr:uid="{00000000-0005-0000-0000-0000D2020000}"/>
    <cellStyle name="20% - Акцент4 10" xfId="727" xr:uid="{00000000-0005-0000-0000-0000D3020000}"/>
    <cellStyle name="20% - Акцент4 11" xfId="728" xr:uid="{00000000-0005-0000-0000-0000D4020000}"/>
    <cellStyle name="20% - Акцент4 12" xfId="729" xr:uid="{00000000-0005-0000-0000-0000D5020000}"/>
    <cellStyle name="20% - Акцент4 13" xfId="730" xr:uid="{00000000-0005-0000-0000-0000D6020000}"/>
    <cellStyle name="20% - Акцент4 14" xfId="731" xr:uid="{00000000-0005-0000-0000-0000D7020000}"/>
    <cellStyle name="20% - Акцент4 2" xfId="732" xr:uid="{00000000-0005-0000-0000-0000D8020000}"/>
    <cellStyle name="20% - Акцент4 2 2" xfId="733" xr:uid="{00000000-0005-0000-0000-0000D9020000}"/>
    <cellStyle name="20% - Акцент4 2 2 2" xfId="734" xr:uid="{00000000-0005-0000-0000-0000DA020000}"/>
    <cellStyle name="20% - Акцент4 2 3" xfId="735" xr:uid="{00000000-0005-0000-0000-0000DB020000}"/>
    <cellStyle name="20% - Акцент4 2 4" xfId="736" xr:uid="{00000000-0005-0000-0000-0000DC020000}"/>
    <cellStyle name="20% - Акцент4 2_Мотивация 2012-100% с 01.08" xfId="737" xr:uid="{00000000-0005-0000-0000-0000DD020000}"/>
    <cellStyle name="20% - Акцент4 3" xfId="738" xr:uid="{00000000-0005-0000-0000-0000DE020000}"/>
    <cellStyle name="20% - Акцент4 3 2" xfId="739" xr:uid="{00000000-0005-0000-0000-0000DF020000}"/>
    <cellStyle name="20% - Акцент4 3 2 2" xfId="740" xr:uid="{00000000-0005-0000-0000-0000E0020000}"/>
    <cellStyle name="20% - Акцент4 3 3" xfId="741" xr:uid="{00000000-0005-0000-0000-0000E1020000}"/>
    <cellStyle name="20% - Акцент4 3_Мотивация 2012-100% с 01.08" xfId="742" xr:uid="{00000000-0005-0000-0000-0000E2020000}"/>
    <cellStyle name="20% - Акцент4 4" xfId="743" xr:uid="{00000000-0005-0000-0000-0000E3020000}"/>
    <cellStyle name="20% - Акцент4 4 2" xfId="744" xr:uid="{00000000-0005-0000-0000-0000E4020000}"/>
    <cellStyle name="20% - Акцент4 5" xfId="745" xr:uid="{00000000-0005-0000-0000-0000E5020000}"/>
    <cellStyle name="20% - Акцент4 5 2" xfId="746" xr:uid="{00000000-0005-0000-0000-0000E6020000}"/>
    <cellStyle name="20% - Акцент4 6" xfId="747" xr:uid="{00000000-0005-0000-0000-0000E7020000}"/>
    <cellStyle name="20% - Акцент4 7" xfId="748" xr:uid="{00000000-0005-0000-0000-0000E8020000}"/>
    <cellStyle name="20% - Акцент4 8" xfId="749" xr:uid="{00000000-0005-0000-0000-0000E9020000}"/>
    <cellStyle name="20% - Акцент4 9" xfId="750" xr:uid="{00000000-0005-0000-0000-0000EA020000}"/>
    <cellStyle name="20% - Акцент5 10" xfId="751" xr:uid="{00000000-0005-0000-0000-0000EB020000}"/>
    <cellStyle name="20% - Акцент5 11" xfId="752" xr:uid="{00000000-0005-0000-0000-0000EC020000}"/>
    <cellStyle name="20% - Акцент5 12" xfId="753" xr:uid="{00000000-0005-0000-0000-0000ED020000}"/>
    <cellStyle name="20% - Акцент5 13" xfId="754" xr:uid="{00000000-0005-0000-0000-0000EE020000}"/>
    <cellStyle name="20% - Акцент5 14" xfId="755" xr:uid="{00000000-0005-0000-0000-0000EF020000}"/>
    <cellStyle name="20% - Акцент5 2" xfId="756" xr:uid="{00000000-0005-0000-0000-0000F0020000}"/>
    <cellStyle name="20% - Акцент5 2 2" xfId="757" xr:uid="{00000000-0005-0000-0000-0000F1020000}"/>
    <cellStyle name="20% - Акцент5 2 2 2" xfId="758" xr:uid="{00000000-0005-0000-0000-0000F2020000}"/>
    <cellStyle name="20% - Акцент5 2 3" xfId="759" xr:uid="{00000000-0005-0000-0000-0000F3020000}"/>
    <cellStyle name="20% - Акцент5 2 4" xfId="760" xr:uid="{00000000-0005-0000-0000-0000F4020000}"/>
    <cellStyle name="20% - Акцент5 2_Мотивация 2012-100% с 01.08" xfId="761" xr:uid="{00000000-0005-0000-0000-0000F5020000}"/>
    <cellStyle name="20% - Акцент5 3" xfId="762" xr:uid="{00000000-0005-0000-0000-0000F6020000}"/>
    <cellStyle name="20% - Акцент5 3 2" xfId="763" xr:uid="{00000000-0005-0000-0000-0000F7020000}"/>
    <cellStyle name="20% - Акцент5 3 2 2" xfId="764" xr:uid="{00000000-0005-0000-0000-0000F8020000}"/>
    <cellStyle name="20% - Акцент5 3 3" xfId="765" xr:uid="{00000000-0005-0000-0000-0000F9020000}"/>
    <cellStyle name="20% - Акцент5 4" xfId="766" xr:uid="{00000000-0005-0000-0000-0000FA020000}"/>
    <cellStyle name="20% - Акцент5 4 2" xfId="767" xr:uid="{00000000-0005-0000-0000-0000FB020000}"/>
    <cellStyle name="20% - Акцент5 5" xfId="768" xr:uid="{00000000-0005-0000-0000-0000FC020000}"/>
    <cellStyle name="20% - Акцент5 5 2" xfId="769" xr:uid="{00000000-0005-0000-0000-0000FD020000}"/>
    <cellStyle name="20% - Акцент5 6" xfId="770" xr:uid="{00000000-0005-0000-0000-0000FE020000}"/>
    <cellStyle name="20% - Акцент5 7" xfId="771" xr:uid="{00000000-0005-0000-0000-0000FF020000}"/>
    <cellStyle name="20% - Акцент5 8" xfId="772" xr:uid="{00000000-0005-0000-0000-000000030000}"/>
    <cellStyle name="20% - Акцент5 9" xfId="773" xr:uid="{00000000-0005-0000-0000-000001030000}"/>
    <cellStyle name="20% - Акцент6 10" xfId="774" xr:uid="{00000000-0005-0000-0000-000002030000}"/>
    <cellStyle name="20% - Акцент6 11" xfId="775" xr:uid="{00000000-0005-0000-0000-000003030000}"/>
    <cellStyle name="20% - Акцент6 12" xfId="776" xr:uid="{00000000-0005-0000-0000-000004030000}"/>
    <cellStyle name="20% - Акцент6 13" xfId="777" xr:uid="{00000000-0005-0000-0000-000005030000}"/>
    <cellStyle name="20% - Акцент6 14" xfId="778" xr:uid="{00000000-0005-0000-0000-000006030000}"/>
    <cellStyle name="20% - Акцент6 2" xfId="779" xr:uid="{00000000-0005-0000-0000-000007030000}"/>
    <cellStyle name="20% - Акцент6 2 2" xfId="780" xr:uid="{00000000-0005-0000-0000-000008030000}"/>
    <cellStyle name="20% - Акцент6 2 2 2" xfId="781" xr:uid="{00000000-0005-0000-0000-000009030000}"/>
    <cellStyle name="20% - Акцент6 2 3" xfId="782" xr:uid="{00000000-0005-0000-0000-00000A030000}"/>
    <cellStyle name="20% - Акцент6 2 4" xfId="783" xr:uid="{00000000-0005-0000-0000-00000B030000}"/>
    <cellStyle name="20% - Акцент6 2_Мотивация 2012-100% с 01.08" xfId="784" xr:uid="{00000000-0005-0000-0000-00000C030000}"/>
    <cellStyle name="20% - Акцент6 3" xfId="785" xr:uid="{00000000-0005-0000-0000-00000D030000}"/>
    <cellStyle name="20% - Акцент6 3 2" xfId="786" xr:uid="{00000000-0005-0000-0000-00000E030000}"/>
    <cellStyle name="20% - Акцент6 3 2 2" xfId="787" xr:uid="{00000000-0005-0000-0000-00000F030000}"/>
    <cellStyle name="20% - Акцент6 3 3" xfId="788" xr:uid="{00000000-0005-0000-0000-000010030000}"/>
    <cellStyle name="20% - Акцент6 3_Мотивация 2012-100% с 01.08" xfId="789" xr:uid="{00000000-0005-0000-0000-000011030000}"/>
    <cellStyle name="20% - Акцент6 4" xfId="790" xr:uid="{00000000-0005-0000-0000-000012030000}"/>
    <cellStyle name="20% - Акцент6 4 2" xfId="791" xr:uid="{00000000-0005-0000-0000-000013030000}"/>
    <cellStyle name="20% - Акцент6 5" xfId="792" xr:uid="{00000000-0005-0000-0000-000014030000}"/>
    <cellStyle name="20% - Акцент6 5 2" xfId="793" xr:uid="{00000000-0005-0000-0000-000015030000}"/>
    <cellStyle name="20% - Акцент6 6" xfId="794" xr:uid="{00000000-0005-0000-0000-000016030000}"/>
    <cellStyle name="20% - Акцент6 7" xfId="795" xr:uid="{00000000-0005-0000-0000-000017030000}"/>
    <cellStyle name="20% - Акцент6 8" xfId="796" xr:uid="{00000000-0005-0000-0000-000018030000}"/>
    <cellStyle name="20% - Акцент6 9" xfId="797" xr:uid="{00000000-0005-0000-0000-000019030000}"/>
    <cellStyle name="40% - Accent1" xfId="798" xr:uid="{00000000-0005-0000-0000-00001A030000}"/>
    <cellStyle name="40% - Accent1 2" xfId="799" xr:uid="{00000000-0005-0000-0000-00001B030000}"/>
    <cellStyle name="40% - Accent1 2 2" xfId="800" xr:uid="{00000000-0005-0000-0000-00001C030000}"/>
    <cellStyle name="40% - Accent1 3" xfId="801" xr:uid="{00000000-0005-0000-0000-00001D030000}"/>
    <cellStyle name="40% - Accent1_АВАНСЫ в ДЕКАБРЕ арендаторы Костаная" xfId="802" xr:uid="{00000000-0005-0000-0000-00001E030000}"/>
    <cellStyle name="40% - Accent2" xfId="803" xr:uid="{00000000-0005-0000-0000-00001F030000}"/>
    <cellStyle name="40% - Accent2 2" xfId="804" xr:uid="{00000000-0005-0000-0000-000020030000}"/>
    <cellStyle name="40% - Accent3" xfId="805" xr:uid="{00000000-0005-0000-0000-000021030000}"/>
    <cellStyle name="40% - Accent3 2" xfId="806" xr:uid="{00000000-0005-0000-0000-000022030000}"/>
    <cellStyle name="40% - Accent3 2 2" xfId="807" xr:uid="{00000000-0005-0000-0000-000023030000}"/>
    <cellStyle name="40% - Accent3 3" xfId="808" xr:uid="{00000000-0005-0000-0000-000024030000}"/>
    <cellStyle name="40% - Accent3_АВАНСЫ в ДЕКАБРЕ арендаторы Костаная" xfId="809" xr:uid="{00000000-0005-0000-0000-000025030000}"/>
    <cellStyle name="40% - Accent4" xfId="810" xr:uid="{00000000-0005-0000-0000-000026030000}"/>
    <cellStyle name="40% - Accent4 2" xfId="811" xr:uid="{00000000-0005-0000-0000-000027030000}"/>
    <cellStyle name="40% - Accent4 2 2" xfId="812" xr:uid="{00000000-0005-0000-0000-000028030000}"/>
    <cellStyle name="40% - Accent4 3" xfId="813" xr:uid="{00000000-0005-0000-0000-000029030000}"/>
    <cellStyle name="40% - Accent4_АВАНСЫ в ДЕКАБРЕ арендаторы Костаная" xfId="814" xr:uid="{00000000-0005-0000-0000-00002A030000}"/>
    <cellStyle name="40% - Accent5" xfId="815" xr:uid="{00000000-0005-0000-0000-00002B030000}"/>
    <cellStyle name="40% - Accent5 2" xfId="816" xr:uid="{00000000-0005-0000-0000-00002C030000}"/>
    <cellStyle name="40% - Accent6" xfId="817" xr:uid="{00000000-0005-0000-0000-00002D030000}"/>
    <cellStyle name="40% - Accent6 2" xfId="818" xr:uid="{00000000-0005-0000-0000-00002E030000}"/>
    <cellStyle name="40% - Accent6 2 2" xfId="819" xr:uid="{00000000-0005-0000-0000-00002F030000}"/>
    <cellStyle name="40% - Accent6 3" xfId="820" xr:uid="{00000000-0005-0000-0000-000030030000}"/>
    <cellStyle name="40% - Accent6_АВАНСЫ в ДЕКАБРЕ арендаторы Костаная" xfId="821" xr:uid="{00000000-0005-0000-0000-000031030000}"/>
    <cellStyle name="40% - Акцент1 10" xfId="822" xr:uid="{00000000-0005-0000-0000-000032030000}"/>
    <cellStyle name="40% - Акцент1 11" xfId="823" xr:uid="{00000000-0005-0000-0000-000033030000}"/>
    <cellStyle name="40% - Акцент1 12" xfId="824" xr:uid="{00000000-0005-0000-0000-000034030000}"/>
    <cellStyle name="40% - Акцент1 13" xfId="825" xr:uid="{00000000-0005-0000-0000-000035030000}"/>
    <cellStyle name="40% - Акцент1 14" xfId="826" xr:uid="{00000000-0005-0000-0000-000036030000}"/>
    <cellStyle name="40% - Акцент1 2" xfId="827" xr:uid="{00000000-0005-0000-0000-000037030000}"/>
    <cellStyle name="40% - Акцент1 2 2" xfId="828" xr:uid="{00000000-0005-0000-0000-000038030000}"/>
    <cellStyle name="40% - Акцент1 2 2 2" xfId="829" xr:uid="{00000000-0005-0000-0000-000039030000}"/>
    <cellStyle name="40% - Акцент1 2 3" xfId="830" xr:uid="{00000000-0005-0000-0000-00003A030000}"/>
    <cellStyle name="40% - Акцент1 2 4" xfId="831" xr:uid="{00000000-0005-0000-0000-00003B030000}"/>
    <cellStyle name="40% - Акцент1 2_Мотивация 2012-100% с 01.08" xfId="832" xr:uid="{00000000-0005-0000-0000-00003C030000}"/>
    <cellStyle name="40% - Акцент1 3" xfId="833" xr:uid="{00000000-0005-0000-0000-00003D030000}"/>
    <cellStyle name="40% - Акцент1 3 2" xfId="834" xr:uid="{00000000-0005-0000-0000-00003E030000}"/>
    <cellStyle name="40% - Акцент1 3 2 2" xfId="835" xr:uid="{00000000-0005-0000-0000-00003F030000}"/>
    <cellStyle name="40% - Акцент1 3 3" xfId="836" xr:uid="{00000000-0005-0000-0000-000040030000}"/>
    <cellStyle name="40% - Акцент1 4" xfId="837" xr:uid="{00000000-0005-0000-0000-000041030000}"/>
    <cellStyle name="40% - Акцент1 4 2" xfId="838" xr:uid="{00000000-0005-0000-0000-000042030000}"/>
    <cellStyle name="40% - Акцент1 5" xfId="839" xr:uid="{00000000-0005-0000-0000-000043030000}"/>
    <cellStyle name="40% - Акцент1 5 2" xfId="840" xr:uid="{00000000-0005-0000-0000-000044030000}"/>
    <cellStyle name="40% - Акцент1 6" xfId="841" xr:uid="{00000000-0005-0000-0000-000045030000}"/>
    <cellStyle name="40% - Акцент1 7" xfId="842" xr:uid="{00000000-0005-0000-0000-000046030000}"/>
    <cellStyle name="40% - Акцент1 8" xfId="843" xr:uid="{00000000-0005-0000-0000-000047030000}"/>
    <cellStyle name="40% - Акцент1 9" xfId="844" xr:uid="{00000000-0005-0000-0000-000048030000}"/>
    <cellStyle name="40% - Акцент2 10" xfId="845" xr:uid="{00000000-0005-0000-0000-000049030000}"/>
    <cellStyle name="40% - Акцент2 11" xfId="846" xr:uid="{00000000-0005-0000-0000-00004A030000}"/>
    <cellStyle name="40% - Акцент2 12" xfId="847" xr:uid="{00000000-0005-0000-0000-00004B030000}"/>
    <cellStyle name="40% - Акцент2 13" xfId="848" xr:uid="{00000000-0005-0000-0000-00004C030000}"/>
    <cellStyle name="40% - Акцент2 14" xfId="849" xr:uid="{00000000-0005-0000-0000-00004D030000}"/>
    <cellStyle name="40% - Акцент2 2" xfId="850" xr:uid="{00000000-0005-0000-0000-00004E030000}"/>
    <cellStyle name="40% - Акцент2 2 2" xfId="851" xr:uid="{00000000-0005-0000-0000-00004F030000}"/>
    <cellStyle name="40% - Акцент2 2 2 2" xfId="852" xr:uid="{00000000-0005-0000-0000-000050030000}"/>
    <cellStyle name="40% - Акцент2 2 3" xfId="853" xr:uid="{00000000-0005-0000-0000-000051030000}"/>
    <cellStyle name="40% - Акцент2 2 4" xfId="854" xr:uid="{00000000-0005-0000-0000-000052030000}"/>
    <cellStyle name="40% - Акцент2 2_Мотивация 2012-100% с 01.08" xfId="855" xr:uid="{00000000-0005-0000-0000-000053030000}"/>
    <cellStyle name="40% - Акцент2 3" xfId="856" xr:uid="{00000000-0005-0000-0000-000054030000}"/>
    <cellStyle name="40% - Акцент2 3 2" xfId="857" xr:uid="{00000000-0005-0000-0000-000055030000}"/>
    <cellStyle name="40% - Акцент2 3 2 2" xfId="858" xr:uid="{00000000-0005-0000-0000-000056030000}"/>
    <cellStyle name="40% - Акцент2 3 3" xfId="859" xr:uid="{00000000-0005-0000-0000-000057030000}"/>
    <cellStyle name="40% - Акцент2 4" xfId="860" xr:uid="{00000000-0005-0000-0000-000058030000}"/>
    <cellStyle name="40% - Акцент2 4 2" xfId="861" xr:uid="{00000000-0005-0000-0000-000059030000}"/>
    <cellStyle name="40% - Акцент2 5" xfId="862" xr:uid="{00000000-0005-0000-0000-00005A030000}"/>
    <cellStyle name="40% - Акцент2 5 2" xfId="863" xr:uid="{00000000-0005-0000-0000-00005B030000}"/>
    <cellStyle name="40% - Акцент2 6" xfId="864" xr:uid="{00000000-0005-0000-0000-00005C030000}"/>
    <cellStyle name="40% - Акцент2 7" xfId="865" xr:uid="{00000000-0005-0000-0000-00005D030000}"/>
    <cellStyle name="40% - Акцент2 8" xfId="866" xr:uid="{00000000-0005-0000-0000-00005E030000}"/>
    <cellStyle name="40% - Акцент2 9" xfId="867" xr:uid="{00000000-0005-0000-0000-00005F030000}"/>
    <cellStyle name="40% - Акцент3 10" xfId="868" xr:uid="{00000000-0005-0000-0000-000060030000}"/>
    <cellStyle name="40% - Акцент3 11" xfId="869" xr:uid="{00000000-0005-0000-0000-000061030000}"/>
    <cellStyle name="40% - Акцент3 12" xfId="870" xr:uid="{00000000-0005-0000-0000-000062030000}"/>
    <cellStyle name="40% - Акцент3 13" xfId="871" xr:uid="{00000000-0005-0000-0000-000063030000}"/>
    <cellStyle name="40% - Акцент3 14" xfId="872" xr:uid="{00000000-0005-0000-0000-000064030000}"/>
    <cellStyle name="40% - Акцент3 2" xfId="873" xr:uid="{00000000-0005-0000-0000-000065030000}"/>
    <cellStyle name="40% - Акцент3 2 2" xfId="874" xr:uid="{00000000-0005-0000-0000-000066030000}"/>
    <cellStyle name="40% - Акцент3 2 2 2" xfId="875" xr:uid="{00000000-0005-0000-0000-000067030000}"/>
    <cellStyle name="40% - Акцент3 2 3" xfId="876" xr:uid="{00000000-0005-0000-0000-000068030000}"/>
    <cellStyle name="40% - Акцент3 2 4" xfId="877" xr:uid="{00000000-0005-0000-0000-000069030000}"/>
    <cellStyle name="40% - Акцент3 2_Мотивация 2012-100% с 01.08" xfId="878" xr:uid="{00000000-0005-0000-0000-00006A030000}"/>
    <cellStyle name="40% - Акцент3 3" xfId="879" xr:uid="{00000000-0005-0000-0000-00006B030000}"/>
    <cellStyle name="40% - Акцент3 3 2" xfId="880" xr:uid="{00000000-0005-0000-0000-00006C030000}"/>
    <cellStyle name="40% - Акцент3 3 2 2" xfId="881" xr:uid="{00000000-0005-0000-0000-00006D030000}"/>
    <cellStyle name="40% - Акцент3 3 3" xfId="882" xr:uid="{00000000-0005-0000-0000-00006E030000}"/>
    <cellStyle name="40% - Акцент3 4" xfId="883" xr:uid="{00000000-0005-0000-0000-00006F030000}"/>
    <cellStyle name="40% - Акцент3 4 2" xfId="884" xr:uid="{00000000-0005-0000-0000-000070030000}"/>
    <cellStyle name="40% - Акцент3 5" xfId="885" xr:uid="{00000000-0005-0000-0000-000071030000}"/>
    <cellStyle name="40% - Акцент3 5 2" xfId="886" xr:uid="{00000000-0005-0000-0000-000072030000}"/>
    <cellStyle name="40% - Акцент3 6" xfId="887" xr:uid="{00000000-0005-0000-0000-000073030000}"/>
    <cellStyle name="40% - Акцент3 7" xfId="888" xr:uid="{00000000-0005-0000-0000-000074030000}"/>
    <cellStyle name="40% - Акцент3 8" xfId="889" xr:uid="{00000000-0005-0000-0000-000075030000}"/>
    <cellStyle name="40% - Акцент3 9" xfId="890" xr:uid="{00000000-0005-0000-0000-000076030000}"/>
    <cellStyle name="40% - Акцент4 10" xfId="891" xr:uid="{00000000-0005-0000-0000-000077030000}"/>
    <cellStyle name="40% - Акцент4 11" xfId="892" xr:uid="{00000000-0005-0000-0000-000078030000}"/>
    <cellStyle name="40% - Акцент4 12" xfId="893" xr:uid="{00000000-0005-0000-0000-000079030000}"/>
    <cellStyle name="40% - Акцент4 13" xfId="894" xr:uid="{00000000-0005-0000-0000-00007A030000}"/>
    <cellStyle name="40% - Акцент4 14" xfId="895" xr:uid="{00000000-0005-0000-0000-00007B030000}"/>
    <cellStyle name="40% - Акцент4 2" xfId="896" xr:uid="{00000000-0005-0000-0000-00007C030000}"/>
    <cellStyle name="40% - Акцент4 2 2" xfId="897" xr:uid="{00000000-0005-0000-0000-00007D030000}"/>
    <cellStyle name="40% - Акцент4 2 2 2" xfId="898" xr:uid="{00000000-0005-0000-0000-00007E030000}"/>
    <cellStyle name="40% - Акцент4 2 3" xfId="899" xr:uid="{00000000-0005-0000-0000-00007F030000}"/>
    <cellStyle name="40% - Акцент4 2 4" xfId="900" xr:uid="{00000000-0005-0000-0000-000080030000}"/>
    <cellStyle name="40% - Акцент4 2_Мотивация 2012-100% с 01.08" xfId="901" xr:uid="{00000000-0005-0000-0000-000081030000}"/>
    <cellStyle name="40% - Акцент4 3" xfId="902" xr:uid="{00000000-0005-0000-0000-000082030000}"/>
    <cellStyle name="40% - Акцент4 3 2" xfId="903" xr:uid="{00000000-0005-0000-0000-000083030000}"/>
    <cellStyle name="40% - Акцент4 3 2 2" xfId="904" xr:uid="{00000000-0005-0000-0000-000084030000}"/>
    <cellStyle name="40% - Акцент4 3 3" xfId="905" xr:uid="{00000000-0005-0000-0000-000085030000}"/>
    <cellStyle name="40% - Акцент4 3_Мотивация 2012-100% с 01.08" xfId="906" xr:uid="{00000000-0005-0000-0000-000086030000}"/>
    <cellStyle name="40% - Акцент4 4" xfId="907" xr:uid="{00000000-0005-0000-0000-000087030000}"/>
    <cellStyle name="40% - Акцент4 4 2" xfId="908" xr:uid="{00000000-0005-0000-0000-000088030000}"/>
    <cellStyle name="40% - Акцент4 5" xfId="909" xr:uid="{00000000-0005-0000-0000-000089030000}"/>
    <cellStyle name="40% - Акцент4 5 2" xfId="910" xr:uid="{00000000-0005-0000-0000-00008A030000}"/>
    <cellStyle name="40% - Акцент4 6" xfId="911" xr:uid="{00000000-0005-0000-0000-00008B030000}"/>
    <cellStyle name="40% - Акцент4 7" xfId="912" xr:uid="{00000000-0005-0000-0000-00008C030000}"/>
    <cellStyle name="40% - Акцент4 8" xfId="913" xr:uid="{00000000-0005-0000-0000-00008D030000}"/>
    <cellStyle name="40% - Акцент4 9" xfId="914" xr:uid="{00000000-0005-0000-0000-00008E030000}"/>
    <cellStyle name="40% - Акцент5 10" xfId="915" xr:uid="{00000000-0005-0000-0000-00008F030000}"/>
    <cellStyle name="40% - Акцент5 11" xfId="916" xr:uid="{00000000-0005-0000-0000-000090030000}"/>
    <cellStyle name="40% - Акцент5 12" xfId="917" xr:uid="{00000000-0005-0000-0000-000091030000}"/>
    <cellStyle name="40% - Акцент5 13" xfId="918" xr:uid="{00000000-0005-0000-0000-000092030000}"/>
    <cellStyle name="40% - Акцент5 14" xfId="919" xr:uid="{00000000-0005-0000-0000-000093030000}"/>
    <cellStyle name="40% - Акцент5 2" xfId="920" xr:uid="{00000000-0005-0000-0000-000094030000}"/>
    <cellStyle name="40% - Акцент5 2 2" xfId="921" xr:uid="{00000000-0005-0000-0000-000095030000}"/>
    <cellStyle name="40% - Акцент5 2 2 2" xfId="922" xr:uid="{00000000-0005-0000-0000-000096030000}"/>
    <cellStyle name="40% - Акцент5 2 3" xfId="923" xr:uid="{00000000-0005-0000-0000-000097030000}"/>
    <cellStyle name="40% - Акцент5 2 4" xfId="924" xr:uid="{00000000-0005-0000-0000-000098030000}"/>
    <cellStyle name="40% - Акцент5 2_Мотивация 2012-100% с 01.08" xfId="925" xr:uid="{00000000-0005-0000-0000-000099030000}"/>
    <cellStyle name="40% - Акцент5 3" xfId="926" xr:uid="{00000000-0005-0000-0000-00009A030000}"/>
    <cellStyle name="40% - Акцент5 3 2" xfId="927" xr:uid="{00000000-0005-0000-0000-00009B030000}"/>
    <cellStyle name="40% - Акцент5 3 2 2" xfId="928" xr:uid="{00000000-0005-0000-0000-00009C030000}"/>
    <cellStyle name="40% - Акцент5 3 3" xfId="929" xr:uid="{00000000-0005-0000-0000-00009D030000}"/>
    <cellStyle name="40% - Акцент5 4" xfId="930" xr:uid="{00000000-0005-0000-0000-00009E030000}"/>
    <cellStyle name="40% - Акцент5 4 2" xfId="931" xr:uid="{00000000-0005-0000-0000-00009F030000}"/>
    <cellStyle name="40% - Акцент5 5" xfId="932" xr:uid="{00000000-0005-0000-0000-0000A0030000}"/>
    <cellStyle name="40% - Акцент5 5 2" xfId="933" xr:uid="{00000000-0005-0000-0000-0000A1030000}"/>
    <cellStyle name="40% - Акцент5 6" xfId="934" xr:uid="{00000000-0005-0000-0000-0000A2030000}"/>
    <cellStyle name="40% - Акцент5 7" xfId="935" xr:uid="{00000000-0005-0000-0000-0000A3030000}"/>
    <cellStyle name="40% - Акцент5 8" xfId="936" xr:uid="{00000000-0005-0000-0000-0000A4030000}"/>
    <cellStyle name="40% - Акцент5 9" xfId="937" xr:uid="{00000000-0005-0000-0000-0000A5030000}"/>
    <cellStyle name="40% - Акцент6 10" xfId="938" xr:uid="{00000000-0005-0000-0000-0000A6030000}"/>
    <cellStyle name="40% - Акцент6 11" xfId="939" xr:uid="{00000000-0005-0000-0000-0000A7030000}"/>
    <cellStyle name="40% - Акцент6 12" xfId="940" xr:uid="{00000000-0005-0000-0000-0000A8030000}"/>
    <cellStyle name="40% - Акцент6 13" xfId="941" xr:uid="{00000000-0005-0000-0000-0000A9030000}"/>
    <cellStyle name="40% - Акцент6 14" xfId="942" xr:uid="{00000000-0005-0000-0000-0000AA030000}"/>
    <cellStyle name="40% - Акцент6 2" xfId="943" xr:uid="{00000000-0005-0000-0000-0000AB030000}"/>
    <cellStyle name="40% - Акцент6 2 2" xfId="944" xr:uid="{00000000-0005-0000-0000-0000AC030000}"/>
    <cellStyle name="40% - Акцент6 2 2 2" xfId="945" xr:uid="{00000000-0005-0000-0000-0000AD030000}"/>
    <cellStyle name="40% - Акцент6 2 3" xfId="946" xr:uid="{00000000-0005-0000-0000-0000AE030000}"/>
    <cellStyle name="40% - Акцент6 2 4" xfId="947" xr:uid="{00000000-0005-0000-0000-0000AF030000}"/>
    <cellStyle name="40% - Акцент6 2_Мотивация 2012-100% с 01.08" xfId="948" xr:uid="{00000000-0005-0000-0000-0000B0030000}"/>
    <cellStyle name="40% - Акцент6 3" xfId="949" xr:uid="{00000000-0005-0000-0000-0000B1030000}"/>
    <cellStyle name="40% - Акцент6 3 2" xfId="950" xr:uid="{00000000-0005-0000-0000-0000B2030000}"/>
    <cellStyle name="40% - Акцент6 3 2 2" xfId="951" xr:uid="{00000000-0005-0000-0000-0000B3030000}"/>
    <cellStyle name="40% - Акцент6 3 3" xfId="952" xr:uid="{00000000-0005-0000-0000-0000B4030000}"/>
    <cellStyle name="40% - Акцент6 4" xfId="953" xr:uid="{00000000-0005-0000-0000-0000B5030000}"/>
    <cellStyle name="40% - Акцент6 4 2" xfId="954" xr:uid="{00000000-0005-0000-0000-0000B6030000}"/>
    <cellStyle name="40% - Акцент6 5" xfId="955" xr:uid="{00000000-0005-0000-0000-0000B7030000}"/>
    <cellStyle name="40% - Акцент6 5 2" xfId="956" xr:uid="{00000000-0005-0000-0000-0000B8030000}"/>
    <cellStyle name="40% - Акцент6 6" xfId="957" xr:uid="{00000000-0005-0000-0000-0000B9030000}"/>
    <cellStyle name="40% - Акцент6 7" xfId="958" xr:uid="{00000000-0005-0000-0000-0000BA030000}"/>
    <cellStyle name="40% - Акцент6 8" xfId="959" xr:uid="{00000000-0005-0000-0000-0000BB030000}"/>
    <cellStyle name="40% - Акцент6 9" xfId="960" xr:uid="{00000000-0005-0000-0000-0000BC030000}"/>
    <cellStyle name="60% - Accent1" xfId="961" xr:uid="{00000000-0005-0000-0000-0000BD030000}"/>
    <cellStyle name="60% - Accent1 2" xfId="962" xr:uid="{00000000-0005-0000-0000-0000BE030000}"/>
    <cellStyle name="60% - Accent2" xfId="963" xr:uid="{00000000-0005-0000-0000-0000BF030000}"/>
    <cellStyle name="60% - Accent3" xfId="964" xr:uid="{00000000-0005-0000-0000-0000C0030000}"/>
    <cellStyle name="60% - Accent3 2" xfId="965" xr:uid="{00000000-0005-0000-0000-0000C1030000}"/>
    <cellStyle name="60% - Accent4" xfId="966" xr:uid="{00000000-0005-0000-0000-0000C2030000}"/>
    <cellStyle name="60% - Accent4 2" xfId="967" xr:uid="{00000000-0005-0000-0000-0000C3030000}"/>
    <cellStyle name="60% - Accent5" xfId="968" xr:uid="{00000000-0005-0000-0000-0000C4030000}"/>
    <cellStyle name="60% - Accent6" xfId="969" xr:uid="{00000000-0005-0000-0000-0000C5030000}"/>
    <cellStyle name="60% - Accent6 2" xfId="970" xr:uid="{00000000-0005-0000-0000-0000C6030000}"/>
    <cellStyle name="60% - Акцент1 10" xfId="971" xr:uid="{00000000-0005-0000-0000-0000C7030000}"/>
    <cellStyle name="60% - Акцент1 11" xfId="972" xr:uid="{00000000-0005-0000-0000-0000C8030000}"/>
    <cellStyle name="60% - Акцент1 12" xfId="973" xr:uid="{00000000-0005-0000-0000-0000C9030000}"/>
    <cellStyle name="60% - Акцент1 13" xfId="974" xr:uid="{00000000-0005-0000-0000-0000CA030000}"/>
    <cellStyle name="60% - Акцент1 14" xfId="975" xr:uid="{00000000-0005-0000-0000-0000CB030000}"/>
    <cellStyle name="60% - Акцент1 2" xfId="976" xr:uid="{00000000-0005-0000-0000-0000CC030000}"/>
    <cellStyle name="60% - Акцент1 3" xfId="977" xr:uid="{00000000-0005-0000-0000-0000CD030000}"/>
    <cellStyle name="60% - Акцент1 4" xfId="978" xr:uid="{00000000-0005-0000-0000-0000CE030000}"/>
    <cellStyle name="60% - Акцент1 5" xfId="979" xr:uid="{00000000-0005-0000-0000-0000CF030000}"/>
    <cellStyle name="60% - Акцент1 6" xfId="980" xr:uid="{00000000-0005-0000-0000-0000D0030000}"/>
    <cellStyle name="60% - Акцент1 7" xfId="981" xr:uid="{00000000-0005-0000-0000-0000D1030000}"/>
    <cellStyle name="60% - Акцент1 8" xfId="982" xr:uid="{00000000-0005-0000-0000-0000D2030000}"/>
    <cellStyle name="60% - Акцент1 9" xfId="983" xr:uid="{00000000-0005-0000-0000-0000D3030000}"/>
    <cellStyle name="60% - Акцент2 10" xfId="984" xr:uid="{00000000-0005-0000-0000-0000D4030000}"/>
    <cellStyle name="60% - Акцент2 11" xfId="985" xr:uid="{00000000-0005-0000-0000-0000D5030000}"/>
    <cellStyle name="60% - Акцент2 12" xfId="986" xr:uid="{00000000-0005-0000-0000-0000D6030000}"/>
    <cellStyle name="60% - Акцент2 13" xfId="987" xr:uid="{00000000-0005-0000-0000-0000D7030000}"/>
    <cellStyle name="60% - Акцент2 14" xfId="988" xr:uid="{00000000-0005-0000-0000-0000D8030000}"/>
    <cellStyle name="60% - Акцент2 2" xfId="989" xr:uid="{00000000-0005-0000-0000-0000D9030000}"/>
    <cellStyle name="60% - Акцент2 3" xfId="990" xr:uid="{00000000-0005-0000-0000-0000DA030000}"/>
    <cellStyle name="60% - Акцент2 4" xfId="991" xr:uid="{00000000-0005-0000-0000-0000DB030000}"/>
    <cellStyle name="60% - Акцент2 5" xfId="992" xr:uid="{00000000-0005-0000-0000-0000DC030000}"/>
    <cellStyle name="60% - Акцент2 6" xfId="993" xr:uid="{00000000-0005-0000-0000-0000DD030000}"/>
    <cellStyle name="60% - Акцент2 7" xfId="994" xr:uid="{00000000-0005-0000-0000-0000DE030000}"/>
    <cellStyle name="60% - Акцент2 8" xfId="995" xr:uid="{00000000-0005-0000-0000-0000DF030000}"/>
    <cellStyle name="60% - Акцент2 9" xfId="996" xr:uid="{00000000-0005-0000-0000-0000E0030000}"/>
    <cellStyle name="60% - Акцент3 10" xfId="997" xr:uid="{00000000-0005-0000-0000-0000E1030000}"/>
    <cellStyle name="60% - Акцент3 11" xfId="998" xr:uid="{00000000-0005-0000-0000-0000E2030000}"/>
    <cellStyle name="60% - Акцент3 12" xfId="999" xr:uid="{00000000-0005-0000-0000-0000E3030000}"/>
    <cellStyle name="60% - Акцент3 13" xfId="1000" xr:uid="{00000000-0005-0000-0000-0000E4030000}"/>
    <cellStyle name="60% - Акцент3 14" xfId="1001" xr:uid="{00000000-0005-0000-0000-0000E5030000}"/>
    <cellStyle name="60% - Акцент3 2" xfId="1002" xr:uid="{00000000-0005-0000-0000-0000E6030000}"/>
    <cellStyle name="60% - Акцент3 3" xfId="1003" xr:uid="{00000000-0005-0000-0000-0000E7030000}"/>
    <cellStyle name="60% - Акцент3 4" xfId="1004" xr:uid="{00000000-0005-0000-0000-0000E8030000}"/>
    <cellStyle name="60% - Акцент3 5" xfId="1005" xr:uid="{00000000-0005-0000-0000-0000E9030000}"/>
    <cellStyle name="60% - Акцент3 6" xfId="1006" xr:uid="{00000000-0005-0000-0000-0000EA030000}"/>
    <cellStyle name="60% - Акцент3 7" xfId="1007" xr:uid="{00000000-0005-0000-0000-0000EB030000}"/>
    <cellStyle name="60% - Акцент3 8" xfId="1008" xr:uid="{00000000-0005-0000-0000-0000EC030000}"/>
    <cellStyle name="60% - Акцент3 9" xfId="1009" xr:uid="{00000000-0005-0000-0000-0000ED030000}"/>
    <cellStyle name="60% - Акцент4 10" xfId="1010" xr:uid="{00000000-0005-0000-0000-0000EE030000}"/>
    <cellStyle name="60% - Акцент4 11" xfId="1011" xr:uid="{00000000-0005-0000-0000-0000EF030000}"/>
    <cellStyle name="60% - Акцент4 12" xfId="1012" xr:uid="{00000000-0005-0000-0000-0000F0030000}"/>
    <cellStyle name="60% - Акцент4 13" xfId="1013" xr:uid="{00000000-0005-0000-0000-0000F1030000}"/>
    <cellStyle name="60% - Акцент4 14" xfId="1014" xr:uid="{00000000-0005-0000-0000-0000F2030000}"/>
    <cellStyle name="60% - Акцент4 2" xfId="1015" xr:uid="{00000000-0005-0000-0000-0000F3030000}"/>
    <cellStyle name="60% - Акцент4 3" xfId="1016" xr:uid="{00000000-0005-0000-0000-0000F4030000}"/>
    <cellStyle name="60% - Акцент4 4" xfId="1017" xr:uid="{00000000-0005-0000-0000-0000F5030000}"/>
    <cellStyle name="60% - Акцент4 5" xfId="1018" xr:uid="{00000000-0005-0000-0000-0000F6030000}"/>
    <cellStyle name="60% - Акцент4 6" xfId="1019" xr:uid="{00000000-0005-0000-0000-0000F7030000}"/>
    <cellStyle name="60% - Акцент4 7" xfId="1020" xr:uid="{00000000-0005-0000-0000-0000F8030000}"/>
    <cellStyle name="60% - Акцент4 8" xfId="1021" xr:uid="{00000000-0005-0000-0000-0000F9030000}"/>
    <cellStyle name="60% - Акцент4 9" xfId="1022" xr:uid="{00000000-0005-0000-0000-0000FA030000}"/>
    <cellStyle name="60% - Акцент5 10" xfId="1023" xr:uid="{00000000-0005-0000-0000-0000FB030000}"/>
    <cellStyle name="60% - Акцент5 11" xfId="1024" xr:uid="{00000000-0005-0000-0000-0000FC030000}"/>
    <cellStyle name="60% - Акцент5 12" xfId="1025" xr:uid="{00000000-0005-0000-0000-0000FD030000}"/>
    <cellStyle name="60% - Акцент5 13" xfId="1026" xr:uid="{00000000-0005-0000-0000-0000FE030000}"/>
    <cellStyle name="60% - Акцент5 14" xfId="1027" xr:uid="{00000000-0005-0000-0000-0000FF030000}"/>
    <cellStyle name="60% - Акцент5 2" xfId="1028" xr:uid="{00000000-0005-0000-0000-000000040000}"/>
    <cellStyle name="60% - Акцент5 3" xfId="1029" xr:uid="{00000000-0005-0000-0000-000001040000}"/>
    <cellStyle name="60% - Акцент5 4" xfId="1030" xr:uid="{00000000-0005-0000-0000-000002040000}"/>
    <cellStyle name="60% - Акцент5 5" xfId="1031" xr:uid="{00000000-0005-0000-0000-000003040000}"/>
    <cellStyle name="60% - Акцент5 6" xfId="1032" xr:uid="{00000000-0005-0000-0000-000004040000}"/>
    <cellStyle name="60% - Акцент5 7" xfId="1033" xr:uid="{00000000-0005-0000-0000-000005040000}"/>
    <cellStyle name="60% - Акцент5 8" xfId="1034" xr:uid="{00000000-0005-0000-0000-000006040000}"/>
    <cellStyle name="60% - Акцент5 9" xfId="1035" xr:uid="{00000000-0005-0000-0000-000007040000}"/>
    <cellStyle name="60% - Акцент6 10" xfId="1036" xr:uid="{00000000-0005-0000-0000-000008040000}"/>
    <cellStyle name="60% - Акцент6 11" xfId="1037" xr:uid="{00000000-0005-0000-0000-000009040000}"/>
    <cellStyle name="60% - Акцент6 12" xfId="1038" xr:uid="{00000000-0005-0000-0000-00000A040000}"/>
    <cellStyle name="60% - Акцент6 13" xfId="1039" xr:uid="{00000000-0005-0000-0000-00000B040000}"/>
    <cellStyle name="60% - Акцент6 14" xfId="1040" xr:uid="{00000000-0005-0000-0000-00000C040000}"/>
    <cellStyle name="60% - Акцент6 2" xfId="1041" xr:uid="{00000000-0005-0000-0000-00000D040000}"/>
    <cellStyle name="60% - Акцент6 3" xfId="1042" xr:uid="{00000000-0005-0000-0000-00000E040000}"/>
    <cellStyle name="60% - Акцент6 4" xfId="1043" xr:uid="{00000000-0005-0000-0000-00000F040000}"/>
    <cellStyle name="60% - Акцент6 5" xfId="1044" xr:uid="{00000000-0005-0000-0000-000010040000}"/>
    <cellStyle name="60% - Акцент6 6" xfId="1045" xr:uid="{00000000-0005-0000-0000-000011040000}"/>
    <cellStyle name="60% - Акцент6 7" xfId="1046" xr:uid="{00000000-0005-0000-0000-000012040000}"/>
    <cellStyle name="60% - Акцент6 8" xfId="1047" xr:uid="{00000000-0005-0000-0000-000013040000}"/>
    <cellStyle name="60% - Акцент6 9" xfId="1048" xr:uid="{00000000-0005-0000-0000-000014040000}"/>
    <cellStyle name="Accent1" xfId="1049" xr:uid="{00000000-0005-0000-0000-000015040000}"/>
    <cellStyle name="Accent1 2" xfId="1050" xr:uid="{00000000-0005-0000-0000-000016040000}"/>
    <cellStyle name="Accent2" xfId="1051" xr:uid="{00000000-0005-0000-0000-000017040000}"/>
    <cellStyle name="Accent3" xfId="1052" xr:uid="{00000000-0005-0000-0000-000018040000}"/>
    <cellStyle name="Accent4" xfId="1053" xr:uid="{00000000-0005-0000-0000-000019040000}"/>
    <cellStyle name="Accent4 2" xfId="1054" xr:uid="{00000000-0005-0000-0000-00001A040000}"/>
    <cellStyle name="Accent5" xfId="1055" xr:uid="{00000000-0005-0000-0000-00001B040000}"/>
    <cellStyle name="Accent6" xfId="1056" xr:uid="{00000000-0005-0000-0000-00001C040000}"/>
    <cellStyle name="Açıklama Metni" xfId="1057" xr:uid="{00000000-0005-0000-0000-00001D040000}"/>
    <cellStyle name="active" xfId="1058" xr:uid="{00000000-0005-0000-0000-00001E040000}"/>
    <cellStyle name="Ana Başlık" xfId="1059" xr:uid="{00000000-0005-0000-0000-00001F040000}"/>
    <cellStyle name="args.style" xfId="1060" xr:uid="{00000000-0005-0000-0000-000020040000}"/>
    <cellStyle name="Arial 9 Black" xfId="1061" xr:uid="{00000000-0005-0000-0000-000021040000}"/>
    <cellStyle name="Arial 9 Blue Bold" xfId="1062" xr:uid="{00000000-0005-0000-0000-000022040000}"/>
    <cellStyle name="Bad" xfId="1063" xr:uid="{00000000-0005-0000-0000-000023040000}"/>
    <cellStyle name="Bağlı Hücre" xfId="1064" xr:uid="{00000000-0005-0000-0000-000024040000}"/>
    <cellStyle name="Başlık 1" xfId="1065" xr:uid="{00000000-0005-0000-0000-000025040000}"/>
    <cellStyle name="Başlık 2" xfId="1066" xr:uid="{00000000-0005-0000-0000-000026040000}"/>
    <cellStyle name="Başlık 3" xfId="1067" xr:uid="{00000000-0005-0000-0000-000027040000}"/>
    <cellStyle name="Başlık 4" xfId="1068" xr:uid="{00000000-0005-0000-0000-000028040000}"/>
    <cellStyle name="Bautzen" xfId="1069" xr:uid="{00000000-0005-0000-0000-000029040000}"/>
    <cellStyle name="Body" xfId="1070" xr:uid="{00000000-0005-0000-0000-00002A040000}"/>
    <cellStyle name="Border" xfId="1071" xr:uid="{00000000-0005-0000-0000-00002B040000}"/>
    <cellStyle name="Border 2" xfId="1072" xr:uid="{00000000-0005-0000-0000-00002C040000}"/>
    <cellStyle name="Calc Currency (0)" xfId="1073" xr:uid="{00000000-0005-0000-0000-00002D040000}"/>
    <cellStyle name="Calc Currency (2)" xfId="1074" xr:uid="{00000000-0005-0000-0000-00002E040000}"/>
    <cellStyle name="Calc Percent (0)" xfId="1075" xr:uid="{00000000-0005-0000-0000-00002F040000}"/>
    <cellStyle name="Calc Percent (1)" xfId="1076" xr:uid="{00000000-0005-0000-0000-000030040000}"/>
    <cellStyle name="Calc Percent (2)" xfId="1077" xr:uid="{00000000-0005-0000-0000-000031040000}"/>
    <cellStyle name="Calc Units (0)" xfId="1078" xr:uid="{00000000-0005-0000-0000-000032040000}"/>
    <cellStyle name="Calc Units (1)" xfId="1079" xr:uid="{00000000-0005-0000-0000-000033040000}"/>
    <cellStyle name="Calc Units (2)" xfId="1080" xr:uid="{00000000-0005-0000-0000-000034040000}"/>
    <cellStyle name="Calculation" xfId="1081" xr:uid="{00000000-0005-0000-0000-000035040000}"/>
    <cellStyle name="Calculation 2" xfId="1082" xr:uid="{00000000-0005-0000-0000-000036040000}"/>
    <cellStyle name="Calculation 2 2" xfId="1083" xr:uid="{00000000-0005-0000-0000-000037040000}"/>
    <cellStyle name="Calculation 3" xfId="1084" xr:uid="{00000000-0005-0000-0000-000038040000}"/>
    <cellStyle name="Cantitate" xfId="1085" xr:uid="{00000000-0005-0000-0000-000039040000}"/>
    <cellStyle name="čárky_DMCZ BQEL_HV_C" xfId="1086" xr:uid="{00000000-0005-0000-0000-00003A040000}"/>
    <cellStyle name="Cash (0dp)" xfId="1087" xr:uid="{00000000-0005-0000-0000-00003B040000}"/>
    <cellStyle name="Cash (0dp+NZ)" xfId="1088" xr:uid="{00000000-0005-0000-0000-00003C040000}"/>
    <cellStyle name="Cash (2dp)" xfId="1089" xr:uid="{00000000-0005-0000-0000-00003D040000}"/>
    <cellStyle name="Cash (2dp+NZ)" xfId="1090" xr:uid="{00000000-0005-0000-0000-00003E040000}"/>
    <cellStyle name="Check Cell" xfId="1091" xr:uid="{00000000-0005-0000-0000-00003F040000}"/>
    <cellStyle name="Çıkış" xfId="1092" xr:uid="{00000000-0005-0000-0000-000040040000}"/>
    <cellStyle name="Codice" xfId="1093" xr:uid="{00000000-0005-0000-0000-000041040000}"/>
    <cellStyle name="Comma  - Style1" xfId="1094" xr:uid="{00000000-0005-0000-0000-000042040000}"/>
    <cellStyle name="Comma  - Style2" xfId="1095" xr:uid="{00000000-0005-0000-0000-000043040000}"/>
    <cellStyle name="Comma  - Style3" xfId="1096" xr:uid="{00000000-0005-0000-0000-000044040000}"/>
    <cellStyle name="Comma  - Style4" xfId="1097" xr:uid="{00000000-0005-0000-0000-000045040000}"/>
    <cellStyle name="Comma  - Style5" xfId="1098" xr:uid="{00000000-0005-0000-0000-000046040000}"/>
    <cellStyle name="Comma  - Style6" xfId="1099" xr:uid="{00000000-0005-0000-0000-000047040000}"/>
    <cellStyle name="Comma  - Style7" xfId="1100" xr:uid="{00000000-0005-0000-0000-000048040000}"/>
    <cellStyle name="Comma  - Style8" xfId="1101" xr:uid="{00000000-0005-0000-0000-000049040000}"/>
    <cellStyle name="Comma (0dp)" xfId="1102" xr:uid="{00000000-0005-0000-0000-00004A040000}"/>
    <cellStyle name="Comma (0dp+NZ)" xfId="1103" xr:uid="{00000000-0005-0000-0000-00004B040000}"/>
    <cellStyle name="Comma (2dp)" xfId="1104" xr:uid="{00000000-0005-0000-0000-00004C040000}"/>
    <cellStyle name="Comma (2dp) Dashed" xfId="1105" xr:uid="{00000000-0005-0000-0000-00004D040000}"/>
    <cellStyle name="Comma (2dp) Nil" xfId="1106" xr:uid="{00000000-0005-0000-0000-00004E040000}"/>
    <cellStyle name="Comma (2dp)_Costplan C 8.1.02" xfId="1107" xr:uid="{00000000-0005-0000-0000-00004F040000}"/>
    <cellStyle name="Comma (2dp+NZ)" xfId="1108" xr:uid="{00000000-0005-0000-0000-000050040000}"/>
    <cellStyle name="Comma (nz)" xfId="1109" xr:uid="{00000000-0005-0000-0000-000051040000}"/>
    <cellStyle name="Comma [0]_TV-G" xfId="1110" xr:uid="{00000000-0005-0000-0000-000052040000}"/>
    <cellStyle name="Comma [00]" xfId="1111" xr:uid="{00000000-0005-0000-0000-000053040000}"/>
    <cellStyle name="Comma 10" xfId="1112" xr:uid="{00000000-0005-0000-0000-000054040000}"/>
    <cellStyle name="Comma 2" xfId="1113" xr:uid="{00000000-0005-0000-0000-000055040000}"/>
    <cellStyle name="Comma 3" xfId="1114" xr:uid="{00000000-0005-0000-0000-000056040000}"/>
    <cellStyle name="Comma 3 2" xfId="1115" xr:uid="{00000000-0005-0000-0000-000057040000}"/>
    <cellStyle name="Comma 3 3" xfId="1116" xr:uid="{00000000-0005-0000-0000-000058040000}"/>
    <cellStyle name="Comma 3 4" xfId="1117" xr:uid="{00000000-0005-0000-0000-000059040000}"/>
    <cellStyle name="Comma 4" xfId="1118" xr:uid="{00000000-0005-0000-0000-00005A040000}"/>
    <cellStyle name="Comma Dashed" xfId="1119" xr:uid="{00000000-0005-0000-0000-00005B040000}"/>
    <cellStyle name="Comma Nil" xfId="1120" xr:uid="{00000000-0005-0000-0000-00005C040000}"/>
    <cellStyle name="Comma0" xfId="1121" xr:uid="{00000000-0005-0000-0000-00005D040000}"/>
    <cellStyle name="Copied" xfId="1122" xr:uid="{00000000-0005-0000-0000-00005E040000}"/>
    <cellStyle name="COST1" xfId="1123" xr:uid="{00000000-0005-0000-0000-00005F040000}"/>
    <cellStyle name="Currency (2dp)" xfId="1124" xr:uid="{00000000-0005-0000-0000-000060040000}"/>
    <cellStyle name="Currency (2dp) Dashed" xfId="1125" xr:uid="{00000000-0005-0000-0000-000061040000}"/>
    <cellStyle name="Currency (2dp) Nil" xfId="1126" xr:uid="{00000000-0005-0000-0000-000062040000}"/>
    <cellStyle name="Currency (2dp+nz)" xfId="1127" xr:uid="{00000000-0005-0000-0000-000063040000}"/>
    <cellStyle name="Currency (nz)" xfId="1128" xr:uid="{00000000-0005-0000-0000-000064040000}"/>
    <cellStyle name="Currency [00]" xfId="1129" xr:uid="{00000000-0005-0000-0000-000065040000}"/>
    <cellStyle name="Currency 2" xfId="1130" xr:uid="{00000000-0005-0000-0000-000066040000}"/>
    <cellStyle name="Currency 3" xfId="1131" xr:uid="{00000000-0005-0000-0000-000067040000}"/>
    <cellStyle name="Currency Dashed" xfId="1132" xr:uid="{00000000-0005-0000-0000-000068040000}"/>
    <cellStyle name="Currency Nil" xfId="1133" xr:uid="{00000000-0005-0000-0000-000069040000}"/>
    <cellStyle name="Currency0" xfId="1134" xr:uid="{00000000-0005-0000-0000-00006A040000}"/>
    <cellStyle name="Date" xfId="1135" xr:uid="{00000000-0005-0000-0000-00006B040000}"/>
    <cellStyle name="Date Short" xfId="1136" xr:uid="{00000000-0005-0000-0000-00006C040000}"/>
    <cellStyle name="Date_NATURA 1.ETAP" xfId="1137" xr:uid="{00000000-0005-0000-0000-00006D040000}"/>
    <cellStyle name="DELTA" xfId="1138" xr:uid="{00000000-0005-0000-0000-00006E040000}"/>
    <cellStyle name="DELTA 10" xfId="1139" xr:uid="{00000000-0005-0000-0000-00006F040000}"/>
    <cellStyle name="DELTA 2" xfId="1140" xr:uid="{00000000-0005-0000-0000-000070040000}"/>
    <cellStyle name="DELTA 2 2" xfId="1141" xr:uid="{00000000-0005-0000-0000-000071040000}"/>
    <cellStyle name="DELTA 2 3" xfId="1142" xr:uid="{00000000-0005-0000-0000-000072040000}"/>
    <cellStyle name="DELTA 2 4" xfId="1143" xr:uid="{00000000-0005-0000-0000-000073040000}"/>
    <cellStyle name="DELTA 3" xfId="1144" xr:uid="{00000000-0005-0000-0000-000074040000}"/>
    <cellStyle name="DELTA 4" xfId="1145" xr:uid="{00000000-0005-0000-0000-000075040000}"/>
    <cellStyle name="DELTA 5" xfId="1146" xr:uid="{00000000-0005-0000-0000-000076040000}"/>
    <cellStyle name="DELTA 6" xfId="1147" xr:uid="{00000000-0005-0000-0000-000077040000}"/>
    <cellStyle name="DELTA 7" xfId="1148" xr:uid="{00000000-0005-0000-0000-000078040000}"/>
    <cellStyle name="DELTA 8" xfId="1149" xr:uid="{00000000-0005-0000-0000-000079040000}"/>
    <cellStyle name="DELTA 9" xfId="1150" xr:uid="{00000000-0005-0000-0000-00007A040000}"/>
    <cellStyle name="Description" xfId="1151" xr:uid="{00000000-0005-0000-0000-00007B040000}"/>
    <cellStyle name="Description Indent 1" xfId="1152" xr:uid="{00000000-0005-0000-0000-00007C040000}"/>
    <cellStyle name="Description Indent 2" xfId="1153" xr:uid="{00000000-0005-0000-0000-00007D040000}"/>
    <cellStyle name="Dezimal [0]_building costs Riederhof-07-01-02" xfId="1154" xr:uid="{00000000-0005-0000-0000-00007E040000}"/>
    <cellStyle name="Dezimal_building costs Riederhof-07-01-02" xfId="1155" xr:uid="{00000000-0005-0000-0000-00007F040000}"/>
    <cellStyle name="Enter Currency (0)" xfId="1156" xr:uid="{00000000-0005-0000-0000-000080040000}"/>
    <cellStyle name="Enter Currency (2)" xfId="1157" xr:uid="{00000000-0005-0000-0000-000081040000}"/>
    <cellStyle name="Enter Units (0)" xfId="1158" xr:uid="{00000000-0005-0000-0000-000082040000}"/>
    <cellStyle name="Enter Units (1)" xfId="1159" xr:uid="{00000000-0005-0000-0000-000083040000}"/>
    <cellStyle name="Enter Units (2)" xfId="1160" xr:uid="{00000000-0005-0000-0000-000084040000}"/>
    <cellStyle name="Entered" xfId="1161" xr:uid="{00000000-0005-0000-0000-000085040000}"/>
    <cellStyle name="entry" xfId="1162" xr:uid="{00000000-0005-0000-0000-000086040000}"/>
    <cellStyle name="Euro" xfId="1163" xr:uid="{00000000-0005-0000-0000-000087040000}"/>
    <cellStyle name="Excel Built-in Comma" xfId="1164" xr:uid="{00000000-0005-0000-0000-000088040000}"/>
    <cellStyle name="Excel Built-in Comma 1" xfId="1165" xr:uid="{00000000-0005-0000-0000-000089040000}"/>
    <cellStyle name="Excel Built-in Normal" xfId="1166" xr:uid="{00000000-0005-0000-0000-00008A040000}"/>
    <cellStyle name="Excel Built-in Normal 1" xfId="1167" xr:uid="{00000000-0005-0000-0000-00008B040000}"/>
    <cellStyle name="Excel Built-in Normal 2" xfId="1168" xr:uid="{00000000-0005-0000-0000-00008C040000}"/>
    <cellStyle name="Excel Built-in Normal 3" xfId="1169" xr:uid="{00000000-0005-0000-0000-00008D040000}"/>
    <cellStyle name="Excel Built-in Normal_Вводные_данные_Рынок А А  NEW и улица 14-04-28-РЭ" xfId="1170" xr:uid="{00000000-0005-0000-0000-00008E040000}"/>
    <cellStyle name="Excel Built-in Percent" xfId="1171" xr:uid="{00000000-0005-0000-0000-00008F040000}"/>
    <cellStyle name="Explanatory Text" xfId="1172" xr:uid="{00000000-0005-0000-0000-000090040000}"/>
    <cellStyle name="ƒ" xfId="1173" xr:uid="{00000000-0005-0000-0000-000091040000}"/>
    <cellStyle name="ƒ_2- Selenium29-04-2003" xfId="1174" xr:uid="{00000000-0005-0000-0000-000092040000}"/>
    <cellStyle name="ƒ_Borcelik" xfId="1175" xr:uid="{00000000-0005-0000-0000-000093040000}"/>
    <cellStyle name="ƒ_CARREFOUR" xfId="1176" xr:uid="{00000000-0005-0000-0000-000094040000}"/>
    <cellStyle name="ƒ_ESKİŞEHİR NATURA EVLERİ REVİZE MEKANİK KEŞİF (EURO)18-11-2006" xfId="1177" xr:uid="{00000000-0005-0000-0000-000095040000}"/>
    <cellStyle name="ƒ_FULYAmetr" xfId="1178" xr:uid="{00000000-0005-0000-0000-000096040000}"/>
    <cellStyle name="ƒ_FULYAmetr-cenk" xfId="1179" xr:uid="{00000000-0005-0000-0000-000097040000}"/>
    <cellStyle name="ƒ_Gumrukcuoglumetraj" xfId="1180" xr:uid="{00000000-0005-0000-0000-000098040000}"/>
    <cellStyle name="ƒ_maliyetler 17-7-2004" xfId="1181" xr:uid="{00000000-0005-0000-0000-000099040000}"/>
    <cellStyle name="ƒ_METRAJ" xfId="1182" xr:uid="{00000000-0005-0000-0000-00009A040000}"/>
    <cellStyle name="ƒ_metrajr1" xfId="1183" xr:uid="{00000000-0005-0000-0000-00009B040000}"/>
    <cellStyle name="ƒ_metrajr1_(REVİZE)  İlk yatırım maliyetleri 10-12-2004........" xfId="1184" xr:uid="{00000000-0005-0000-0000-00009C040000}"/>
    <cellStyle name="ƒ_metrajr1_(REVİZE)  İlk yatırım maliyetleri h ventil kullanılırsa10-12-2004........" xfId="1185" xr:uid="{00000000-0005-0000-0000-00009D040000}"/>
    <cellStyle name="ƒ_metrajr1_2- Selenium29-04-2003" xfId="1186" xr:uid="{00000000-0005-0000-0000-00009E040000}"/>
    <cellStyle name="ƒ_metrajr1_çalışma dosyasıMekanik keşif 11.04.03" xfId="1187" xr:uid="{00000000-0005-0000-0000-00009F040000}"/>
    <cellStyle name="ƒ_metrajr1_çalışma dosyasıMekanik keşif 11.04.03...." xfId="1188" xr:uid="{00000000-0005-0000-0000-0000A0040000}"/>
    <cellStyle name="ƒ_metrajr1_ESKİŞEHİR NATURA EVLERİ" xfId="1189" xr:uid="{00000000-0005-0000-0000-0000A1040000}"/>
    <cellStyle name="ƒ_metrajr1_ESKİŞEHİR NATURA EVLERİ MEKANİK ODA VE ÇEVRE KEŞİF" xfId="1190" xr:uid="{00000000-0005-0000-0000-0000A2040000}"/>
    <cellStyle name="ƒ_metrajr1_ESKİŞEHİR NATURA EVLERİ REVİZE MEKANİK KEŞİF (EURO)16-11-2006" xfId="1191" xr:uid="{00000000-0005-0000-0000-0000A3040000}"/>
    <cellStyle name="ƒ_metrajr1_ESKİŞEHİR NATURA EVLERİ REVİZE MEKANİK KEŞİF (EURO)18-11-2006" xfId="1192" xr:uid="{00000000-0005-0000-0000-0000A4040000}"/>
    <cellStyle name="ƒ_metrajr1_ESKİŞEHİR NATURA EVLERİ REVİZE MEKANİK KEŞİF (EURO)-kalde" xfId="1193" xr:uid="{00000000-0005-0000-0000-0000A5040000}"/>
    <cellStyle name="ƒ_metrajr1_FULYAmetr" xfId="1194" xr:uid="{00000000-0005-0000-0000-0000A6040000}"/>
    <cellStyle name="ƒ_metrajr1_FULYAmetr-cenk" xfId="1195" xr:uid="{00000000-0005-0000-0000-0000A7040000}"/>
    <cellStyle name="ƒ_metrajr1_FULYAmetr-sıhhi" xfId="1196" xr:uid="{00000000-0005-0000-0000-0000A8040000}"/>
    <cellStyle name="ƒ_metrajr1_Garaj suzgec tesisati  İlk yatırım maliyetleri 10-12-2004........" xfId="1197" xr:uid="{00000000-0005-0000-0000-0000A9040000}"/>
    <cellStyle name="ƒ_metrajr1_keşif özeti 06--02-2005........" xfId="1198" xr:uid="{00000000-0005-0000-0000-0000AA040000}"/>
    <cellStyle name="ƒ_metrajr1_KLIMA-METRAJ" xfId="1199" xr:uid="{00000000-0005-0000-0000-0000AB040000}"/>
    <cellStyle name="ƒ_metrajr1_maliyetler 17-7-2004" xfId="1200" xr:uid="{00000000-0005-0000-0000-0000AC040000}"/>
    <cellStyle name="ƒ_metrajr1_METRAJ" xfId="1201" xr:uid="{00000000-0005-0000-0000-0000AD040000}"/>
    <cellStyle name="ƒ_metrajr1_naturakesif-14-11-2006-b.h düz." xfId="1202" xr:uid="{00000000-0005-0000-0000-0000AE040000}"/>
    <cellStyle name="ƒ_metrajr1_naturakesif-31-10-2006" xfId="1203" xr:uid="{00000000-0005-0000-0000-0000AF040000}"/>
    <cellStyle name="ƒ_metrajr1_örnek kesif" xfId="1204" xr:uid="{00000000-0005-0000-0000-0000B0040000}"/>
    <cellStyle name="ƒ_metrajr1_su borusunun garajdan geçmesi hali" xfId="1205" xr:uid="{00000000-0005-0000-0000-0000B1040000}"/>
    <cellStyle name="ƒ_naturakesif-31-10-2006" xfId="1206" xr:uid="{00000000-0005-0000-0000-0000B2040000}"/>
    <cellStyle name="ƒ_Pakmetraj" xfId="1207" xr:uid="{00000000-0005-0000-0000-0000B3040000}"/>
    <cellStyle name="ƒ_Pakmetraj_(REVİZE)  İlk yatırım maliyetleri 10-12-2004........" xfId="1208" xr:uid="{00000000-0005-0000-0000-0000B4040000}"/>
    <cellStyle name="ƒ_Pakmetraj_(REVİZE)  İlk yatırım maliyetleri h ventil kullanılırsa10-12-2004........" xfId="1209" xr:uid="{00000000-0005-0000-0000-0000B5040000}"/>
    <cellStyle name="ƒ_Pakmetraj_2- Selenium29-04-2003" xfId="1210" xr:uid="{00000000-0005-0000-0000-0000B6040000}"/>
    <cellStyle name="ƒ_Pakmetraj_çalışma dosyasıMekanik keşif 11.04.03" xfId="1211" xr:uid="{00000000-0005-0000-0000-0000B7040000}"/>
    <cellStyle name="ƒ_Pakmetraj_çalışma dosyasıMekanik keşif 11.04.03...." xfId="1212" xr:uid="{00000000-0005-0000-0000-0000B8040000}"/>
    <cellStyle name="ƒ_Pakmetraj_ESKİŞEHİR NATURA EVLERİ" xfId="1213" xr:uid="{00000000-0005-0000-0000-0000B9040000}"/>
    <cellStyle name="ƒ_Pakmetraj_ESKİŞEHİR NATURA EVLERİ MEKANİK ODA VE ÇEVRE KEŞİF" xfId="1214" xr:uid="{00000000-0005-0000-0000-0000BA040000}"/>
    <cellStyle name="ƒ_Pakmetraj_ESKİŞEHİR NATURA EVLERİ REVİZE MEKANİK KEŞİF (EURO)16-11-2006" xfId="1215" xr:uid="{00000000-0005-0000-0000-0000BB040000}"/>
    <cellStyle name="ƒ_Pakmetraj_ESKİŞEHİR NATURA EVLERİ REVİZE MEKANİK KEŞİF (EURO)18-11-2006" xfId="1216" xr:uid="{00000000-0005-0000-0000-0000BC040000}"/>
    <cellStyle name="ƒ_Pakmetraj_ESKİŞEHİR NATURA EVLERİ REVİZE MEKANİK KEŞİF (EURO)-kalde" xfId="1217" xr:uid="{00000000-0005-0000-0000-0000BD040000}"/>
    <cellStyle name="ƒ_Pakmetraj_FULYAmetr" xfId="1218" xr:uid="{00000000-0005-0000-0000-0000BE040000}"/>
    <cellStyle name="ƒ_Pakmetraj_FULYAmetr-cenk" xfId="1219" xr:uid="{00000000-0005-0000-0000-0000BF040000}"/>
    <cellStyle name="ƒ_Pakmetraj_FULYAmetr-sıhhi" xfId="1220" xr:uid="{00000000-0005-0000-0000-0000C0040000}"/>
    <cellStyle name="ƒ_Pakmetraj_Garaj suzgec tesisati  İlk yatırım maliyetleri 10-12-2004........" xfId="1221" xr:uid="{00000000-0005-0000-0000-0000C1040000}"/>
    <cellStyle name="ƒ_Pakmetraj_keşif özeti 06--02-2005........" xfId="1222" xr:uid="{00000000-0005-0000-0000-0000C2040000}"/>
    <cellStyle name="ƒ_Pakmetraj_KLIMA-METRAJ" xfId="1223" xr:uid="{00000000-0005-0000-0000-0000C3040000}"/>
    <cellStyle name="ƒ_Pakmetraj_maliyetler 17-7-2004" xfId="1224" xr:uid="{00000000-0005-0000-0000-0000C4040000}"/>
    <cellStyle name="ƒ_Pakmetraj_METRAJ" xfId="1225" xr:uid="{00000000-0005-0000-0000-0000C5040000}"/>
    <cellStyle name="ƒ_Pakmetraj_naturakesif-14-11-2006-b.h düz." xfId="1226" xr:uid="{00000000-0005-0000-0000-0000C6040000}"/>
    <cellStyle name="ƒ_Pakmetraj_naturakesif-31-10-2006" xfId="1227" xr:uid="{00000000-0005-0000-0000-0000C7040000}"/>
    <cellStyle name="ƒ_Pakmetraj_örnek kesif" xfId="1228" xr:uid="{00000000-0005-0000-0000-0000C8040000}"/>
    <cellStyle name="ƒ_Pakmetraj_su borusunun garajdan geçmesi hali" xfId="1229" xr:uid="{00000000-0005-0000-0000-0000C9040000}"/>
    <cellStyle name="ƒ_Rover metraj" xfId="1230" xr:uid="{00000000-0005-0000-0000-0000CA040000}"/>
    <cellStyle name="ƒ_Rover metraj_(REVİZE)  İlk yatırım maliyetleri 10-12-2004........" xfId="1231" xr:uid="{00000000-0005-0000-0000-0000CB040000}"/>
    <cellStyle name="ƒ_Rover metraj_(REVİZE)  İlk yatırım maliyetleri h ventil kullanılırsa10-12-2004........" xfId="1232" xr:uid="{00000000-0005-0000-0000-0000CC040000}"/>
    <cellStyle name="ƒ_Rover metraj_2- Selenium29-04-2003" xfId="1233" xr:uid="{00000000-0005-0000-0000-0000CD040000}"/>
    <cellStyle name="ƒ_Rover metraj_çalışma dosyasıMekanik keşif 11.04.03" xfId="1234" xr:uid="{00000000-0005-0000-0000-0000CE040000}"/>
    <cellStyle name="ƒ_Rover metraj_çalışma dosyasıMekanik keşif 11.04.03...." xfId="1235" xr:uid="{00000000-0005-0000-0000-0000CF040000}"/>
    <cellStyle name="ƒ_Rover metraj_ESKİŞEHİR NATURA EVLERİ" xfId="1236" xr:uid="{00000000-0005-0000-0000-0000D0040000}"/>
    <cellStyle name="ƒ_Rover metraj_ESKİŞEHİR NATURA EVLERİ MEKANİK ODA VE ÇEVRE KEŞİF" xfId="1237" xr:uid="{00000000-0005-0000-0000-0000D1040000}"/>
    <cellStyle name="ƒ_Rover metraj_ESKİŞEHİR NATURA EVLERİ REVİZE MEKANİK KEŞİF (EURO)16-11-2006" xfId="1238" xr:uid="{00000000-0005-0000-0000-0000D2040000}"/>
    <cellStyle name="ƒ_Rover metraj_ESKİŞEHİR NATURA EVLERİ REVİZE MEKANİK KEŞİF (EURO)18-11-2006" xfId="1239" xr:uid="{00000000-0005-0000-0000-0000D3040000}"/>
    <cellStyle name="ƒ_Rover metraj_ESKİŞEHİR NATURA EVLERİ REVİZE MEKANİK KEŞİF (EURO)-kalde" xfId="1240" xr:uid="{00000000-0005-0000-0000-0000D4040000}"/>
    <cellStyle name="ƒ_Rover metraj_FULYAmetr" xfId="1241" xr:uid="{00000000-0005-0000-0000-0000D5040000}"/>
    <cellStyle name="ƒ_Rover metraj_FULYAmetr-cenk" xfId="1242" xr:uid="{00000000-0005-0000-0000-0000D6040000}"/>
    <cellStyle name="ƒ_Rover metraj_FULYAmetr-sıhhi" xfId="1243" xr:uid="{00000000-0005-0000-0000-0000D7040000}"/>
    <cellStyle name="ƒ_Rover metraj_Garaj suzgec tesisati  İlk yatırım maliyetleri 10-12-2004........" xfId="1244" xr:uid="{00000000-0005-0000-0000-0000D8040000}"/>
    <cellStyle name="ƒ_Rover metraj_Gumrukcuoglumetraj" xfId="1245" xr:uid="{00000000-0005-0000-0000-0000D9040000}"/>
    <cellStyle name="ƒ_Rover metraj_keşif özeti 06--02-2005........" xfId="1246" xr:uid="{00000000-0005-0000-0000-0000DA040000}"/>
    <cellStyle name="ƒ_Rover metraj_KLIMA-METRAJ" xfId="1247" xr:uid="{00000000-0005-0000-0000-0000DB040000}"/>
    <cellStyle name="ƒ_Rover metraj_maliyetler 17-7-2004" xfId="1248" xr:uid="{00000000-0005-0000-0000-0000DC040000}"/>
    <cellStyle name="ƒ_Rover metraj_METRAJ" xfId="1249" xr:uid="{00000000-0005-0000-0000-0000DD040000}"/>
    <cellStyle name="ƒ_Rover metraj_naturakesif-14-11-2006-b.h düz." xfId="1250" xr:uid="{00000000-0005-0000-0000-0000DE040000}"/>
    <cellStyle name="ƒ_Rover metraj_naturakesif-31-10-2006" xfId="1251" xr:uid="{00000000-0005-0000-0000-0000DF040000}"/>
    <cellStyle name="ƒ_Rover metraj_örnek kesif" xfId="1252" xr:uid="{00000000-0005-0000-0000-0000E0040000}"/>
    <cellStyle name="ƒ_Rover metraj_Pakmetraj" xfId="1253" xr:uid="{00000000-0005-0000-0000-0000E1040000}"/>
    <cellStyle name="ƒ_Rover metraj_su borusunun garajdan geçmesi hali" xfId="1254" xr:uid="{00000000-0005-0000-0000-0000E2040000}"/>
    <cellStyle name="ƒ_su borusunun garajdan geçmesi hali" xfId="1255" xr:uid="{00000000-0005-0000-0000-0000E3040000}"/>
    <cellStyle name="Family_Option" xfId="1256" xr:uid="{00000000-0005-0000-0000-0000E4040000}"/>
    <cellStyle name="ff10" xfId="1257" xr:uid="{00000000-0005-0000-0000-0000E5040000}"/>
    <cellStyle name="ff11" xfId="1258" xr:uid="{00000000-0005-0000-0000-0000E6040000}"/>
    <cellStyle name="Fixed" xfId="1259" xr:uid="{00000000-0005-0000-0000-0000E7040000}"/>
    <cellStyle name="Fıxed" xfId="1260" xr:uid="{00000000-0005-0000-0000-0000E8040000}"/>
    <cellStyle name="Flag" xfId="1261" xr:uid="{00000000-0005-0000-0000-0000E9040000}"/>
    <cellStyle name="Flag 2" xfId="1262" xr:uid="{00000000-0005-0000-0000-0000EA040000}"/>
    <cellStyle name="Flag 3" xfId="1263" xr:uid="{00000000-0005-0000-0000-0000EB040000}"/>
    <cellStyle name="Flag 4" xfId="1264" xr:uid="{00000000-0005-0000-0000-0000EC040000}"/>
    <cellStyle name="Flag 5" xfId="1265" xr:uid="{00000000-0005-0000-0000-0000ED040000}"/>
    <cellStyle name="Flag 6" xfId="1266" xr:uid="{00000000-0005-0000-0000-0000EE040000}"/>
    <cellStyle name="Flag 7" xfId="1267" xr:uid="{00000000-0005-0000-0000-0000EF040000}"/>
    <cellStyle name="Flag 8" xfId="1268" xr:uid="{00000000-0005-0000-0000-0000F0040000}"/>
    <cellStyle name="Flag 9" xfId="1269" xr:uid="{00000000-0005-0000-0000-0000F1040000}"/>
    <cellStyle name="General" xfId="1270" xr:uid="{00000000-0005-0000-0000-0000F2040000}"/>
    <cellStyle name="Giriş" xfId="1271" xr:uid="{00000000-0005-0000-0000-0000F3040000}"/>
    <cellStyle name="Giriş 2" xfId="1272" xr:uid="{00000000-0005-0000-0000-0000F4040000}"/>
    <cellStyle name="Good" xfId="1273" xr:uid="{00000000-0005-0000-0000-0000F5040000}"/>
    <cellStyle name="Grey" xfId="1274" xr:uid="{00000000-0005-0000-0000-0000F6040000}"/>
    <cellStyle name="Header1" xfId="1275" xr:uid="{00000000-0005-0000-0000-0000F7040000}"/>
    <cellStyle name="Header2" xfId="1276" xr:uid="{00000000-0005-0000-0000-0000F8040000}"/>
    <cellStyle name="Heading" xfId="1277" xr:uid="{00000000-0005-0000-0000-0000F9040000}"/>
    <cellStyle name="Heading (12pt)" xfId="1278" xr:uid="{00000000-0005-0000-0000-0000FA040000}"/>
    <cellStyle name="Heading (14pt)" xfId="1279" xr:uid="{00000000-0005-0000-0000-0000FB040000}"/>
    <cellStyle name="Heading 1" xfId="1280" xr:uid="{00000000-0005-0000-0000-0000FC040000}"/>
    <cellStyle name="Heading 1 2" xfId="1281" xr:uid="{00000000-0005-0000-0000-0000FD040000}"/>
    <cellStyle name="Heading 2" xfId="1282" xr:uid="{00000000-0005-0000-0000-0000FE040000}"/>
    <cellStyle name="Heading 2 2" xfId="1283" xr:uid="{00000000-0005-0000-0000-0000FF040000}"/>
    <cellStyle name="Heading 3" xfId="1284" xr:uid="{00000000-0005-0000-0000-000000050000}"/>
    <cellStyle name="Heading 3 2" xfId="1285" xr:uid="{00000000-0005-0000-0000-000001050000}"/>
    <cellStyle name="Heading 4" xfId="1286" xr:uid="{00000000-0005-0000-0000-000002050000}"/>
    <cellStyle name="Heading 4 2" xfId="1287" xr:uid="{00000000-0005-0000-0000-000003050000}"/>
    <cellStyle name="Heading1" xfId="1288" xr:uid="{00000000-0005-0000-0000-000004050000}"/>
    <cellStyle name="Headıng1" xfId="1289" xr:uid="{00000000-0005-0000-0000-000005050000}"/>
    <cellStyle name="Heading1 2" xfId="1290" xr:uid="{00000000-0005-0000-0000-000006050000}"/>
    <cellStyle name="Heading1 3" xfId="1291" xr:uid="{00000000-0005-0000-0000-000007050000}"/>
    <cellStyle name="Heading1 4" xfId="1292" xr:uid="{00000000-0005-0000-0000-000008050000}"/>
    <cellStyle name="Heading1 5" xfId="1293" xr:uid="{00000000-0005-0000-0000-000009050000}"/>
    <cellStyle name="Heading1 6" xfId="1294" xr:uid="{00000000-0005-0000-0000-00000A050000}"/>
    <cellStyle name="Heading1 7" xfId="1295" xr:uid="{00000000-0005-0000-0000-00000B050000}"/>
    <cellStyle name="Heading1 8" xfId="1296" xr:uid="{00000000-0005-0000-0000-00000C050000}"/>
    <cellStyle name="Heading1 9" xfId="1297" xr:uid="{00000000-0005-0000-0000-00000D050000}"/>
    <cellStyle name="Heading2" xfId="1298" xr:uid="{00000000-0005-0000-0000-00000E050000}"/>
    <cellStyle name="Headıng2" xfId="1299" xr:uid="{00000000-0005-0000-0000-00000F050000}"/>
    <cellStyle name="Heading2 2" xfId="1300" xr:uid="{00000000-0005-0000-0000-000010050000}"/>
    <cellStyle name="Heading2 3" xfId="1301" xr:uid="{00000000-0005-0000-0000-000011050000}"/>
    <cellStyle name="Heading2 4" xfId="1302" xr:uid="{00000000-0005-0000-0000-000012050000}"/>
    <cellStyle name="Heading2 5" xfId="1303" xr:uid="{00000000-0005-0000-0000-000013050000}"/>
    <cellStyle name="Heading2 6" xfId="1304" xr:uid="{00000000-0005-0000-0000-000014050000}"/>
    <cellStyle name="Heading2 7" xfId="1305" xr:uid="{00000000-0005-0000-0000-000015050000}"/>
    <cellStyle name="Heading2 8" xfId="1306" xr:uid="{00000000-0005-0000-0000-000016050000}"/>
    <cellStyle name="Heading2 9" xfId="1307" xr:uid="{00000000-0005-0000-0000-000017050000}"/>
    <cellStyle name="Heading3" xfId="1308" xr:uid="{00000000-0005-0000-0000-000018050000}"/>
    <cellStyle name="Heading3 2" xfId="1309" xr:uid="{00000000-0005-0000-0000-000019050000}"/>
    <cellStyle name="Heading3 3" xfId="1310" xr:uid="{00000000-0005-0000-0000-00001A050000}"/>
    <cellStyle name="Heading3 4" xfId="1311" xr:uid="{00000000-0005-0000-0000-00001B050000}"/>
    <cellStyle name="Heading3 5" xfId="1312" xr:uid="{00000000-0005-0000-0000-00001C050000}"/>
    <cellStyle name="Heading3 6" xfId="1313" xr:uid="{00000000-0005-0000-0000-00001D050000}"/>
    <cellStyle name="Heading3 7" xfId="1314" xr:uid="{00000000-0005-0000-0000-00001E050000}"/>
    <cellStyle name="Heading3 8" xfId="1315" xr:uid="{00000000-0005-0000-0000-00001F050000}"/>
    <cellStyle name="Heading3 9" xfId="1316" xr:uid="{00000000-0005-0000-0000-000020050000}"/>
    <cellStyle name="Heading4" xfId="1317" xr:uid="{00000000-0005-0000-0000-000021050000}"/>
    <cellStyle name="Heading4 2" xfId="1318" xr:uid="{00000000-0005-0000-0000-000022050000}"/>
    <cellStyle name="Heading4 3" xfId="1319" xr:uid="{00000000-0005-0000-0000-000023050000}"/>
    <cellStyle name="Heading4 4" xfId="1320" xr:uid="{00000000-0005-0000-0000-000024050000}"/>
    <cellStyle name="Heading4 5" xfId="1321" xr:uid="{00000000-0005-0000-0000-000025050000}"/>
    <cellStyle name="Heading4 6" xfId="1322" xr:uid="{00000000-0005-0000-0000-000026050000}"/>
    <cellStyle name="Heading4 7" xfId="1323" xr:uid="{00000000-0005-0000-0000-000027050000}"/>
    <cellStyle name="Heading4 8" xfId="1324" xr:uid="{00000000-0005-0000-0000-000028050000}"/>
    <cellStyle name="Heading4 9" xfId="1325" xr:uid="{00000000-0005-0000-0000-000029050000}"/>
    <cellStyle name="Heading5" xfId="1326" xr:uid="{00000000-0005-0000-0000-00002A050000}"/>
    <cellStyle name="Heading5 2" xfId="1327" xr:uid="{00000000-0005-0000-0000-00002B050000}"/>
    <cellStyle name="Heading5 3" xfId="1328" xr:uid="{00000000-0005-0000-0000-00002C050000}"/>
    <cellStyle name="Heading5 4" xfId="1329" xr:uid="{00000000-0005-0000-0000-00002D050000}"/>
    <cellStyle name="Heading5 5" xfId="1330" xr:uid="{00000000-0005-0000-0000-00002E050000}"/>
    <cellStyle name="Heading5 6" xfId="1331" xr:uid="{00000000-0005-0000-0000-00002F050000}"/>
    <cellStyle name="Heading5 7" xfId="1332" xr:uid="{00000000-0005-0000-0000-000030050000}"/>
    <cellStyle name="Heading5 8" xfId="1333" xr:uid="{00000000-0005-0000-0000-000031050000}"/>
    <cellStyle name="Heading5 9" xfId="1334" xr:uid="{00000000-0005-0000-0000-000032050000}"/>
    <cellStyle name="Heading6" xfId="1335" xr:uid="{00000000-0005-0000-0000-000033050000}"/>
    <cellStyle name="Heading6 2" xfId="1336" xr:uid="{00000000-0005-0000-0000-000034050000}"/>
    <cellStyle name="Heading6 3" xfId="1337" xr:uid="{00000000-0005-0000-0000-000035050000}"/>
    <cellStyle name="Heading6 4" xfId="1338" xr:uid="{00000000-0005-0000-0000-000036050000}"/>
    <cellStyle name="Heading6 5" xfId="1339" xr:uid="{00000000-0005-0000-0000-000037050000}"/>
    <cellStyle name="Heading6 6" xfId="1340" xr:uid="{00000000-0005-0000-0000-000038050000}"/>
    <cellStyle name="Heading6 7" xfId="1341" xr:uid="{00000000-0005-0000-0000-000039050000}"/>
    <cellStyle name="Heading6 8" xfId="1342" xr:uid="{00000000-0005-0000-0000-00003A050000}"/>
    <cellStyle name="Heading6 9" xfId="1343" xr:uid="{00000000-0005-0000-0000-00003B050000}"/>
    <cellStyle name="Headline III" xfId="1344" xr:uid="{00000000-0005-0000-0000-00003C050000}"/>
    <cellStyle name="Hesaplama" xfId="1345" xr:uid="{00000000-0005-0000-0000-00003D050000}"/>
    <cellStyle name="Hesaplama 2" xfId="1346" xr:uid="{00000000-0005-0000-0000-00003E050000}"/>
    <cellStyle name="Horizontal" xfId="1347" xr:uid="{00000000-0005-0000-0000-00003F050000}"/>
    <cellStyle name="Horizontal 2" xfId="1348" xr:uid="{00000000-0005-0000-0000-000040050000}"/>
    <cellStyle name="Horizontal 3" xfId="1349" xr:uid="{00000000-0005-0000-0000-000041050000}"/>
    <cellStyle name="Horizontal 4" xfId="1350" xr:uid="{00000000-0005-0000-0000-000042050000}"/>
    <cellStyle name="Horizontal 5" xfId="1351" xr:uid="{00000000-0005-0000-0000-000043050000}"/>
    <cellStyle name="Horizontal 6" xfId="1352" xr:uid="{00000000-0005-0000-0000-000044050000}"/>
    <cellStyle name="Horizontal 7" xfId="1353" xr:uid="{00000000-0005-0000-0000-000045050000}"/>
    <cellStyle name="Horizontal 8" xfId="1354" xr:uid="{00000000-0005-0000-0000-000046050000}"/>
    <cellStyle name="Horizontal 9" xfId="1355" xr:uid="{00000000-0005-0000-0000-000047050000}"/>
    <cellStyle name="Hyperlink_Ком_предлож_13 floor APP Building_rev.1" xfId="1356" xr:uid="{00000000-0005-0000-0000-000048050000}"/>
    <cellStyle name="Îáû÷íûé_PERSONAL" xfId="1357" xr:uid="{00000000-0005-0000-0000-000049050000}"/>
    <cellStyle name="Input" xfId="1358" xr:uid="{00000000-0005-0000-0000-00004A050000}"/>
    <cellStyle name="Input [yellow]" xfId="1359" xr:uid="{00000000-0005-0000-0000-00004B050000}"/>
    <cellStyle name="Input 2" xfId="1360" xr:uid="{00000000-0005-0000-0000-00004C050000}"/>
    <cellStyle name="Input Cells" xfId="1361" xr:uid="{00000000-0005-0000-0000-00004D050000}"/>
    <cellStyle name="İşaretli Hücre" xfId="1362" xr:uid="{00000000-0005-0000-0000-00004E050000}"/>
    <cellStyle name="İyi" xfId="1363" xr:uid="{00000000-0005-0000-0000-00004F050000}"/>
    <cellStyle name="İzlenen Köprü" xfId="1364" xr:uid="{00000000-0005-0000-0000-000050050000}"/>
    <cellStyle name="K (0dp)" xfId="1365" xr:uid="{00000000-0005-0000-0000-000051050000}"/>
    <cellStyle name="K (2dp)" xfId="1366" xr:uid="{00000000-0005-0000-0000-000052050000}"/>
    <cellStyle name="Köprü" xfId="1367" xr:uid="{00000000-0005-0000-0000-000053050000}"/>
    <cellStyle name="Kötü" xfId="1368" xr:uid="{00000000-0005-0000-0000-000054050000}"/>
    <cellStyle name="Lien hypertexte" xfId="1369" xr:uid="{00000000-0005-0000-0000-000055050000}"/>
    <cellStyle name="Lien hypertexte visité" xfId="1370" xr:uid="{00000000-0005-0000-0000-000056050000}"/>
    <cellStyle name="Link Currency (0)" xfId="1371" xr:uid="{00000000-0005-0000-0000-000057050000}"/>
    <cellStyle name="Link Currency (2)" xfId="1372" xr:uid="{00000000-0005-0000-0000-000058050000}"/>
    <cellStyle name="Link Units (0)" xfId="1373" xr:uid="{00000000-0005-0000-0000-000059050000}"/>
    <cellStyle name="Link Units (1)" xfId="1374" xr:uid="{00000000-0005-0000-0000-00005A050000}"/>
    <cellStyle name="Link Units (2)" xfId="1375" xr:uid="{00000000-0005-0000-0000-00005B050000}"/>
    <cellStyle name="Linked Cell" xfId="1376" xr:uid="{00000000-0005-0000-0000-00005C050000}"/>
    <cellStyle name="Linked Cells" xfId="1377" xr:uid="{00000000-0005-0000-0000-00005D050000}"/>
    <cellStyle name="M (0dp)" xfId="1378" xr:uid="{00000000-0005-0000-0000-00005E050000}"/>
    <cellStyle name="M (2dp)" xfId="1379" xr:uid="{00000000-0005-0000-0000-00005F050000}"/>
    <cellStyle name="Matrix" xfId="1380" xr:uid="{00000000-0005-0000-0000-000060050000}"/>
    <cellStyle name="Matrix 2" xfId="1381" xr:uid="{00000000-0005-0000-0000-000061050000}"/>
    <cellStyle name="Matrix 3" xfId="1382" xr:uid="{00000000-0005-0000-0000-000062050000}"/>
    <cellStyle name="Matrix 4" xfId="1383" xr:uid="{00000000-0005-0000-0000-000063050000}"/>
    <cellStyle name="Matrix 5" xfId="1384" xr:uid="{00000000-0005-0000-0000-000064050000}"/>
    <cellStyle name="Matrix 6" xfId="1385" xr:uid="{00000000-0005-0000-0000-000065050000}"/>
    <cellStyle name="Matrix 7" xfId="1386" xr:uid="{00000000-0005-0000-0000-000066050000}"/>
    <cellStyle name="Matrix 8" xfId="1387" xr:uid="{00000000-0005-0000-0000-000067050000}"/>
    <cellStyle name="Matrix 9" xfId="1388" xr:uid="{00000000-0005-0000-0000-000068050000}"/>
    <cellStyle name="Millares [0]_detalle" xfId="1389" xr:uid="{00000000-0005-0000-0000-000069050000}"/>
    <cellStyle name="Millares_Building Bld01 - Production - Str" xfId="1390" xr:uid="{00000000-0005-0000-0000-00006A050000}"/>
    <cellStyle name="Milliers [0]_!!!GO" xfId="1391" xr:uid="{00000000-0005-0000-0000-00006B050000}"/>
    <cellStyle name="Milliers_!!!GO" xfId="1392" xr:uid="{00000000-0005-0000-0000-00006C050000}"/>
    <cellStyle name="Millions£" xfId="1393" xr:uid="{00000000-0005-0000-0000-00006D050000}"/>
    <cellStyle name="Millions£ (2dp)" xfId="1394" xr:uid="{00000000-0005-0000-0000-00006E050000}"/>
    <cellStyle name="MONACO" xfId="1395" xr:uid="{00000000-0005-0000-0000-00006F050000}"/>
    <cellStyle name="Moneda [0]_detalle" xfId="1396" xr:uid="{00000000-0005-0000-0000-000070050000}"/>
    <cellStyle name="Moneda_detalle" xfId="1397" xr:uid="{00000000-0005-0000-0000-000071050000}"/>
    <cellStyle name="Monétaire [0]_!!!GO" xfId="1398" xr:uid="{00000000-0005-0000-0000-000072050000}"/>
    <cellStyle name="Monétaire_!!!GO" xfId="1399" xr:uid="{00000000-0005-0000-0000-000073050000}"/>
    <cellStyle name="Neutral" xfId="1400" xr:uid="{00000000-0005-0000-0000-000074050000}"/>
    <cellStyle name="no dec" xfId="1401" xr:uid="{00000000-0005-0000-0000-000075050000}"/>
    <cellStyle name="Norm੎੎" xfId="1402" xr:uid="{00000000-0005-0000-0000-000076050000}"/>
    <cellStyle name="Normaali_PIIRLUET" xfId="1403" xr:uid="{00000000-0005-0000-0000-000077050000}"/>
    <cellStyle name="Normal - Style1" xfId="1404" xr:uid="{00000000-0005-0000-0000-000078050000}"/>
    <cellStyle name="Normal (0dp)" xfId="1405" xr:uid="{00000000-0005-0000-0000-000079050000}"/>
    <cellStyle name="Normal (0dp+NZ)" xfId="1406" xr:uid="{00000000-0005-0000-0000-00007A050000}"/>
    <cellStyle name="Normal (2dp)" xfId="1407" xr:uid="{00000000-0005-0000-0000-00007B050000}"/>
    <cellStyle name="Normal (2dp+NZ)" xfId="1408" xr:uid="{00000000-0005-0000-0000-00007C050000}"/>
    <cellStyle name="Normal 10" xfId="1409" xr:uid="{00000000-0005-0000-0000-00007D050000}"/>
    <cellStyle name="Normal 11" xfId="1410" xr:uid="{00000000-0005-0000-0000-00007E050000}"/>
    <cellStyle name="Normal 12" xfId="1411" xr:uid="{00000000-0005-0000-0000-00007F050000}"/>
    <cellStyle name="Normal 13" xfId="1412" xr:uid="{00000000-0005-0000-0000-000080050000}"/>
    <cellStyle name="Normal 14" xfId="1413" xr:uid="{00000000-0005-0000-0000-000081050000}"/>
    <cellStyle name="Normal 15" xfId="1414" xr:uid="{00000000-0005-0000-0000-000082050000}"/>
    <cellStyle name="Normal 16" xfId="1415" xr:uid="{00000000-0005-0000-0000-000083050000}"/>
    <cellStyle name="Normal 17" xfId="1416" xr:uid="{00000000-0005-0000-0000-000084050000}"/>
    <cellStyle name="Normal 18" xfId="1417" xr:uid="{00000000-0005-0000-0000-000085050000}"/>
    <cellStyle name="Normal 19" xfId="1418" xr:uid="{00000000-0005-0000-0000-000086050000}"/>
    <cellStyle name="Normal 2" xfId="1419" xr:uid="{00000000-0005-0000-0000-000087050000}"/>
    <cellStyle name="Normal 2 2" xfId="1420" xr:uid="{00000000-0005-0000-0000-000088050000}"/>
    <cellStyle name="Normal 2 2 2" xfId="1421" xr:uid="{00000000-0005-0000-0000-000089050000}"/>
    <cellStyle name="Normal 2 2 2 2" xfId="1422" xr:uid="{00000000-0005-0000-0000-00008A050000}"/>
    <cellStyle name="Normal 2 2 2 3" xfId="1423" xr:uid="{00000000-0005-0000-0000-00008B050000}"/>
    <cellStyle name="Normal 2 2 2 4" xfId="1424" xr:uid="{00000000-0005-0000-0000-00008C050000}"/>
    <cellStyle name="Normal 2 2 2 5" xfId="1425" xr:uid="{00000000-0005-0000-0000-00008D050000}"/>
    <cellStyle name="Normal 2 2 3" xfId="1426" xr:uid="{00000000-0005-0000-0000-00008E050000}"/>
    <cellStyle name="Normal 2 2 4" xfId="1427" xr:uid="{00000000-0005-0000-0000-00008F050000}"/>
    <cellStyle name="Normal 2 2 5" xfId="1428" xr:uid="{00000000-0005-0000-0000-000090050000}"/>
    <cellStyle name="Normal 2 2 6" xfId="1429" xr:uid="{00000000-0005-0000-0000-000091050000}"/>
    <cellStyle name="Normal 2 3" xfId="1430" xr:uid="{00000000-0005-0000-0000-000092050000}"/>
    <cellStyle name="Normal 2 3 2" xfId="1431" xr:uid="{00000000-0005-0000-0000-000093050000}"/>
    <cellStyle name="Normal 2 3 3" xfId="1432" xr:uid="{00000000-0005-0000-0000-000094050000}"/>
    <cellStyle name="Normal 2 3 4" xfId="1433" xr:uid="{00000000-0005-0000-0000-000095050000}"/>
    <cellStyle name="Normal 2 3 5" xfId="1434" xr:uid="{00000000-0005-0000-0000-000096050000}"/>
    <cellStyle name="Normal 2 4" xfId="1435" xr:uid="{00000000-0005-0000-0000-000097050000}"/>
    <cellStyle name="Normal 2 5" xfId="1436" xr:uid="{00000000-0005-0000-0000-000098050000}"/>
    <cellStyle name="Normal 2 6" xfId="1437" xr:uid="{00000000-0005-0000-0000-000099050000}"/>
    <cellStyle name="Normal 20" xfId="1438" xr:uid="{00000000-0005-0000-0000-00009A050000}"/>
    <cellStyle name="Normal 21" xfId="1439" xr:uid="{00000000-0005-0000-0000-00009B050000}"/>
    <cellStyle name="Normal 22" xfId="1440" xr:uid="{00000000-0005-0000-0000-00009C050000}"/>
    <cellStyle name="Normal 23" xfId="1441" xr:uid="{00000000-0005-0000-0000-00009D050000}"/>
    <cellStyle name="Normal 24" xfId="1442" xr:uid="{00000000-0005-0000-0000-00009E050000}"/>
    <cellStyle name="Normal 25" xfId="1443" xr:uid="{00000000-0005-0000-0000-00009F050000}"/>
    <cellStyle name="Normal 26" xfId="1444" xr:uid="{00000000-0005-0000-0000-0000A0050000}"/>
    <cellStyle name="Normal 27" xfId="1445" xr:uid="{00000000-0005-0000-0000-0000A1050000}"/>
    <cellStyle name="Normal 28" xfId="1446" xr:uid="{00000000-0005-0000-0000-0000A2050000}"/>
    <cellStyle name="Normal 29" xfId="1447" xr:uid="{00000000-0005-0000-0000-0000A3050000}"/>
    <cellStyle name="Normal 3" xfId="1448" xr:uid="{00000000-0005-0000-0000-0000A4050000}"/>
    <cellStyle name="Normal 30" xfId="1449" xr:uid="{00000000-0005-0000-0000-0000A5050000}"/>
    <cellStyle name="Normal 31" xfId="1450" xr:uid="{00000000-0005-0000-0000-0000A6050000}"/>
    <cellStyle name="Normal 32" xfId="1451" xr:uid="{00000000-0005-0000-0000-0000A7050000}"/>
    <cellStyle name="Normal 33" xfId="1452" xr:uid="{00000000-0005-0000-0000-0000A8050000}"/>
    <cellStyle name="Normal 34" xfId="1453" xr:uid="{00000000-0005-0000-0000-0000A9050000}"/>
    <cellStyle name="Normal 35" xfId="1454" xr:uid="{00000000-0005-0000-0000-0000AA050000}"/>
    <cellStyle name="Normal 36" xfId="1455" xr:uid="{00000000-0005-0000-0000-0000AB050000}"/>
    <cellStyle name="Normal 37" xfId="1456" xr:uid="{00000000-0005-0000-0000-0000AC050000}"/>
    <cellStyle name="Normal 38" xfId="1457" xr:uid="{00000000-0005-0000-0000-0000AD050000}"/>
    <cellStyle name="Normal 39" xfId="1458" xr:uid="{00000000-0005-0000-0000-0000AE050000}"/>
    <cellStyle name="Normal 4" xfId="1459" xr:uid="{00000000-0005-0000-0000-0000AF050000}"/>
    <cellStyle name="Normal 4 2" xfId="1460" xr:uid="{00000000-0005-0000-0000-0000B0050000}"/>
    <cellStyle name="Normal 40" xfId="1461" xr:uid="{00000000-0005-0000-0000-0000B1050000}"/>
    <cellStyle name="Normal 41" xfId="1462" xr:uid="{00000000-0005-0000-0000-0000B2050000}"/>
    <cellStyle name="Normal 42" xfId="1463" xr:uid="{00000000-0005-0000-0000-0000B3050000}"/>
    <cellStyle name="Normal 43" xfId="1464" xr:uid="{00000000-0005-0000-0000-0000B4050000}"/>
    <cellStyle name="Normal 44" xfId="1465" xr:uid="{00000000-0005-0000-0000-0000B5050000}"/>
    <cellStyle name="Normal 45" xfId="1466" xr:uid="{00000000-0005-0000-0000-0000B6050000}"/>
    <cellStyle name="Normal 46" xfId="1467" xr:uid="{00000000-0005-0000-0000-0000B7050000}"/>
    <cellStyle name="Normal 5" xfId="1468" xr:uid="{00000000-0005-0000-0000-0000B8050000}"/>
    <cellStyle name="Normal 5 2" xfId="1469" xr:uid="{00000000-0005-0000-0000-0000B9050000}"/>
    <cellStyle name="Normal 5 3" xfId="1470" xr:uid="{00000000-0005-0000-0000-0000BA050000}"/>
    <cellStyle name="Normal 5 4" xfId="1471" xr:uid="{00000000-0005-0000-0000-0000BB050000}"/>
    <cellStyle name="Normal 5 5" xfId="1472" xr:uid="{00000000-0005-0000-0000-0000BC050000}"/>
    <cellStyle name="Normal 5 6" xfId="1473" xr:uid="{00000000-0005-0000-0000-0000BD050000}"/>
    <cellStyle name="Normal 5_График финансирования строительства гост  Космонавт" xfId="1474" xr:uid="{00000000-0005-0000-0000-0000BE050000}"/>
    <cellStyle name="Normal 50" xfId="1475" xr:uid="{00000000-0005-0000-0000-0000BF050000}"/>
    <cellStyle name="Normal 51" xfId="1476" xr:uid="{00000000-0005-0000-0000-0000C0050000}"/>
    <cellStyle name="Normal 52" xfId="1477" xr:uid="{00000000-0005-0000-0000-0000C1050000}"/>
    <cellStyle name="Normal 53" xfId="1478" xr:uid="{00000000-0005-0000-0000-0000C2050000}"/>
    <cellStyle name="Normal 54" xfId="1479" xr:uid="{00000000-0005-0000-0000-0000C3050000}"/>
    <cellStyle name="Normal 55" xfId="1480" xr:uid="{00000000-0005-0000-0000-0000C4050000}"/>
    <cellStyle name="Normal 56" xfId="1481" xr:uid="{00000000-0005-0000-0000-0000C5050000}"/>
    <cellStyle name="Normal 57" xfId="1482" xr:uid="{00000000-0005-0000-0000-0000C6050000}"/>
    <cellStyle name="Normal 58" xfId="1483" xr:uid="{00000000-0005-0000-0000-0000C7050000}"/>
    <cellStyle name="Normal 59" xfId="1484" xr:uid="{00000000-0005-0000-0000-0000C8050000}"/>
    <cellStyle name="Normal 6" xfId="1485" xr:uid="{00000000-0005-0000-0000-0000C9050000}"/>
    <cellStyle name="Normal 61" xfId="1486" xr:uid="{00000000-0005-0000-0000-0000CA050000}"/>
    <cellStyle name="Normal 62" xfId="1487" xr:uid="{00000000-0005-0000-0000-0000CB050000}"/>
    <cellStyle name="Normal 7" xfId="1488" xr:uid="{00000000-0005-0000-0000-0000CC050000}"/>
    <cellStyle name="Normal_12.02.07" xfId="1489" xr:uid="{00000000-0005-0000-0000-0000CD050000}"/>
    <cellStyle name="Normál_Gew04_Los3_T1" xfId="1490" xr:uid="{00000000-0005-0000-0000-0000CE050000}"/>
    <cellStyle name="Normal_K1006- Certificate of Payment" xfId="1491" xr:uid="{00000000-0005-0000-0000-0000CF050000}"/>
    <cellStyle name="normálne_Tender_DURA_UK" xfId="1492" xr:uid="{00000000-0005-0000-0000-0000D0050000}"/>
    <cellStyle name="normální_47160035-6eo01p01" xfId="1493" xr:uid="{00000000-0005-0000-0000-0000D1050000}"/>
    <cellStyle name="Normalny_Ceny jedn" xfId="1494" xr:uid="{00000000-0005-0000-0000-0000D2050000}"/>
    <cellStyle name="Not" xfId="1495" xr:uid="{00000000-0005-0000-0000-0000D3050000}"/>
    <cellStyle name="Note" xfId="1496" xr:uid="{00000000-0005-0000-0000-0000D4050000}"/>
    <cellStyle name="Note 2" xfId="1497" xr:uid="{00000000-0005-0000-0000-0000D5050000}"/>
    <cellStyle name="Note 2 2" xfId="1498" xr:uid="{00000000-0005-0000-0000-0000D6050000}"/>
    <cellStyle name="Note 2 3" xfId="1499" xr:uid="{00000000-0005-0000-0000-0000D7050000}"/>
    <cellStyle name="Note 2 4" xfId="1500" xr:uid="{00000000-0005-0000-0000-0000D8050000}"/>
    <cellStyle name="Note 3" xfId="1501" xr:uid="{00000000-0005-0000-0000-0000D9050000}"/>
    <cellStyle name="Note 4" xfId="1502" xr:uid="{00000000-0005-0000-0000-0000DA050000}"/>
    <cellStyle name="Note 5" xfId="1503" xr:uid="{00000000-0005-0000-0000-0000DB050000}"/>
    <cellStyle name="Note 6" xfId="1504" xr:uid="{00000000-0005-0000-0000-0000DC050000}"/>
    <cellStyle name="Note 7" xfId="1505" xr:uid="{00000000-0005-0000-0000-0000DD050000}"/>
    <cellStyle name="Note 8" xfId="1506" xr:uid="{00000000-0005-0000-0000-0000DE050000}"/>
    <cellStyle name="Note 9" xfId="1507" xr:uid="{00000000-0005-0000-0000-0000DF050000}"/>
    <cellStyle name="Nötr" xfId="1508" xr:uid="{00000000-0005-0000-0000-0000E0050000}"/>
    <cellStyle name="Numer katalog" xfId="1509" xr:uid="{00000000-0005-0000-0000-0000E1050000}"/>
    <cellStyle name="Œ…‹æØ‚è [0.00]_laroux" xfId="1510" xr:uid="{00000000-0005-0000-0000-0000E2050000}"/>
    <cellStyle name="Œ…‹æØ‚è_laroux" xfId="1511" xr:uid="{00000000-0005-0000-0000-0000E3050000}"/>
    <cellStyle name="Ôèíàíñîâûé [0]_PERSONAL" xfId="1512" xr:uid="{00000000-0005-0000-0000-0000E4050000}"/>
    <cellStyle name="Ôèíàíñîâûé_PERSONAL" xfId="1513" xr:uid="{00000000-0005-0000-0000-0000E5050000}"/>
    <cellStyle name="Option" xfId="1514" xr:uid="{00000000-0005-0000-0000-0000E6050000}"/>
    <cellStyle name="Option 2" xfId="1515" xr:uid="{00000000-0005-0000-0000-0000E7050000}"/>
    <cellStyle name="Option 3" xfId="1516" xr:uid="{00000000-0005-0000-0000-0000E8050000}"/>
    <cellStyle name="Option 4" xfId="1517" xr:uid="{00000000-0005-0000-0000-0000E9050000}"/>
    <cellStyle name="Option 5" xfId="1518" xr:uid="{00000000-0005-0000-0000-0000EA050000}"/>
    <cellStyle name="Option 6" xfId="1519" xr:uid="{00000000-0005-0000-0000-0000EB050000}"/>
    <cellStyle name="Option 7" xfId="1520" xr:uid="{00000000-0005-0000-0000-0000EC050000}"/>
    <cellStyle name="Option 8" xfId="1521" xr:uid="{00000000-0005-0000-0000-0000ED050000}"/>
    <cellStyle name="Option 9" xfId="1522" xr:uid="{00000000-0005-0000-0000-0000EE050000}"/>
    <cellStyle name="OptionHeading" xfId="1523" xr:uid="{00000000-0005-0000-0000-0000EF050000}"/>
    <cellStyle name="OptionHeading 2" xfId="1524" xr:uid="{00000000-0005-0000-0000-0000F0050000}"/>
    <cellStyle name="OptionHeading 3" xfId="1525" xr:uid="{00000000-0005-0000-0000-0000F1050000}"/>
    <cellStyle name="OptionHeading 4" xfId="1526" xr:uid="{00000000-0005-0000-0000-0000F2050000}"/>
    <cellStyle name="OptionHeading 5" xfId="1527" xr:uid="{00000000-0005-0000-0000-0000F3050000}"/>
    <cellStyle name="OptionHeading 6" xfId="1528" xr:uid="{00000000-0005-0000-0000-0000F4050000}"/>
    <cellStyle name="OptionHeading 7" xfId="1529" xr:uid="{00000000-0005-0000-0000-0000F5050000}"/>
    <cellStyle name="OptionHeading 8" xfId="1530" xr:uid="{00000000-0005-0000-0000-0000F6050000}"/>
    <cellStyle name="OptionHeading 9" xfId="1531" xr:uid="{00000000-0005-0000-0000-0000F7050000}"/>
    <cellStyle name="Osman" xfId="1532" xr:uid="{00000000-0005-0000-0000-0000F8050000}"/>
    <cellStyle name="Output" xfId="1533" xr:uid="{00000000-0005-0000-0000-0000F9050000}"/>
    <cellStyle name="Output 2" xfId="1534" xr:uid="{00000000-0005-0000-0000-0000FA050000}"/>
    <cellStyle name="PÄÄSUMMA" xfId="1535" xr:uid="{00000000-0005-0000-0000-0000FB050000}"/>
    <cellStyle name="ParaBirimi [0]_organizasyon" xfId="1536" xr:uid="{00000000-0005-0000-0000-0000FC050000}"/>
    <cellStyle name="ParaBirimi_organizasyon" xfId="1537" xr:uid="{00000000-0005-0000-0000-0000FD050000}"/>
    <cellStyle name="per.style" xfId="1538" xr:uid="{00000000-0005-0000-0000-0000FE050000}"/>
    <cellStyle name="Percent (2dp)" xfId="1539" xr:uid="{00000000-0005-0000-0000-0000FF050000}"/>
    <cellStyle name="Percent [0]" xfId="1540" xr:uid="{00000000-0005-0000-0000-000000060000}"/>
    <cellStyle name="Percent [00]" xfId="1541" xr:uid="{00000000-0005-0000-0000-000001060000}"/>
    <cellStyle name="Percent [2]" xfId="1542" xr:uid="{00000000-0005-0000-0000-000002060000}"/>
    <cellStyle name="Percent [2] 10" xfId="1543" xr:uid="{00000000-0005-0000-0000-000003060000}"/>
    <cellStyle name="Percent [2] 11" xfId="1544" xr:uid="{00000000-0005-0000-0000-000004060000}"/>
    <cellStyle name="Percent [2] 12" xfId="1545" xr:uid="{00000000-0005-0000-0000-000005060000}"/>
    <cellStyle name="Percent [2] 13" xfId="1546" xr:uid="{00000000-0005-0000-0000-000006060000}"/>
    <cellStyle name="Percent [2] 2" xfId="1547" xr:uid="{00000000-0005-0000-0000-000007060000}"/>
    <cellStyle name="Percent [2] 2 2" xfId="1548" xr:uid="{00000000-0005-0000-0000-000008060000}"/>
    <cellStyle name="Percent [2] 2 3" xfId="1549" xr:uid="{00000000-0005-0000-0000-000009060000}"/>
    <cellStyle name="Percent [2] 2 4" xfId="1550" xr:uid="{00000000-0005-0000-0000-00000A060000}"/>
    <cellStyle name="Percent [2] 3" xfId="1551" xr:uid="{00000000-0005-0000-0000-00000B060000}"/>
    <cellStyle name="Percent [2] 3 2" xfId="1552" xr:uid="{00000000-0005-0000-0000-00000C060000}"/>
    <cellStyle name="Percent [2] 3 3" xfId="1553" xr:uid="{00000000-0005-0000-0000-00000D060000}"/>
    <cellStyle name="Percent [2] 3 4" xfId="1554" xr:uid="{00000000-0005-0000-0000-00000E060000}"/>
    <cellStyle name="Percent [2] 4" xfId="1555" xr:uid="{00000000-0005-0000-0000-00000F060000}"/>
    <cellStyle name="Percent [2] 5" xfId="1556" xr:uid="{00000000-0005-0000-0000-000010060000}"/>
    <cellStyle name="Percent [2] 6" xfId="1557" xr:uid="{00000000-0005-0000-0000-000011060000}"/>
    <cellStyle name="Percent [2] 7" xfId="1558" xr:uid="{00000000-0005-0000-0000-000012060000}"/>
    <cellStyle name="Percent [2] 8" xfId="1559" xr:uid="{00000000-0005-0000-0000-000013060000}"/>
    <cellStyle name="Percent [2] 9" xfId="1560" xr:uid="{00000000-0005-0000-0000-000014060000}"/>
    <cellStyle name="Percent 2" xfId="1561" xr:uid="{00000000-0005-0000-0000-000015060000}"/>
    <cellStyle name="PrePop Currency (0)" xfId="1562" xr:uid="{00000000-0005-0000-0000-000016060000}"/>
    <cellStyle name="PrePop Currency (2)" xfId="1563" xr:uid="{00000000-0005-0000-0000-000017060000}"/>
    <cellStyle name="PrePop Units (0)" xfId="1564" xr:uid="{00000000-0005-0000-0000-000018060000}"/>
    <cellStyle name="PrePop Units (1)" xfId="1565" xr:uid="{00000000-0005-0000-0000-000019060000}"/>
    <cellStyle name="PrePop Units (2)" xfId="1566" xr:uid="{00000000-0005-0000-0000-00001A060000}"/>
    <cellStyle name="Price" xfId="1567" xr:uid="{00000000-0005-0000-0000-00001B060000}"/>
    <cellStyle name="Price 2" xfId="1568" xr:uid="{00000000-0005-0000-0000-00001C060000}"/>
    <cellStyle name="Price 3" xfId="1569" xr:uid="{00000000-0005-0000-0000-00001D060000}"/>
    <cellStyle name="Price 4" xfId="1570" xr:uid="{00000000-0005-0000-0000-00001E060000}"/>
    <cellStyle name="Price 5" xfId="1571" xr:uid="{00000000-0005-0000-0000-00001F060000}"/>
    <cellStyle name="Price 6" xfId="1572" xr:uid="{00000000-0005-0000-0000-000020060000}"/>
    <cellStyle name="Price 7" xfId="1573" xr:uid="{00000000-0005-0000-0000-000021060000}"/>
    <cellStyle name="Price 8" xfId="1574" xr:uid="{00000000-0005-0000-0000-000022060000}"/>
    <cellStyle name="Price 9" xfId="1575" xr:uid="{00000000-0005-0000-0000-000023060000}"/>
    <cellStyle name="pricing" xfId="1576" xr:uid="{00000000-0005-0000-0000-000024060000}"/>
    <cellStyle name="PSChar" xfId="1577" xr:uid="{00000000-0005-0000-0000-000025060000}"/>
    <cellStyle name="PSDate" xfId="1578" xr:uid="{00000000-0005-0000-0000-000026060000}"/>
    <cellStyle name="PSDec" xfId="1579" xr:uid="{00000000-0005-0000-0000-000027060000}"/>
    <cellStyle name="PSHeading" xfId="1580" xr:uid="{00000000-0005-0000-0000-000028060000}"/>
    <cellStyle name="PSInt" xfId="1581" xr:uid="{00000000-0005-0000-0000-000029060000}"/>
    <cellStyle name="PSSpacer" xfId="1582" xr:uid="{00000000-0005-0000-0000-00002A060000}"/>
    <cellStyle name="Quantité" xfId="1583" xr:uid="{00000000-0005-0000-0000-00002B060000}"/>
    <cellStyle name="Result" xfId="1584" xr:uid="{00000000-0005-0000-0000-00002C060000}"/>
    <cellStyle name="Result2" xfId="1585" xr:uid="{00000000-0005-0000-0000-00002D060000}"/>
    <cellStyle name="RevList" xfId="1586" xr:uid="{00000000-0005-0000-0000-00002E060000}"/>
    <cellStyle name="S/Titre" xfId="1587" xr:uid="{00000000-0005-0000-0000-00002F060000}"/>
    <cellStyle name="S3" xfId="1588" xr:uid="{00000000-0005-0000-0000-000030060000}"/>
    <cellStyle name="SALLITTU" xfId="1589" xr:uid="{00000000-0005-0000-0000-000031060000}"/>
    <cellStyle name="Section Title" xfId="1590" xr:uid="{00000000-0005-0000-0000-000032060000}"/>
    <cellStyle name="Standard_ 4     " xfId="1591" xr:uid="{00000000-0005-0000-0000-000033060000}"/>
    <cellStyle name="Style 1" xfId="1592" xr:uid="{00000000-0005-0000-0000-000034060000}"/>
    <cellStyle name="Style 1 2" xfId="1593" xr:uid="{00000000-0005-0000-0000-000035060000}"/>
    <cellStyle name="Style 2" xfId="1594" xr:uid="{00000000-0005-0000-0000-000036060000}"/>
    <cellStyle name="Style 3" xfId="1595" xr:uid="{00000000-0005-0000-0000-000037060000}"/>
    <cellStyle name="Style 4" xfId="1596" xr:uid="{00000000-0005-0000-0000-000038060000}"/>
    <cellStyle name="Style 5" xfId="1597" xr:uid="{00000000-0005-0000-0000-000039060000}"/>
    <cellStyle name="Style 6" xfId="1598" xr:uid="{00000000-0005-0000-0000-00003A060000}"/>
    <cellStyle name="SUAT1" xfId="1599" xr:uid="{00000000-0005-0000-0000-00003B060000}"/>
    <cellStyle name="SUAT1 2" xfId="1600" xr:uid="{00000000-0005-0000-0000-00003C060000}"/>
    <cellStyle name="SUAT1 3" xfId="1601" xr:uid="{00000000-0005-0000-0000-00003D060000}"/>
    <cellStyle name="SUAT1 4" xfId="1602" xr:uid="{00000000-0005-0000-0000-00003E060000}"/>
    <cellStyle name="SUAT1 5" xfId="1603" xr:uid="{00000000-0005-0000-0000-00003F060000}"/>
    <cellStyle name="SUAT1 6" xfId="1604" xr:uid="{00000000-0005-0000-0000-000040060000}"/>
    <cellStyle name="SUAT1 7" xfId="1605" xr:uid="{00000000-0005-0000-0000-000041060000}"/>
    <cellStyle name="SUAT1 8" xfId="1606" xr:uid="{00000000-0005-0000-0000-000042060000}"/>
    <cellStyle name="Sub Section Title" xfId="1607" xr:uid="{00000000-0005-0000-0000-000043060000}"/>
    <cellStyle name="Subtotal" xfId="1608" xr:uid="{00000000-0005-0000-0000-000044060000}"/>
    <cellStyle name="SUMMARY" xfId="1609" xr:uid="{00000000-0005-0000-0000-000045060000}"/>
    <cellStyle name="tabel" xfId="1610" xr:uid="{00000000-0005-0000-0000-000046060000}"/>
    <cellStyle name="Text Indent A" xfId="1611" xr:uid="{00000000-0005-0000-0000-000047060000}"/>
    <cellStyle name="Text Indent B" xfId="1612" xr:uid="{00000000-0005-0000-0000-000048060000}"/>
    <cellStyle name="Text Indent C" xfId="1613" xr:uid="{00000000-0005-0000-0000-000049060000}"/>
    <cellStyle name="Thousands£" xfId="1614" xr:uid="{00000000-0005-0000-0000-00004A060000}"/>
    <cellStyle name="Thousands£ (2dp)" xfId="1615" xr:uid="{00000000-0005-0000-0000-00004B060000}"/>
    <cellStyle name="Titel" xfId="1616" xr:uid="{00000000-0005-0000-0000-00004C060000}"/>
    <cellStyle name="Title" xfId="1617" xr:uid="{00000000-0005-0000-0000-00004D060000}"/>
    <cellStyle name="Title 2" xfId="1618" xr:uid="{00000000-0005-0000-0000-00004E060000}"/>
    <cellStyle name="Toplam" xfId="1619" xr:uid="{00000000-0005-0000-0000-00004F060000}"/>
    <cellStyle name="Total" xfId="1620" xr:uid="{00000000-0005-0000-0000-000050060000}"/>
    <cellStyle name="Total 2" xfId="1621" xr:uid="{00000000-0005-0000-0000-000051060000}"/>
    <cellStyle name="Unit" xfId="1622" xr:uid="{00000000-0005-0000-0000-000052060000}"/>
    <cellStyle name="Unit 2" xfId="1623" xr:uid="{00000000-0005-0000-0000-000053060000}"/>
    <cellStyle name="Unit 3" xfId="1624" xr:uid="{00000000-0005-0000-0000-000054060000}"/>
    <cellStyle name="Unit 4" xfId="1625" xr:uid="{00000000-0005-0000-0000-000055060000}"/>
    <cellStyle name="Unit 5" xfId="1626" xr:uid="{00000000-0005-0000-0000-000056060000}"/>
    <cellStyle name="Unit 6" xfId="1627" xr:uid="{00000000-0005-0000-0000-000057060000}"/>
    <cellStyle name="Unit 7" xfId="1628" xr:uid="{00000000-0005-0000-0000-000058060000}"/>
    <cellStyle name="Unit 8" xfId="1629" xr:uid="{00000000-0005-0000-0000-000059060000}"/>
    <cellStyle name="Unit 9" xfId="1630" xr:uid="{00000000-0005-0000-0000-00005A060000}"/>
    <cellStyle name="Update" xfId="1631" xr:uid="{00000000-0005-0000-0000-00005B060000}"/>
    <cellStyle name="Uyarı Metni" xfId="1632" xr:uid="{00000000-0005-0000-0000-00005C060000}"/>
    <cellStyle name="Vertical" xfId="1633" xr:uid="{00000000-0005-0000-0000-00005D060000}"/>
    <cellStyle name="Vertical 2" xfId="1634" xr:uid="{00000000-0005-0000-0000-00005E060000}"/>
    <cellStyle name="Vertical 3" xfId="1635" xr:uid="{00000000-0005-0000-0000-00005F060000}"/>
    <cellStyle name="Vertical 4" xfId="1636" xr:uid="{00000000-0005-0000-0000-000060060000}"/>
    <cellStyle name="Vertical 5" xfId="1637" xr:uid="{00000000-0005-0000-0000-000061060000}"/>
    <cellStyle name="Vertical 6" xfId="1638" xr:uid="{00000000-0005-0000-0000-000062060000}"/>
    <cellStyle name="Vertical 7" xfId="1639" xr:uid="{00000000-0005-0000-0000-000063060000}"/>
    <cellStyle name="Vertical 8" xfId="1640" xr:uid="{00000000-0005-0000-0000-000064060000}"/>
    <cellStyle name="Vertical 9" xfId="1641" xr:uid="{00000000-0005-0000-0000-000065060000}"/>
    <cellStyle name="Virgül [0]_2.BLOK2.KAT" xfId="1642" xr:uid="{00000000-0005-0000-0000-000066060000}"/>
    <cellStyle name="Virgül_0216" xfId="1643" xr:uid="{00000000-0005-0000-0000-000067060000}"/>
    <cellStyle name="Vurgu1" xfId="1644" xr:uid="{00000000-0005-0000-0000-000068060000}"/>
    <cellStyle name="Vurgu2" xfId="1645" xr:uid="{00000000-0005-0000-0000-000069060000}"/>
    <cellStyle name="Vurgu3" xfId="1646" xr:uid="{00000000-0005-0000-0000-00006A060000}"/>
    <cellStyle name="Vurgu4" xfId="1647" xr:uid="{00000000-0005-0000-0000-00006B060000}"/>
    <cellStyle name="Vurgu5" xfId="1648" xr:uid="{00000000-0005-0000-0000-00006C060000}"/>
    <cellStyle name="Vurgu6" xfId="1649" xr:uid="{00000000-0005-0000-0000-00006D060000}"/>
    <cellStyle name="Währung [0]_building costs Riederhof-07-01-02" xfId="1650" xr:uid="{00000000-0005-0000-0000-00006E060000}"/>
    <cellStyle name="Währung_building costs Riederhof-07-01-02" xfId="1651" xr:uid="{00000000-0005-0000-0000-00006F060000}"/>
    <cellStyle name="Warning Text" xfId="1652" xr:uid="{00000000-0005-0000-0000-000070060000}"/>
    <cellStyle name="Акцент1 2" xfId="1653" xr:uid="{00000000-0005-0000-0000-000071060000}"/>
    <cellStyle name="Акцент1 3" xfId="1654" xr:uid="{00000000-0005-0000-0000-000072060000}"/>
    <cellStyle name="Акцент1 3 2" xfId="1655" xr:uid="{00000000-0005-0000-0000-000073060000}"/>
    <cellStyle name="Акцент1 4" xfId="1656" xr:uid="{00000000-0005-0000-0000-000074060000}"/>
    <cellStyle name="Акцент1 4 2" xfId="1657" xr:uid="{00000000-0005-0000-0000-000075060000}"/>
    <cellStyle name="Акцент1 5" xfId="1658" xr:uid="{00000000-0005-0000-0000-000076060000}"/>
    <cellStyle name="Акцент2 2" xfId="1659" xr:uid="{00000000-0005-0000-0000-000077060000}"/>
    <cellStyle name="Акцент2 3" xfId="1660" xr:uid="{00000000-0005-0000-0000-000078060000}"/>
    <cellStyle name="Акцент2 3 2" xfId="1661" xr:uid="{00000000-0005-0000-0000-000079060000}"/>
    <cellStyle name="Акцент2 4" xfId="1662" xr:uid="{00000000-0005-0000-0000-00007A060000}"/>
    <cellStyle name="Акцент2 4 2" xfId="1663" xr:uid="{00000000-0005-0000-0000-00007B060000}"/>
    <cellStyle name="Акцент2 5" xfId="1664" xr:uid="{00000000-0005-0000-0000-00007C060000}"/>
    <cellStyle name="Акцент3 2" xfId="1665" xr:uid="{00000000-0005-0000-0000-00007D060000}"/>
    <cellStyle name="Акцент3 3" xfId="1666" xr:uid="{00000000-0005-0000-0000-00007E060000}"/>
    <cellStyle name="Акцент3 3 2" xfId="1667" xr:uid="{00000000-0005-0000-0000-00007F060000}"/>
    <cellStyle name="Акцент3 4" xfId="1668" xr:uid="{00000000-0005-0000-0000-000080060000}"/>
    <cellStyle name="Акцент3 4 2" xfId="1669" xr:uid="{00000000-0005-0000-0000-000081060000}"/>
    <cellStyle name="Акцент3 5" xfId="1670" xr:uid="{00000000-0005-0000-0000-000082060000}"/>
    <cellStyle name="Акцент4 2" xfId="1671" xr:uid="{00000000-0005-0000-0000-000083060000}"/>
    <cellStyle name="Акцент4 3" xfId="1672" xr:uid="{00000000-0005-0000-0000-000084060000}"/>
    <cellStyle name="Акцент4 3 2" xfId="1673" xr:uid="{00000000-0005-0000-0000-000085060000}"/>
    <cellStyle name="Акцент4 4" xfId="1674" xr:uid="{00000000-0005-0000-0000-000086060000}"/>
    <cellStyle name="Акцент4 4 2" xfId="1675" xr:uid="{00000000-0005-0000-0000-000087060000}"/>
    <cellStyle name="Акцент4 5" xfId="1676" xr:uid="{00000000-0005-0000-0000-000088060000}"/>
    <cellStyle name="Акцент5 2" xfId="1677" xr:uid="{00000000-0005-0000-0000-000089060000}"/>
    <cellStyle name="Акцент5 3" xfId="1678" xr:uid="{00000000-0005-0000-0000-00008A060000}"/>
    <cellStyle name="Акцент5 3 2" xfId="1679" xr:uid="{00000000-0005-0000-0000-00008B060000}"/>
    <cellStyle name="Акцент5 4" xfId="1680" xr:uid="{00000000-0005-0000-0000-00008C060000}"/>
    <cellStyle name="Акцент5 4 2" xfId="1681" xr:uid="{00000000-0005-0000-0000-00008D060000}"/>
    <cellStyle name="Акцент5 5" xfId="1682" xr:uid="{00000000-0005-0000-0000-00008E060000}"/>
    <cellStyle name="Акцент6 2" xfId="1683" xr:uid="{00000000-0005-0000-0000-00008F060000}"/>
    <cellStyle name="Акцент6 3" xfId="1684" xr:uid="{00000000-0005-0000-0000-000090060000}"/>
    <cellStyle name="Акцент6 3 2" xfId="1685" xr:uid="{00000000-0005-0000-0000-000091060000}"/>
    <cellStyle name="Акцент6 4" xfId="1686" xr:uid="{00000000-0005-0000-0000-000092060000}"/>
    <cellStyle name="Акцент6 4 2" xfId="1687" xr:uid="{00000000-0005-0000-0000-000093060000}"/>
    <cellStyle name="Акцент6 5" xfId="1688" xr:uid="{00000000-0005-0000-0000-000094060000}"/>
    <cellStyle name="Ввод  2" xfId="1689" xr:uid="{00000000-0005-0000-0000-000095060000}"/>
    <cellStyle name="Ввод  2 2" xfId="1690" xr:uid="{00000000-0005-0000-0000-000096060000}"/>
    <cellStyle name="Ввод  3" xfId="1691" xr:uid="{00000000-0005-0000-0000-000097060000}"/>
    <cellStyle name="Ввод  3 2" xfId="1692" xr:uid="{00000000-0005-0000-0000-000098060000}"/>
    <cellStyle name="Ввод  3 2 2" xfId="1693" xr:uid="{00000000-0005-0000-0000-000099060000}"/>
    <cellStyle name="Ввод  3 3" xfId="1694" xr:uid="{00000000-0005-0000-0000-00009A060000}"/>
    <cellStyle name="Ввод  4" xfId="1695" xr:uid="{00000000-0005-0000-0000-00009B060000}"/>
    <cellStyle name="Ввод  4 2" xfId="1696" xr:uid="{00000000-0005-0000-0000-00009C060000}"/>
    <cellStyle name="Ввод  4 2 2" xfId="1697" xr:uid="{00000000-0005-0000-0000-00009D060000}"/>
    <cellStyle name="Ввод  4 3" xfId="1698" xr:uid="{00000000-0005-0000-0000-00009E060000}"/>
    <cellStyle name="Ввод  5" xfId="1699" xr:uid="{00000000-0005-0000-0000-00009F060000}"/>
    <cellStyle name="Ввод  5 2" xfId="1700" xr:uid="{00000000-0005-0000-0000-0000A0060000}"/>
    <cellStyle name="Вывод 2" xfId="1701" xr:uid="{00000000-0005-0000-0000-0000A1060000}"/>
    <cellStyle name="Вывод 3" xfId="1702" xr:uid="{00000000-0005-0000-0000-0000A2060000}"/>
    <cellStyle name="Вывод 3 2" xfId="1703" xr:uid="{00000000-0005-0000-0000-0000A3060000}"/>
    <cellStyle name="Вывод 4" xfId="1704" xr:uid="{00000000-0005-0000-0000-0000A4060000}"/>
    <cellStyle name="Вывод 4 2" xfId="1705" xr:uid="{00000000-0005-0000-0000-0000A5060000}"/>
    <cellStyle name="Вывод 5" xfId="1706" xr:uid="{00000000-0005-0000-0000-0000A6060000}"/>
    <cellStyle name="Вычисление 2" xfId="1707" xr:uid="{00000000-0005-0000-0000-0000A7060000}"/>
    <cellStyle name="Вычисление 2 2" xfId="1708" xr:uid="{00000000-0005-0000-0000-0000A8060000}"/>
    <cellStyle name="Вычисление 3" xfId="1709" xr:uid="{00000000-0005-0000-0000-0000A9060000}"/>
    <cellStyle name="Вычисление 3 2" xfId="1710" xr:uid="{00000000-0005-0000-0000-0000AA060000}"/>
    <cellStyle name="Вычисление 3 2 2" xfId="1711" xr:uid="{00000000-0005-0000-0000-0000AB060000}"/>
    <cellStyle name="Вычисление 3 3" xfId="1712" xr:uid="{00000000-0005-0000-0000-0000AC060000}"/>
    <cellStyle name="Вычисление 4" xfId="1713" xr:uid="{00000000-0005-0000-0000-0000AD060000}"/>
    <cellStyle name="Вычисление 4 2" xfId="1714" xr:uid="{00000000-0005-0000-0000-0000AE060000}"/>
    <cellStyle name="Вычисление 4 2 2" xfId="1715" xr:uid="{00000000-0005-0000-0000-0000AF060000}"/>
    <cellStyle name="Вычисление 4 3" xfId="1716" xr:uid="{00000000-0005-0000-0000-0000B0060000}"/>
    <cellStyle name="Вычисление 5" xfId="1717" xr:uid="{00000000-0005-0000-0000-0000B1060000}"/>
    <cellStyle name="Вычисление 5 2" xfId="1718" xr:uid="{00000000-0005-0000-0000-0000B2060000}"/>
    <cellStyle name="Гиперссылка 2" xfId="1719" xr:uid="{00000000-0005-0000-0000-0000B3060000}"/>
    <cellStyle name="Гиперссылка 2 2" xfId="1720" xr:uid="{00000000-0005-0000-0000-0000B4060000}"/>
    <cellStyle name="Гиперссылка 3" xfId="1721" xr:uid="{00000000-0005-0000-0000-0000B5060000}"/>
    <cellStyle name="Денежный 2" xfId="1722" xr:uid="{00000000-0005-0000-0000-0000B6060000}"/>
    <cellStyle name="Денежный 2 2" xfId="1723" xr:uid="{00000000-0005-0000-0000-0000B7060000}"/>
    <cellStyle name="Денежный 2 3" xfId="1724" xr:uid="{00000000-0005-0000-0000-0000B8060000}"/>
    <cellStyle name="Денежный 2_Мотивация 2012-100% с 01.08" xfId="1725" xr:uid="{00000000-0005-0000-0000-0000B9060000}"/>
    <cellStyle name="Заголовок 1 2" xfId="1726" xr:uid="{00000000-0005-0000-0000-0000BA060000}"/>
    <cellStyle name="Заголовок 1 3" xfId="1727" xr:uid="{00000000-0005-0000-0000-0000BB060000}"/>
    <cellStyle name="Заголовок 1 4" xfId="1728" xr:uid="{00000000-0005-0000-0000-0000BC060000}"/>
    <cellStyle name="Заголовок 1 5" xfId="1729" xr:uid="{00000000-0005-0000-0000-0000BD060000}"/>
    <cellStyle name="Заголовок 2 2" xfId="1730" xr:uid="{00000000-0005-0000-0000-0000BE060000}"/>
    <cellStyle name="Заголовок 2 3" xfId="1731" xr:uid="{00000000-0005-0000-0000-0000BF060000}"/>
    <cellStyle name="Заголовок 2 4" xfId="1732" xr:uid="{00000000-0005-0000-0000-0000C0060000}"/>
    <cellStyle name="Заголовок 2 5" xfId="1733" xr:uid="{00000000-0005-0000-0000-0000C1060000}"/>
    <cellStyle name="Заголовок 3 2" xfId="1734" xr:uid="{00000000-0005-0000-0000-0000C2060000}"/>
    <cellStyle name="Заголовок 3 3" xfId="1735" xr:uid="{00000000-0005-0000-0000-0000C3060000}"/>
    <cellStyle name="Заголовок 3 4" xfId="1736" xr:uid="{00000000-0005-0000-0000-0000C4060000}"/>
    <cellStyle name="Заголовок 3 5" xfId="1737" xr:uid="{00000000-0005-0000-0000-0000C5060000}"/>
    <cellStyle name="Заголовок 4 2" xfId="1738" xr:uid="{00000000-0005-0000-0000-0000C6060000}"/>
    <cellStyle name="Заголовок 4 3" xfId="1739" xr:uid="{00000000-0005-0000-0000-0000C7060000}"/>
    <cellStyle name="Заголовок 4 4" xfId="1740" xr:uid="{00000000-0005-0000-0000-0000C8060000}"/>
    <cellStyle name="Заголовок 4 5" xfId="1741" xr:uid="{00000000-0005-0000-0000-0000C9060000}"/>
    <cellStyle name="Итог 2" xfId="1742" xr:uid="{00000000-0005-0000-0000-0000CA060000}"/>
    <cellStyle name="Итог 3" xfId="1743" xr:uid="{00000000-0005-0000-0000-0000CB060000}"/>
    <cellStyle name="Итог 4" xfId="1744" xr:uid="{00000000-0005-0000-0000-0000CC060000}"/>
    <cellStyle name="Итог 5" xfId="1745" xr:uid="{00000000-0005-0000-0000-0000CD060000}"/>
    <cellStyle name="Контрольная ячейка 2" xfId="1746" xr:uid="{00000000-0005-0000-0000-0000CE060000}"/>
    <cellStyle name="Контрольная ячейка 3" xfId="1747" xr:uid="{00000000-0005-0000-0000-0000CF060000}"/>
    <cellStyle name="Контрольная ячейка 3 2" xfId="1748" xr:uid="{00000000-0005-0000-0000-0000D0060000}"/>
    <cellStyle name="Контрольная ячейка 4" xfId="1749" xr:uid="{00000000-0005-0000-0000-0000D1060000}"/>
    <cellStyle name="Контрольная ячейка 4 2" xfId="1750" xr:uid="{00000000-0005-0000-0000-0000D2060000}"/>
    <cellStyle name="Контрольная ячейка 5" xfId="1751" xr:uid="{00000000-0005-0000-0000-0000D3060000}"/>
    <cellStyle name="Название 2" xfId="1752" xr:uid="{00000000-0005-0000-0000-0000D4060000}"/>
    <cellStyle name="Название 3" xfId="1753" xr:uid="{00000000-0005-0000-0000-0000D5060000}"/>
    <cellStyle name="Название 4" xfId="1754" xr:uid="{00000000-0005-0000-0000-0000D6060000}"/>
    <cellStyle name="Название 5" xfId="1755" xr:uid="{00000000-0005-0000-0000-0000D7060000}"/>
    <cellStyle name="Нейтральный 2" xfId="1756" xr:uid="{00000000-0005-0000-0000-0000D8060000}"/>
    <cellStyle name="Нейтральный 3" xfId="1757" xr:uid="{00000000-0005-0000-0000-0000D9060000}"/>
    <cellStyle name="Нейтральный 3 2" xfId="1758" xr:uid="{00000000-0005-0000-0000-0000DA060000}"/>
    <cellStyle name="Нейтральный 4" xfId="1759" xr:uid="{00000000-0005-0000-0000-0000DB060000}"/>
    <cellStyle name="Нейтральный 4 2" xfId="1760" xr:uid="{00000000-0005-0000-0000-0000DC060000}"/>
    <cellStyle name="Нейтральный 5" xfId="1761" xr:uid="{00000000-0005-0000-0000-0000DD060000}"/>
    <cellStyle name="Обычный" xfId="0" builtinId="0"/>
    <cellStyle name="Обычный 10" xfId="1762" xr:uid="{00000000-0005-0000-0000-0000DF060000}"/>
    <cellStyle name="Обычный 10 2" xfId="1763" xr:uid="{00000000-0005-0000-0000-0000E0060000}"/>
    <cellStyle name="Обычный 10 2 10" xfId="1764" xr:uid="{00000000-0005-0000-0000-0000E1060000}"/>
    <cellStyle name="Обычный 10 2 10 2" xfId="1765" xr:uid="{00000000-0005-0000-0000-0000E2060000}"/>
    <cellStyle name="Обычный 10 2 10_База" xfId="1766" xr:uid="{00000000-0005-0000-0000-0000E3060000}"/>
    <cellStyle name="Обычный 10 2 11" xfId="1767" xr:uid="{00000000-0005-0000-0000-0000E4060000}"/>
    <cellStyle name="Обычный 10 2 2" xfId="1768" xr:uid="{00000000-0005-0000-0000-0000E5060000}"/>
    <cellStyle name="Обычный 10 2 2 2" xfId="1769" xr:uid="{00000000-0005-0000-0000-0000E6060000}"/>
    <cellStyle name="Обычный 10 2 2 2 2" xfId="1770" xr:uid="{00000000-0005-0000-0000-0000E7060000}"/>
    <cellStyle name="Обычный 10 2 2 2 2 2" xfId="1771" xr:uid="{00000000-0005-0000-0000-0000E8060000}"/>
    <cellStyle name="Обычный 10 2 2 2 2 2 2" xfId="1772" xr:uid="{00000000-0005-0000-0000-0000E9060000}"/>
    <cellStyle name="Обычный 10 2 2 2 2 2 2 2" xfId="1773" xr:uid="{00000000-0005-0000-0000-0000EA060000}"/>
    <cellStyle name="Обычный 10 2 2 2 2 2 2 2 2" xfId="1774" xr:uid="{00000000-0005-0000-0000-0000EB060000}"/>
    <cellStyle name="Обычный 10 2 2 2 2 2 2 2_База" xfId="1775" xr:uid="{00000000-0005-0000-0000-0000EC060000}"/>
    <cellStyle name="Обычный 10 2 2 2 2 2 2 3" xfId="1776" xr:uid="{00000000-0005-0000-0000-0000ED060000}"/>
    <cellStyle name="Обычный 10 2 2 2 2 2 2_База" xfId="1777" xr:uid="{00000000-0005-0000-0000-0000EE060000}"/>
    <cellStyle name="Обычный 10 2 2 2 2 2 3" xfId="1778" xr:uid="{00000000-0005-0000-0000-0000EF060000}"/>
    <cellStyle name="Обычный 10 2 2 2 2 2 3 2" xfId="1779" xr:uid="{00000000-0005-0000-0000-0000F0060000}"/>
    <cellStyle name="Обычный 10 2 2 2 2 2 3_База" xfId="1780" xr:uid="{00000000-0005-0000-0000-0000F1060000}"/>
    <cellStyle name="Обычный 10 2 2 2 2 2 4" xfId="1781" xr:uid="{00000000-0005-0000-0000-0000F2060000}"/>
    <cellStyle name="Обычный 10 2 2 2 2 2 4 2" xfId="1782" xr:uid="{00000000-0005-0000-0000-0000F3060000}"/>
    <cellStyle name="Обычный 10 2 2 2 2 2 4_База" xfId="1783" xr:uid="{00000000-0005-0000-0000-0000F4060000}"/>
    <cellStyle name="Обычный 10 2 2 2 2 2 5" xfId="1784" xr:uid="{00000000-0005-0000-0000-0000F5060000}"/>
    <cellStyle name="Обычный 10 2 2 2 2 2 6" xfId="1785" xr:uid="{00000000-0005-0000-0000-0000F6060000}"/>
    <cellStyle name="Обычный 10 2 2 2 2 2_База" xfId="1786" xr:uid="{00000000-0005-0000-0000-0000F7060000}"/>
    <cellStyle name="Обычный 10 2 2 2 2 3" xfId="1787" xr:uid="{00000000-0005-0000-0000-0000F8060000}"/>
    <cellStyle name="Обычный 10 2 2 2 2 3 2" xfId="1788" xr:uid="{00000000-0005-0000-0000-0000F9060000}"/>
    <cellStyle name="Обычный 10 2 2 2 2 3 2 2" xfId="1789" xr:uid="{00000000-0005-0000-0000-0000FA060000}"/>
    <cellStyle name="Обычный 10 2 2 2 2 3 2 2 2" xfId="1790" xr:uid="{00000000-0005-0000-0000-0000FB060000}"/>
    <cellStyle name="Обычный 10 2 2 2 2 3 2 2_База" xfId="1791" xr:uid="{00000000-0005-0000-0000-0000FC060000}"/>
    <cellStyle name="Обычный 10 2 2 2 2 3 2 3" xfId="1792" xr:uid="{00000000-0005-0000-0000-0000FD060000}"/>
    <cellStyle name="Обычный 10 2 2 2 2 3 2_База" xfId="1793" xr:uid="{00000000-0005-0000-0000-0000FE060000}"/>
    <cellStyle name="Обычный 10 2 2 2 2 3 3" xfId="1794" xr:uid="{00000000-0005-0000-0000-0000FF060000}"/>
    <cellStyle name="Обычный 10 2 2 2 2 3 3 2" xfId="1795" xr:uid="{00000000-0005-0000-0000-000000070000}"/>
    <cellStyle name="Обычный 10 2 2 2 2 3 3_База" xfId="1796" xr:uid="{00000000-0005-0000-0000-000001070000}"/>
    <cellStyle name="Обычный 10 2 2 2 2 3 4" xfId="1797" xr:uid="{00000000-0005-0000-0000-000002070000}"/>
    <cellStyle name="Обычный 10 2 2 2 2 3_База" xfId="1798" xr:uid="{00000000-0005-0000-0000-000003070000}"/>
    <cellStyle name="Обычный 10 2 2 2 2 4" xfId="1799" xr:uid="{00000000-0005-0000-0000-000004070000}"/>
    <cellStyle name="Обычный 10 2 2 2 2 4 2" xfId="1800" xr:uid="{00000000-0005-0000-0000-000005070000}"/>
    <cellStyle name="Обычный 10 2 2 2 2 4 2 2" xfId="1801" xr:uid="{00000000-0005-0000-0000-000006070000}"/>
    <cellStyle name="Обычный 10 2 2 2 2 4 2_База" xfId="1802" xr:uid="{00000000-0005-0000-0000-000007070000}"/>
    <cellStyle name="Обычный 10 2 2 2 2 4 3" xfId="1803" xr:uid="{00000000-0005-0000-0000-000008070000}"/>
    <cellStyle name="Обычный 10 2 2 2 2 4_База" xfId="1804" xr:uid="{00000000-0005-0000-0000-000009070000}"/>
    <cellStyle name="Обычный 10 2 2 2 2 5" xfId="1805" xr:uid="{00000000-0005-0000-0000-00000A070000}"/>
    <cellStyle name="Обычный 10 2 2 2 2 5 2" xfId="1806" xr:uid="{00000000-0005-0000-0000-00000B070000}"/>
    <cellStyle name="Обычный 10 2 2 2 2 5_База" xfId="1807" xr:uid="{00000000-0005-0000-0000-00000C070000}"/>
    <cellStyle name="Обычный 10 2 2 2 2 6" xfId="1808" xr:uid="{00000000-0005-0000-0000-00000D070000}"/>
    <cellStyle name="Обычный 10 2 2 2 2_База" xfId="1809" xr:uid="{00000000-0005-0000-0000-00000E070000}"/>
    <cellStyle name="Обычный 10 2 2 2 3" xfId="1810" xr:uid="{00000000-0005-0000-0000-00000F070000}"/>
    <cellStyle name="Обычный 10 2 2 2 3 2" xfId="1811" xr:uid="{00000000-0005-0000-0000-000010070000}"/>
    <cellStyle name="Обычный 10 2 2 2 3 2 2" xfId="1812" xr:uid="{00000000-0005-0000-0000-000011070000}"/>
    <cellStyle name="Обычный 10 2 2 2 3 2 2 2" xfId="1813" xr:uid="{00000000-0005-0000-0000-000012070000}"/>
    <cellStyle name="Обычный 10 2 2 2 3 2 2 2 2" xfId="1814" xr:uid="{00000000-0005-0000-0000-000013070000}"/>
    <cellStyle name="Обычный 10 2 2 2 3 2 2 2_База" xfId="1815" xr:uid="{00000000-0005-0000-0000-000014070000}"/>
    <cellStyle name="Обычный 10 2 2 2 3 2 2 3" xfId="1816" xr:uid="{00000000-0005-0000-0000-000015070000}"/>
    <cellStyle name="Обычный 10 2 2 2 3 2 2_База" xfId="1817" xr:uid="{00000000-0005-0000-0000-000016070000}"/>
    <cellStyle name="Обычный 10 2 2 2 3 2 3" xfId="1818" xr:uid="{00000000-0005-0000-0000-000017070000}"/>
    <cellStyle name="Обычный 10 2 2 2 3 2 3 2" xfId="1819" xr:uid="{00000000-0005-0000-0000-000018070000}"/>
    <cellStyle name="Обычный 10 2 2 2 3 2 3_База" xfId="1820" xr:uid="{00000000-0005-0000-0000-000019070000}"/>
    <cellStyle name="Обычный 10 2 2 2 3 2 4" xfId="1821" xr:uid="{00000000-0005-0000-0000-00001A070000}"/>
    <cellStyle name="Обычный 10 2 2 2 3 2_База" xfId="1822" xr:uid="{00000000-0005-0000-0000-00001B070000}"/>
    <cellStyle name="Обычный 10 2 2 2 3 3" xfId="1823" xr:uid="{00000000-0005-0000-0000-00001C070000}"/>
    <cellStyle name="Обычный 10 2 2 2 3 3 2" xfId="1824" xr:uid="{00000000-0005-0000-0000-00001D070000}"/>
    <cellStyle name="Обычный 10 2 2 2 3 3 2 2" xfId="1825" xr:uid="{00000000-0005-0000-0000-00001E070000}"/>
    <cellStyle name="Обычный 10 2 2 2 3 3 2 2 2" xfId="1826" xr:uid="{00000000-0005-0000-0000-00001F070000}"/>
    <cellStyle name="Обычный 10 2 2 2 3 3 2 2_База" xfId="1827" xr:uid="{00000000-0005-0000-0000-000020070000}"/>
    <cellStyle name="Обычный 10 2 2 2 3 3 2 3" xfId="1828" xr:uid="{00000000-0005-0000-0000-000021070000}"/>
    <cellStyle name="Обычный 10 2 2 2 3 3 2_База" xfId="1829" xr:uid="{00000000-0005-0000-0000-000022070000}"/>
    <cellStyle name="Обычный 10 2 2 2 3 3 3" xfId="1830" xr:uid="{00000000-0005-0000-0000-000023070000}"/>
    <cellStyle name="Обычный 10 2 2 2 3 3 3 2" xfId="1831" xr:uid="{00000000-0005-0000-0000-000024070000}"/>
    <cellStyle name="Обычный 10 2 2 2 3 3 3_База" xfId="1832" xr:uid="{00000000-0005-0000-0000-000025070000}"/>
    <cellStyle name="Обычный 10 2 2 2 3 3 4" xfId="1833" xr:uid="{00000000-0005-0000-0000-000026070000}"/>
    <cellStyle name="Обычный 10 2 2 2 3 3_База" xfId="1834" xr:uid="{00000000-0005-0000-0000-000027070000}"/>
    <cellStyle name="Обычный 10 2 2 2 3 4" xfId="1835" xr:uid="{00000000-0005-0000-0000-000028070000}"/>
    <cellStyle name="Обычный 10 2 2 2 3 4 2" xfId="1836" xr:uid="{00000000-0005-0000-0000-000029070000}"/>
    <cellStyle name="Обычный 10 2 2 2 3 4 2 2" xfId="1837" xr:uid="{00000000-0005-0000-0000-00002A070000}"/>
    <cellStyle name="Обычный 10 2 2 2 3 4 2_База" xfId="1838" xr:uid="{00000000-0005-0000-0000-00002B070000}"/>
    <cellStyle name="Обычный 10 2 2 2 3 4 3" xfId="1839" xr:uid="{00000000-0005-0000-0000-00002C070000}"/>
    <cellStyle name="Обычный 10 2 2 2 3 4_База" xfId="1840" xr:uid="{00000000-0005-0000-0000-00002D070000}"/>
    <cellStyle name="Обычный 10 2 2 2 3 5" xfId="1841" xr:uid="{00000000-0005-0000-0000-00002E070000}"/>
    <cellStyle name="Обычный 10 2 2 2 3 5 2" xfId="1842" xr:uid="{00000000-0005-0000-0000-00002F070000}"/>
    <cellStyle name="Обычный 10 2 2 2 3 5_База" xfId="1843" xr:uid="{00000000-0005-0000-0000-000030070000}"/>
    <cellStyle name="Обычный 10 2 2 2 3 6" xfId="1844" xr:uid="{00000000-0005-0000-0000-000031070000}"/>
    <cellStyle name="Обычный 10 2 2 2 3_База" xfId="1845" xr:uid="{00000000-0005-0000-0000-000032070000}"/>
    <cellStyle name="Обычный 10 2 2 2 4" xfId="1846" xr:uid="{00000000-0005-0000-0000-000033070000}"/>
    <cellStyle name="Обычный 10 2 2 2 4 2" xfId="1847" xr:uid="{00000000-0005-0000-0000-000034070000}"/>
    <cellStyle name="Обычный 10 2 2 2 4 2 2" xfId="1848" xr:uid="{00000000-0005-0000-0000-000035070000}"/>
    <cellStyle name="Обычный 10 2 2 2 4 2 2 2" xfId="1849" xr:uid="{00000000-0005-0000-0000-000036070000}"/>
    <cellStyle name="Обычный 10 2 2 2 4 2 2_База" xfId="1850" xr:uid="{00000000-0005-0000-0000-000037070000}"/>
    <cellStyle name="Обычный 10 2 2 2 4 2 3" xfId="1851" xr:uid="{00000000-0005-0000-0000-000038070000}"/>
    <cellStyle name="Обычный 10 2 2 2 4 2_База" xfId="1852" xr:uid="{00000000-0005-0000-0000-000039070000}"/>
    <cellStyle name="Обычный 10 2 2 2 4 3" xfId="1853" xr:uid="{00000000-0005-0000-0000-00003A070000}"/>
    <cellStyle name="Обычный 10 2 2 2 4 3 2" xfId="1854" xr:uid="{00000000-0005-0000-0000-00003B070000}"/>
    <cellStyle name="Обычный 10 2 2 2 4 3_База" xfId="1855" xr:uid="{00000000-0005-0000-0000-00003C070000}"/>
    <cellStyle name="Обычный 10 2 2 2 4 4" xfId="1856" xr:uid="{00000000-0005-0000-0000-00003D070000}"/>
    <cellStyle name="Обычный 10 2 2 2 4_База" xfId="1857" xr:uid="{00000000-0005-0000-0000-00003E070000}"/>
    <cellStyle name="Обычный 10 2 2 2 5" xfId="1858" xr:uid="{00000000-0005-0000-0000-00003F070000}"/>
    <cellStyle name="Обычный 10 2 2 2 5 2" xfId="1859" xr:uid="{00000000-0005-0000-0000-000040070000}"/>
    <cellStyle name="Обычный 10 2 2 2 5 2 2" xfId="1860" xr:uid="{00000000-0005-0000-0000-000041070000}"/>
    <cellStyle name="Обычный 10 2 2 2 5 2 2 2" xfId="1861" xr:uid="{00000000-0005-0000-0000-000042070000}"/>
    <cellStyle name="Обычный 10 2 2 2 5 2 2_База" xfId="1862" xr:uid="{00000000-0005-0000-0000-000043070000}"/>
    <cellStyle name="Обычный 10 2 2 2 5 2 3" xfId="1863" xr:uid="{00000000-0005-0000-0000-000044070000}"/>
    <cellStyle name="Обычный 10 2 2 2 5 2_База" xfId="1864" xr:uid="{00000000-0005-0000-0000-000045070000}"/>
    <cellStyle name="Обычный 10 2 2 2 5 3" xfId="1865" xr:uid="{00000000-0005-0000-0000-000046070000}"/>
    <cellStyle name="Обычный 10 2 2 2 5 3 2" xfId="1866" xr:uid="{00000000-0005-0000-0000-000047070000}"/>
    <cellStyle name="Обычный 10 2 2 2 5 3_База" xfId="1867" xr:uid="{00000000-0005-0000-0000-000048070000}"/>
    <cellStyle name="Обычный 10 2 2 2 5 4" xfId="1868" xr:uid="{00000000-0005-0000-0000-000049070000}"/>
    <cellStyle name="Обычный 10 2 2 2 5_База" xfId="1869" xr:uid="{00000000-0005-0000-0000-00004A070000}"/>
    <cellStyle name="Обычный 10 2 2 2 6" xfId="1870" xr:uid="{00000000-0005-0000-0000-00004B070000}"/>
    <cellStyle name="Обычный 10 2 2 2 6 2" xfId="1871" xr:uid="{00000000-0005-0000-0000-00004C070000}"/>
    <cellStyle name="Обычный 10 2 2 2 6 2 2" xfId="1872" xr:uid="{00000000-0005-0000-0000-00004D070000}"/>
    <cellStyle name="Обычный 10 2 2 2 6 2_База" xfId="1873" xr:uid="{00000000-0005-0000-0000-00004E070000}"/>
    <cellStyle name="Обычный 10 2 2 2 6 3" xfId="1874" xr:uid="{00000000-0005-0000-0000-00004F070000}"/>
    <cellStyle name="Обычный 10 2 2 2 6_База" xfId="1875" xr:uid="{00000000-0005-0000-0000-000050070000}"/>
    <cellStyle name="Обычный 10 2 2 2 7" xfId="1876" xr:uid="{00000000-0005-0000-0000-000051070000}"/>
    <cellStyle name="Обычный 10 2 2 2 7 2" xfId="1877" xr:uid="{00000000-0005-0000-0000-000052070000}"/>
    <cellStyle name="Обычный 10 2 2 2 7_База" xfId="1878" xr:uid="{00000000-0005-0000-0000-000053070000}"/>
    <cellStyle name="Обычный 10 2 2 2 8" xfId="1879" xr:uid="{00000000-0005-0000-0000-000054070000}"/>
    <cellStyle name="Обычный 10 2 2 2_База" xfId="1880" xr:uid="{00000000-0005-0000-0000-000055070000}"/>
    <cellStyle name="Обычный 10 2 2 3" xfId="1881" xr:uid="{00000000-0005-0000-0000-000056070000}"/>
    <cellStyle name="Обычный 10 2 2 3 2" xfId="1882" xr:uid="{00000000-0005-0000-0000-000057070000}"/>
    <cellStyle name="Обычный 10 2 2 3 2 2" xfId="1883" xr:uid="{00000000-0005-0000-0000-000058070000}"/>
    <cellStyle name="Обычный 10 2 2 3 2 2 2" xfId="1884" xr:uid="{00000000-0005-0000-0000-000059070000}"/>
    <cellStyle name="Обычный 10 2 2 3 2 2 2 2" xfId="1885" xr:uid="{00000000-0005-0000-0000-00005A070000}"/>
    <cellStyle name="Обычный 10 2 2 3 2 2 2_База" xfId="1886" xr:uid="{00000000-0005-0000-0000-00005B070000}"/>
    <cellStyle name="Обычный 10 2 2 3 2 2 3" xfId="1887" xr:uid="{00000000-0005-0000-0000-00005C070000}"/>
    <cellStyle name="Обычный 10 2 2 3 2 2_База" xfId="1888" xr:uid="{00000000-0005-0000-0000-00005D070000}"/>
    <cellStyle name="Обычный 10 2 2 3 2 3" xfId="1889" xr:uid="{00000000-0005-0000-0000-00005E070000}"/>
    <cellStyle name="Обычный 10 2 2 3 2 3 2" xfId="1890" xr:uid="{00000000-0005-0000-0000-00005F070000}"/>
    <cellStyle name="Обычный 10 2 2 3 2 3_База" xfId="1891" xr:uid="{00000000-0005-0000-0000-000060070000}"/>
    <cellStyle name="Обычный 10 2 2 3 2 4" xfId="1892" xr:uid="{00000000-0005-0000-0000-000061070000}"/>
    <cellStyle name="Обычный 10 2 2 3 2_База" xfId="1893" xr:uid="{00000000-0005-0000-0000-000062070000}"/>
    <cellStyle name="Обычный 10 2 2 3 3" xfId="1894" xr:uid="{00000000-0005-0000-0000-000063070000}"/>
    <cellStyle name="Обычный 10 2 2 3 3 2" xfId="1895" xr:uid="{00000000-0005-0000-0000-000064070000}"/>
    <cellStyle name="Обычный 10 2 2 3 3 2 2" xfId="1896" xr:uid="{00000000-0005-0000-0000-000065070000}"/>
    <cellStyle name="Обычный 10 2 2 3 3 2 2 2" xfId="1897" xr:uid="{00000000-0005-0000-0000-000066070000}"/>
    <cellStyle name="Обычный 10 2 2 3 3 2 2_База" xfId="1898" xr:uid="{00000000-0005-0000-0000-000067070000}"/>
    <cellStyle name="Обычный 10 2 2 3 3 2 3" xfId="1899" xr:uid="{00000000-0005-0000-0000-000068070000}"/>
    <cellStyle name="Обычный 10 2 2 3 3 2_База" xfId="1900" xr:uid="{00000000-0005-0000-0000-000069070000}"/>
    <cellStyle name="Обычный 10 2 2 3 3 3" xfId="1901" xr:uid="{00000000-0005-0000-0000-00006A070000}"/>
    <cellStyle name="Обычный 10 2 2 3 3 3 2" xfId="1902" xr:uid="{00000000-0005-0000-0000-00006B070000}"/>
    <cellStyle name="Обычный 10 2 2 3 3 3_База" xfId="1903" xr:uid="{00000000-0005-0000-0000-00006C070000}"/>
    <cellStyle name="Обычный 10 2 2 3 3 4" xfId="1904" xr:uid="{00000000-0005-0000-0000-00006D070000}"/>
    <cellStyle name="Обычный 10 2 2 3 3_База" xfId="1905" xr:uid="{00000000-0005-0000-0000-00006E070000}"/>
    <cellStyle name="Обычный 10 2 2 3 4" xfId="1906" xr:uid="{00000000-0005-0000-0000-00006F070000}"/>
    <cellStyle name="Обычный 10 2 2 3 4 2" xfId="1907" xr:uid="{00000000-0005-0000-0000-000070070000}"/>
    <cellStyle name="Обычный 10 2 2 3 4 2 2" xfId="1908" xr:uid="{00000000-0005-0000-0000-000071070000}"/>
    <cellStyle name="Обычный 10 2 2 3 4 2_База" xfId="1909" xr:uid="{00000000-0005-0000-0000-000072070000}"/>
    <cellStyle name="Обычный 10 2 2 3 4 3" xfId="1910" xr:uid="{00000000-0005-0000-0000-000073070000}"/>
    <cellStyle name="Обычный 10 2 2 3 4_База" xfId="1911" xr:uid="{00000000-0005-0000-0000-000074070000}"/>
    <cellStyle name="Обычный 10 2 2 3 5" xfId="1912" xr:uid="{00000000-0005-0000-0000-000075070000}"/>
    <cellStyle name="Обычный 10 2 2 3 5 2" xfId="1913" xr:uid="{00000000-0005-0000-0000-000076070000}"/>
    <cellStyle name="Обычный 10 2 2 3 5_База" xfId="1914" xr:uid="{00000000-0005-0000-0000-000077070000}"/>
    <cellStyle name="Обычный 10 2 2 3 6" xfId="1915" xr:uid="{00000000-0005-0000-0000-000078070000}"/>
    <cellStyle name="Обычный 10 2 2 3_База" xfId="1916" xr:uid="{00000000-0005-0000-0000-000079070000}"/>
    <cellStyle name="Обычный 10 2 2 4" xfId="1917" xr:uid="{00000000-0005-0000-0000-00007A070000}"/>
    <cellStyle name="Обычный 10 2 2 4 2" xfId="1918" xr:uid="{00000000-0005-0000-0000-00007B070000}"/>
    <cellStyle name="Обычный 10 2 2 4 2 2" xfId="1919" xr:uid="{00000000-0005-0000-0000-00007C070000}"/>
    <cellStyle name="Обычный 10 2 2 4 2 2 2" xfId="1920" xr:uid="{00000000-0005-0000-0000-00007D070000}"/>
    <cellStyle name="Обычный 10 2 2 4 2 2 2 2" xfId="1921" xr:uid="{00000000-0005-0000-0000-00007E070000}"/>
    <cellStyle name="Обычный 10 2 2 4 2 2 2_База" xfId="1922" xr:uid="{00000000-0005-0000-0000-00007F070000}"/>
    <cellStyle name="Обычный 10 2 2 4 2 2 3" xfId="1923" xr:uid="{00000000-0005-0000-0000-000080070000}"/>
    <cellStyle name="Обычный 10 2 2 4 2 2_База" xfId="1924" xr:uid="{00000000-0005-0000-0000-000081070000}"/>
    <cellStyle name="Обычный 10 2 2 4 2 3" xfId="1925" xr:uid="{00000000-0005-0000-0000-000082070000}"/>
    <cellStyle name="Обычный 10 2 2 4 2 3 2" xfId="1926" xr:uid="{00000000-0005-0000-0000-000083070000}"/>
    <cellStyle name="Обычный 10 2 2 4 2 3_База" xfId="1927" xr:uid="{00000000-0005-0000-0000-000084070000}"/>
    <cellStyle name="Обычный 10 2 2 4 2 4" xfId="1928" xr:uid="{00000000-0005-0000-0000-000085070000}"/>
    <cellStyle name="Обычный 10 2 2 4 2_База" xfId="1929" xr:uid="{00000000-0005-0000-0000-000086070000}"/>
    <cellStyle name="Обычный 10 2 2 4 3" xfId="1930" xr:uid="{00000000-0005-0000-0000-000087070000}"/>
    <cellStyle name="Обычный 10 2 2 4 3 2" xfId="1931" xr:uid="{00000000-0005-0000-0000-000088070000}"/>
    <cellStyle name="Обычный 10 2 2 4 3 2 2" xfId="1932" xr:uid="{00000000-0005-0000-0000-000089070000}"/>
    <cellStyle name="Обычный 10 2 2 4 3 2 2 2" xfId="1933" xr:uid="{00000000-0005-0000-0000-00008A070000}"/>
    <cellStyle name="Обычный 10 2 2 4 3 2 2_База" xfId="1934" xr:uid="{00000000-0005-0000-0000-00008B070000}"/>
    <cellStyle name="Обычный 10 2 2 4 3 2 3" xfId="1935" xr:uid="{00000000-0005-0000-0000-00008C070000}"/>
    <cellStyle name="Обычный 10 2 2 4 3 2_База" xfId="1936" xr:uid="{00000000-0005-0000-0000-00008D070000}"/>
    <cellStyle name="Обычный 10 2 2 4 3 3" xfId="1937" xr:uid="{00000000-0005-0000-0000-00008E070000}"/>
    <cellStyle name="Обычный 10 2 2 4 3 3 2" xfId="1938" xr:uid="{00000000-0005-0000-0000-00008F070000}"/>
    <cellStyle name="Обычный 10 2 2 4 3 3_База" xfId="1939" xr:uid="{00000000-0005-0000-0000-000090070000}"/>
    <cellStyle name="Обычный 10 2 2 4 3 4" xfId="1940" xr:uid="{00000000-0005-0000-0000-000091070000}"/>
    <cellStyle name="Обычный 10 2 2 4 3_База" xfId="1941" xr:uid="{00000000-0005-0000-0000-000092070000}"/>
    <cellStyle name="Обычный 10 2 2 4 4" xfId="1942" xr:uid="{00000000-0005-0000-0000-000093070000}"/>
    <cellStyle name="Обычный 10 2 2 4 4 2" xfId="1943" xr:uid="{00000000-0005-0000-0000-000094070000}"/>
    <cellStyle name="Обычный 10 2 2 4 4 2 2" xfId="1944" xr:uid="{00000000-0005-0000-0000-000095070000}"/>
    <cellStyle name="Обычный 10 2 2 4 4 2_База" xfId="1945" xr:uid="{00000000-0005-0000-0000-000096070000}"/>
    <cellStyle name="Обычный 10 2 2 4 4 3" xfId="1946" xr:uid="{00000000-0005-0000-0000-000097070000}"/>
    <cellStyle name="Обычный 10 2 2 4 4_База" xfId="1947" xr:uid="{00000000-0005-0000-0000-000098070000}"/>
    <cellStyle name="Обычный 10 2 2 4 5" xfId="1948" xr:uid="{00000000-0005-0000-0000-000099070000}"/>
    <cellStyle name="Обычный 10 2 2 4 5 2" xfId="1949" xr:uid="{00000000-0005-0000-0000-00009A070000}"/>
    <cellStyle name="Обычный 10 2 2 4 5_База" xfId="1950" xr:uid="{00000000-0005-0000-0000-00009B070000}"/>
    <cellStyle name="Обычный 10 2 2 4 6" xfId="1951" xr:uid="{00000000-0005-0000-0000-00009C070000}"/>
    <cellStyle name="Обычный 10 2 2 4_База" xfId="1952" xr:uid="{00000000-0005-0000-0000-00009D070000}"/>
    <cellStyle name="Обычный 10 2 2 5" xfId="1953" xr:uid="{00000000-0005-0000-0000-00009E070000}"/>
    <cellStyle name="Обычный 10 2 2 5 2" xfId="1954" xr:uid="{00000000-0005-0000-0000-00009F070000}"/>
    <cellStyle name="Обычный 10 2 2 5 2 2" xfId="1955" xr:uid="{00000000-0005-0000-0000-0000A0070000}"/>
    <cellStyle name="Обычный 10 2 2 5 2 2 2" xfId="1956" xr:uid="{00000000-0005-0000-0000-0000A1070000}"/>
    <cellStyle name="Обычный 10 2 2 5 2 2 2 2" xfId="1957" xr:uid="{00000000-0005-0000-0000-0000A2070000}"/>
    <cellStyle name="Обычный 10 2 2 5 2 2 2_База" xfId="1958" xr:uid="{00000000-0005-0000-0000-0000A3070000}"/>
    <cellStyle name="Обычный 10 2 2 5 2 2 3" xfId="1959" xr:uid="{00000000-0005-0000-0000-0000A4070000}"/>
    <cellStyle name="Обычный 10 2 2 5 2 2_База" xfId="1960" xr:uid="{00000000-0005-0000-0000-0000A5070000}"/>
    <cellStyle name="Обычный 10 2 2 5 2 3" xfId="1961" xr:uid="{00000000-0005-0000-0000-0000A6070000}"/>
    <cellStyle name="Обычный 10 2 2 5 2 3 2" xfId="1962" xr:uid="{00000000-0005-0000-0000-0000A7070000}"/>
    <cellStyle name="Обычный 10 2 2 5 2 3_База" xfId="1963" xr:uid="{00000000-0005-0000-0000-0000A8070000}"/>
    <cellStyle name="Обычный 10 2 2 5 2 4" xfId="1964" xr:uid="{00000000-0005-0000-0000-0000A9070000}"/>
    <cellStyle name="Обычный 10 2 2 5 2_База" xfId="1965" xr:uid="{00000000-0005-0000-0000-0000AA070000}"/>
    <cellStyle name="Обычный 10 2 2 5 3" xfId="1966" xr:uid="{00000000-0005-0000-0000-0000AB070000}"/>
    <cellStyle name="Обычный 10 2 2 5 3 2" xfId="1967" xr:uid="{00000000-0005-0000-0000-0000AC070000}"/>
    <cellStyle name="Обычный 10 2 2 5 3 2 2" xfId="1968" xr:uid="{00000000-0005-0000-0000-0000AD070000}"/>
    <cellStyle name="Обычный 10 2 2 5 3 2_База" xfId="1969" xr:uid="{00000000-0005-0000-0000-0000AE070000}"/>
    <cellStyle name="Обычный 10 2 2 5 3 3" xfId="1970" xr:uid="{00000000-0005-0000-0000-0000AF070000}"/>
    <cellStyle name="Обычный 10 2 2 5 3_База" xfId="1971" xr:uid="{00000000-0005-0000-0000-0000B0070000}"/>
    <cellStyle name="Обычный 10 2 2 5 4" xfId="1972" xr:uid="{00000000-0005-0000-0000-0000B1070000}"/>
    <cellStyle name="Обычный 10 2 2 5 4 2" xfId="1973" xr:uid="{00000000-0005-0000-0000-0000B2070000}"/>
    <cellStyle name="Обычный 10 2 2 5 4_База" xfId="1974" xr:uid="{00000000-0005-0000-0000-0000B3070000}"/>
    <cellStyle name="Обычный 10 2 2 5 5" xfId="1975" xr:uid="{00000000-0005-0000-0000-0000B4070000}"/>
    <cellStyle name="Обычный 10 2 2 5_База" xfId="1976" xr:uid="{00000000-0005-0000-0000-0000B5070000}"/>
    <cellStyle name="Обычный 10 2 2 6" xfId="1977" xr:uid="{00000000-0005-0000-0000-0000B6070000}"/>
    <cellStyle name="Обычный 10 2 2 6 2" xfId="1978" xr:uid="{00000000-0005-0000-0000-0000B7070000}"/>
    <cellStyle name="Обычный 10 2 2 6 2 2" xfId="1979" xr:uid="{00000000-0005-0000-0000-0000B8070000}"/>
    <cellStyle name="Обычный 10 2 2 6 2 2 2" xfId="1980" xr:uid="{00000000-0005-0000-0000-0000B9070000}"/>
    <cellStyle name="Обычный 10 2 2 6 2 2_База" xfId="1981" xr:uid="{00000000-0005-0000-0000-0000BA070000}"/>
    <cellStyle name="Обычный 10 2 2 6 2 3" xfId="1982" xr:uid="{00000000-0005-0000-0000-0000BB070000}"/>
    <cellStyle name="Обычный 10 2 2 6 2_База" xfId="1983" xr:uid="{00000000-0005-0000-0000-0000BC070000}"/>
    <cellStyle name="Обычный 10 2 2 6 3" xfId="1984" xr:uid="{00000000-0005-0000-0000-0000BD070000}"/>
    <cellStyle name="Обычный 10 2 2 6 3 2" xfId="1985" xr:uid="{00000000-0005-0000-0000-0000BE070000}"/>
    <cellStyle name="Обычный 10 2 2 6 3_База" xfId="1986" xr:uid="{00000000-0005-0000-0000-0000BF070000}"/>
    <cellStyle name="Обычный 10 2 2 6 4" xfId="1987" xr:uid="{00000000-0005-0000-0000-0000C0070000}"/>
    <cellStyle name="Обычный 10 2 2 6_База" xfId="1988" xr:uid="{00000000-0005-0000-0000-0000C1070000}"/>
    <cellStyle name="Обычный 10 2 2 7" xfId="1989" xr:uid="{00000000-0005-0000-0000-0000C2070000}"/>
    <cellStyle name="Обычный 10 2 2 7 2" xfId="1990" xr:uid="{00000000-0005-0000-0000-0000C3070000}"/>
    <cellStyle name="Обычный 10 2 2 7 2 2" xfId="1991" xr:uid="{00000000-0005-0000-0000-0000C4070000}"/>
    <cellStyle name="Обычный 10 2 2 7 2_База" xfId="1992" xr:uid="{00000000-0005-0000-0000-0000C5070000}"/>
    <cellStyle name="Обычный 10 2 2 7 3" xfId="1993" xr:uid="{00000000-0005-0000-0000-0000C6070000}"/>
    <cellStyle name="Обычный 10 2 2 7_База" xfId="1994" xr:uid="{00000000-0005-0000-0000-0000C7070000}"/>
    <cellStyle name="Обычный 10 2 2 8" xfId="1995" xr:uid="{00000000-0005-0000-0000-0000C8070000}"/>
    <cellStyle name="Обычный 10 2 2 8 2" xfId="1996" xr:uid="{00000000-0005-0000-0000-0000C9070000}"/>
    <cellStyle name="Обычный 10 2 2 8_База" xfId="1997" xr:uid="{00000000-0005-0000-0000-0000CA070000}"/>
    <cellStyle name="Обычный 10 2 2 9" xfId="1998" xr:uid="{00000000-0005-0000-0000-0000CB070000}"/>
    <cellStyle name="Обычный 10 2 2_База" xfId="1999" xr:uid="{00000000-0005-0000-0000-0000CC070000}"/>
    <cellStyle name="Обычный 10 2 3" xfId="2000" xr:uid="{00000000-0005-0000-0000-0000CD070000}"/>
    <cellStyle name="Обычный 10 2 3 2" xfId="2001" xr:uid="{00000000-0005-0000-0000-0000CE070000}"/>
    <cellStyle name="Обычный 10 2 3 2 2" xfId="2002" xr:uid="{00000000-0005-0000-0000-0000CF070000}"/>
    <cellStyle name="Обычный 10 2 3 2 2 2" xfId="2003" xr:uid="{00000000-0005-0000-0000-0000D0070000}"/>
    <cellStyle name="Обычный 10 2 3 2 2 2 2" xfId="2004" xr:uid="{00000000-0005-0000-0000-0000D1070000}"/>
    <cellStyle name="Обычный 10 2 3 2 2 2 2 2" xfId="2005" xr:uid="{00000000-0005-0000-0000-0000D2070000}"/>
    <cellStyle name="Обычный 10 2 3 2 2 2 2_База" xfId="2006" xr:uid="{00000000-0005-0000-0000-0000D3070000}"/>
    <cellStyle name="Обычный 10 2 3 2 2 2 3" xfId="2007" xr:uid="{00000000-0005-0000-0000-0000D4070000}"/>
    <cellStyle name="Обычный 10 2 3 2 2 2_База" xfId="2008" xr:uid="{00000000-0005-0000-0000-0000D5070000}"/>
    <cellStyle name="Обычный 10 2 3 2 2 3" xfId="2009" xr:uid="{00000000-0005-0000-0000-0000D6070000}"/>
    <cellStyle name="Обычный 10 2 3 2 2 3 2" xfId="2010" xr:uid="{00000000-0005-0000-0000-0000D7070000}"/>
    <cellStyle name="Обычный 10 2 3 2 2 3_База" xfId="2011" xr:uid="{00000000-0005-0000-0000-0000D8070000}"/>
    <cellStyle name="Обычный 10 2 3 2 2 4" xfId="2012" xr:uid="{00000000-0005-0000-0000-0000D9070000}"/>
    <cellStyle name="Обычный 10 2 3 2 2_База" xfId="2013" xr:uid="{00000000-0005-0000-0000-0000DA070000}"/>
    <cellStyle name="Обычный 10 2 3 2 3" xfId="2014" xr:uid="{00000000-0005-0000-0000-0000DB070000}"/>
    <cellStyle name="Обычный 10 2 3 2 3 2" xfId="2015" xr:uid="{00000000-0005-0000-0000-0000DC070000}"/>
    <cellStyle name="Обычный 10 2 3 2 3 2 2" xfId="2016" xr:uid="{00000000-0005-0000-0000-0000DD070000}"/>
    <cellStyle name="Обычный 10 2 3 2 3 2 2 2" xfId="2017" xr:uid="{00000000-0005-0000-0000-0000DE070000}"/>
    <cellStyle name="Обычный 10 2 3 2 3 2 2_База" xfId="2018" xr:uid="{00000000-0005-0000-0000-0000DF070000}"/>
    <cellStyle name="Обычный 10 2 3 2 3 2 3" xfId="2019" xr:uid="{00000000-0005-0000-0000-0000E0070000}"/>
    <cellStyle name="Обычный 10 2 3 2 3 2_База" xfId="2020" xr:uid="{00000000-0005-0000-0000-0000E1070000}"/>
    <cellStyle name="Обычный 10 2 3 2 3 3" xfId="2021" xr:uid="{00000000-0005-0000-0000-0000E2070000}"/>
    <cellStyle name="Обычный 10 2 3 2 3 3 2" xfId="2022" xr:uid="{00000000-0005-0000-0000-0000E3070000}"/>
    <cellStyle name="Обычный 10 2 3 2 3 3_База" xfId="2023" xr:uid="{00000000-0005-0000-0000-0000E4070000}"/>
    <cellStyle name="Обычный 10 2 3 2 3 4" xfId="2024" xr:uid="{00000000-0005-0000-0000-0000E5070000}"/>
    <cellStyle name="Обычный 10 2 3 2 3_База" xfId="2025" xr:uid="{00000000-0005-0000-0000-0000E6070000}"/>
    <cellStyle name="Обычный 10 2 3 2 4" xfId="2026" xr:uid="{00000000-0005-0000-0000-0000E7070000}"/>
    <cellStyle name="Обычный 10 2 3 2 4 2" xfId="2027" xr:uid="{00000000-0005-0000-0000-0000E8070000}"/>
    <cellStyle name="Обычный 10 2 3 2 4 2 2" xfId="2028" xr:uid="{00000000-0005-0000-0000-0000E9070000}"/>
    <cellStyle name="Обычный 10 2 3 2 4 2_База" xfId="2029" xr:uid="{00000000-0005-0000-0000-0000EA070000}"/>
    <cellStyle name="Обычный 10 2 3 2 4 3" xfId="2030" xr:uid="{00000000-0005-0000-0000-0000EB070000}"/>
    <cellStyle name="Обычный 10 2 3 2 4_База" xfId="2031" xr:uid="{00000000-0005-0000-0000-0000EC070000}"/>
    <cellStyle name="Обычный 10 2 3 2 5" xfId="2032" xr:uid="{00000000-0005-0000-0000-0000ED070000}"/>
    <cellStyle name="Обычный 10 2 3 2 5 2" xfId="2033" xr:uid="{00000000-0005-0000-0000-0000EE070000}"/>
    <cellStyle name="Обычный 10 2 3 2 5_База" xfId="2034" xr:uid="{00000000-0005-0000-0000-0000EF070000}"/>
    <cellStyle name="Обычный 10 2 3 2 6" xfId="2035" xr:uid="{00000000-0005-0000-0000-0000F0070000}"/>
    <cellStyle name="Обычный 10 2 3 2_База" xfId="2036" xr:uid="{00000000-0005-0000-0000-0000F1070000}"/>
    <cellStyle name="Обычный 10 2 3 3" xfId="2037" xr:uid="{00000000-0005-0000-0000-0000F2070000}"/>
    <cellStyle name="Обычный 10 2 3 3 2" xfId="2038" xr:uid="{00000000-0005-0000-0000-0000F3070000}"/>
    <cellStyle name="Обычный 10 2 3 3 2 2" xfId="2039" xr:uid="{00000000-0005-0000-0000-0000F4070000}"/>
    <cellStyle name="Обычный 10 2 3 3 2 2 2" xfId="2040" xr:uid="{00000000-0005-0000-0000-0000F5070000}"/>
    <cellStyle name="Обычный 10 2 3 3 2 2 2 2" xfId="2041" xr:uid="{00000000-0005-0000-0000-0000F6070000}"/>
    <cellStyle name="Обычный 10 2 3 3 2 2 2_База" xfId="2042" xr:uid="{00000000-0005-0000-0000-0000F7070000}"/>
    <cellStyle name="Обычный 10 2 3 3 2 2 3" xfId="2043" xr:uid="{00000000-0005-0000-0000-0000F8070000}"/>
    <cellStyle name="Обычный 10 2 3 3 2 2_База" xfId="2044" xr:uid="{00000000-0005-0000-0000-0000F9070000}"/>
    <cellStyle name="Обычный 10 2 3 3 2 3" xfId="2045" xr:uid="{00000000-0005-0000-0000-0000FA070000}"/>
    <cellStyle name="Обычный 10 2 3 3 2 3 2" xfId="2046" xr:uid="{00000000-0005-0000-0000-0000FB070000}"/>
    <cellStyle name="Обычный 10 2 3 3 2 3_База" xfId="2047" xr:uid="{00000000-0005-0000-0000-0000FC070000}"/>
    <cellStyle name="Обычный 10 2 3 3 2 4" xfId="2048" xr:uid="{00000000-0005-0000-0000-0000FD070000}"/>
    <cellStyle name="Обычный 10 2 3 3 2_База" xfId="2049" xr:uid="{00000000-0005-0000-0000-0000FE070000}"/>
    <cellStyle name="Обычный 10 2 3 3 3" xfId="2050" xr:uid="{00000000-0005-0000-0000-0000FF070000}"/>
    <cellStyle name="Обычный 10 2 3 3 3 2" xfId="2051" xr:uid="{00000000-0005-0000-0000-000000080000}"/>
    <cellStyle name="Обычный 10 2 3 3 3 2 2" xfId="2052" xr:uid="{00000000-0005-0000-0000-000001080000}"/>
    <cellStyle name="Обычный 10 2 3 3 3 2 2 2" xfId="2053" xr:uid="{00000000-0005-0000-0000-000002080000}"/>
    <cellStyle name="Обычный 10 2 3 3 3 2 2_База" xfId="2054" xr:uid="{00000000-0005-0000-0000-000003080000}"/>
    <cellStyle name="Обычный 10 2 3 3 3 2 3" xfId="2055" xr:uid="{00000000-0005-0000-0000-000004080000}"/>
    <cellStyle name="Обычный 10 2 3 3 3 2_База" xfId="2056" xr:uid="{00000000-0005-0000-0000-000005080000}"/>
    <cellStyle name="Обычный 10 2 3 3 3 3" xfId="2057" xr:uid="{00000000-0005-0000-0000-000006080000}"/>
    <cellStyle name="Обычный 10 2 3 3 3 3 2" xfId="2058" xr:uid="{00000000-0005-0000-0000-000007080000}"/>
    <cellStyle name="Обычный 10 2 3 3 3 3_База" xfId="2059" xr:uid="{00000000-0005-0000-0000-000008080000}"/>
    <cellStyle name="Обычный 10 2 3 3 3 4" xfId="2060" xr:uid="{00000000-0005-0000-0000-000009080000}"/>
    <cellStyle name="Обычный 10 2 3 3 3_База" xfId="2061" xr:uid="{00000000-0005-0000-0000-00000A080000}"/>
    <cellStyle name="Обычный 10 2 3 3 4" xfId="2062" xr:uid="{00000000-0005-0000-0000-00000B080000}"/>
    <cellStyle name="Обычный 10 2 3 3 4 2" xfId="2063" xr:uid="{00000000-0005-0000-0000-00000C080000}"/>
    <cellStyle name="Обычный 10 2 3 3 4 2 2" xfId="2064" xr:uid="{00000000-0005-0000-0000-00000D080000}"/>
    <cellStyle name="Обычный 10 2 3 3 4 2_База" xfId="2065" xr:uid="{00000000-0005-0000-0000-00000E080000}"/>
    <cellStyle name="Обычный 10 2 3 3 4 3" xfId="2066" xr:uid="{00000000-0005-0000-0000-00000F080000}"/>
    <cellStyle name="Обычный 10 2 3 3 4_База" xfId="2067" xr:uid="{00000000-0005-0000-0000-000010080000}"/>
    <cellStyle name="Обычный 10 2 3 3 5" xfId="2068" xr:uid="{00000000-0005-0000-0000-000011080000}"/>
    <cellStyle name="Обычный 10 2 3 3 5 2" xfId="2069" xr:uid="{00000000-0005-0000-0000-000012080000}"/>
    <cellStyle name="Обычный 10 2 3 3 5_База" xfId="2070" xr:uid="{00000000-0005-0000-0000-000013080000}"/>
    <cellStyle name="Обычный 10 2 3 3 6" xfId="2071" xr:uid="{00000000-0005-0000-0000-000014080000}"/>
    <cellStyle name="Обычный 10 2 3 3_База" xfId="2072" xr:uid="{00000000-0005-0000-0000-000015080000}"/>
    <cellStyle name="Обычный 10 2 3 4" xfId="2073" xr:uid="{00000000-0005-0000-0000-000016080000}"/>
    <cellStyle name="Обычный 10 2 3 4 2" xfId="2074" xr:uid="{00000000-0005-0000-0000-000017080000}"/>
    <cellStyle name="Обычный 10 2 3 4 2 2" xfId="2075" xr:uid="{00000000-0005-0000-0000-000018080000}"/>
    <cellStyle name="Обычный 10 2 3 4 2 2 2" xfId="2076" xr:uid="{00000000-0005-0000-0000-000019080000}"/>
    <cellStyle name="Обычный 10 2 3 4 2 2_База" xfId="2077" xr:uid="{00000000-0005-0000-0000-00001A080000}"/>
    <cellStyle name="Обычный 10 2 3 4 2 3" xfId="2078" xr:uid="{00000000-0005-0000-0000-00001B080000}"/>
    <cellStyle name="Обычный 10 2 3 4 2_База" xfId="2079" xr:uid="{00000000-0005-0000-0000-00001C080000}"/>
    <cellStyle name="Обычный 10 2 3 4 3" xfId="2080" xr:uid="{00000000-0005-0000-0000-00001D080000}"/>
    <cellStyle name="Обычный 10 2 3 4 3 2" xfId="2081" xr:uid="{00000000-0005-0000-0000-00001E080000}"/>
    <cellStyle name="Обычный 10 2 3 4 3_База" xfId="2082" xr:uid="{00000000-0005-0000-0000-00001F080000}"/>
    <cellStyle name="Обычный 10 2 3 4 4" xfId="2083" xr:uid="{00000000-0005-0000-0000-000020080000}"/>
    <cellStyle name="Обычный 10 2 3 4_База" xfId="2084" xr:uid="{00000000-0005-0000-0000-000021080000}"/>
    <cellStyle name="Обычный 10 2 3 5" xfId="2085" xr:uid="{00000000-0005-0000-0000-000022080000}"/>
    <cellStyle name="Обычный 10 2 3 5 2" xfId="2086" xr:uid="{00000000-0005-0000-0000-000023080000}"/>
    <cellStyle name="Обычный 10 2 3 5 2 2" xfId="2087" xr:uid="{00000000-0005-0000-0000-000024080000}"/>
    <cellStyle name="Обычный 10 2 3 5 2 2 2" xfId="2088" xr:uid="{00000000-0005-0000-0000-000025080000}"/>
    <cellStyle name="Обычный 10 2 3 5 2 2_База" xfId="2089" xr:uid="{00000000-0005-0000-0000-000026080000}"/>
    <cellStyle name="Обычный 10 2 3 5 2 3" xfId="2090" xr:uid="{00000000-0005-0000-0000-000027080000}"/>
    <cellStyle name="Обычный 10 2 3 5 2_База" xfId="2091" xr:uid="{00000000-0005-0000-0000-000028080000}"/>
    <cellStyle name="Обычный 10 2 3 5 3" xfId="2092" xr:uid="{00000000-0005-0000-0000-000029080000}"/>
    <cellStyle name="Обычный 10 2 3 5 3 2" xfId="2093" xr:uid="{00000000-0005-0000-0000-00002A080000}"/>
    <cellStyle name="Обычный 10 2 3 5 3_База" xfId="2094" xr:uid="{00000000-0005-0000-0000-00002B080000}"/>
    <cellStyle name="Обычный 10 2 3 5 4" xfId="2095" xr:uid="{00000000-0005-0000-0000-00002C080000}"/>
    <cellStyle name="Обычный 10 2 3 5_База" xfId="2096" xr:uid="{00000000-0005-0000-0000-00002D080000}"/>
    <cellStyle name="Обычный 10 2 3 6" xfId="2097" xr:uid="{00000000-0005-0000-0000-00002E080000}"/>
    <cellStyle name="Обычный 10 2 3 6 2" xfId="2098" xr:uid="{00000000-0005-0000-0000-00002F080000}"/>
    <cellStyle name="Обычный 10 2 3 6 2 2" xfId="2099" xr:uid="{00000000-0005-0000-0000-000030080000}"/>
    <cellStyle name="Обычный 10 2 3 6 2_База" xfId="2100" xr:uid="{00000000-0005-0000-0000-000031080000}"/>
    <cellStyle name="Обычный 10 2 3 6 3" xfId="2101" xr:uid="{00000000-0005-0000-0000-000032080000}"/>
    <cellStyle name="Обычный 10 2 3 6_База" xfId="2102" xr:uid="{00000000-0005-0000-0000-000033080000}"/>
    <cellStyle name="Обычный 10 2 3 7" xfId="2103" xr:uid="{00000000-0005-0000-0000-000034080000}"/>
    <cellStyle name="Обычный 10 2 3 7 2" xfId="2104" xr:uid="{00000000-0005-0000-0000-000035080000}"/>
    <cellStyle name="Обычный 10 2 3 7_База" xfId="2105" xr:uid="{00000000-0005-0000-0000-000036080000}"/>
    <cellStyle name="Обычный 10 2 3 8" xfId="2106" xr:uid="{00000000-0005-0000-0000-000037080000}"/>
    <cellStyle name="Обычный 10 2 3_База" xfId="2107" xr:uid="{00000000-0005-0000-0000-000038080000}"/>
    <cellStyle name="Обычный 10 2 4" xfId="2108" xr:uid="{00000000-0005-0000-0000-000039080000}"/>
    <cellStyle name="Обычный 10 2 4 2" xfId="2109" xr:uid="{00000000-0005-0000-0000-00003A080000}"/>
    <cellStyle name="Обычный 10 2 4 2 2" xfId="2110" xr:uid="{00000000-0005-0000-0000-00003B080000}"/>
    <cellStyle name="Обычный 10 2 4 2 2 2" xfId="2111" xr:uid="{00000000-0005-0000-0000-00003C080000}"/>
    <cellStyle name="Обычный 10 2 4 2 2 2 2" xfId="2112" xr:uid="{00000000-0005-0000-0000-00003D080000}"/>
    <cellStyle name="Обычный 10 2 4 2 2 2_База" xfId="2113" xr:uid="{00000000-0005-0000-0000-00003E080000}"/>
    <cellStyle name="Обычный 10 2 4 2 2 3" xfId="2114" xr:uid="{00000000-0005-0000-0000-00003F080000}"/>
    <cellStyle name="Обычный 10 2 4 2 2_База" xfId="2115" xr:uid="{00000000-0005-0000-0000-000040080000}"/>
    <cellStyle name="Обычный 10 2 4 2 3" xfId="2116" xr:uid="{00000000-0005-0000-0000-000041080000}"/>
    <cellStyle name="Обычный 10 2 4 2 3 2" xfId="2117" xr:uid="{00000000-0005-0000-0000-000042080000}"/>
    <cellStyle name="Обычный 10 2 4 2 3_База" xfId="2118" xr:uid="{00000000-0005-0000-0000-000043080000}"/>
    <cellStyle name="Обычный 10 2 4 2 4" xfId="2119" xr:uid="{00000000-0005-0000-0000-000044080000}"/>
    <cellStyle name="Обычный 10 2 4 2_База" xfId="2120" xr:uid="{00000000-0005-0000-0000-000045080000}"/>
    <cellStyle name="Обычный 10 2 4 3" xfId="2121" xr:uid="{00000000-0005-0000-0000-000046080000}"/>
    <cellStyle name="Обычный 10 2 4 3 2" xfId="2122" xr:uid="{00000000-0005-0000-0000-000047080000}"/>
    <cellStyle name="Обычный 10 2 4 3 2 2" xfId="2123" xr:uid="{00000000-0005-0000-0000-000048080000}"/>
    <cellStyle name="Обычный 10 2 4 3 2 2 2" xfId="2124" xr:uid="{00000000-0005-0000-0000-000049080000}"/>
    <cellStyle name="Обычный 10 2 4 3 2 2_База" xfId="2125" xr:uid="{00000000-0005-0000-0000-00004A080000}"/>
    <cellStyle name="Обычный 10 2 4 3 2 3" xfId="2126" xr:uid="{00000000-0005-0000-0000-00004B080000}"/>
    <cellStyle name="Обычный 10 2 4 3 2_База" xfId="2127" xr:uid="{00000000-0005-0000-0000-00004C080000}"/>
    <cellStyle name="Обычный 10 2 4 3 3" xfId="2128" xr:uid="{00000000-0005-0000-0000-00004D080000}"/>
    <cellStyle name="Обычный 10 2 4 3 3 2" xfId="2129" xr:uid="{00000000-0005-0000-0000-00004E080000}"/>
    <cellStyle name="Обычный 10 2 4 3 3_База" xfId="2130" xr:uid="{00000000-0005-0000-0000-00004F080000}"/>
    <cellStyle name="Обычный 10 2 4 3 4" xfId="2131" xr:uid="{00000000-0005-0000-0000-000050080000}"/>
    <cellStyle name="Обычный 10 2 4 3_База" xfId="2132" xr:uid="{00000000-0005-0000-0000-000051080000}"/>
    <cellStyle name="Обычный 10 2 4 4" xfId="2133" xr:uid="{00000000-0005-0000-0000-000052080000}"/>
    <cellStyle name="Обычный 10 2 4 4 2" xfId="2134" xr:uid="{00000000-0005-0000-0000-000053080000}"/>
    <cellStyle name="Обычный 10 2 4 4 2 2" xfId="2135" xr:uid="{00000000-0005-0000-0000-000054080000}"/>
    <cellStyle name="Обычный 10 2 4 4 2_База" xfId="2136" xr:uid="{00000000-0005-0000-0000-000055080000}"/>
    <cellStyle name="Обычный 10 2 4 4 3" xfId="2137" xr:uid="{00000000-0005-0000-0000-000056080000}"/>
    <cellStyle name="Обычный 10 2 4 4_База" xfId="2138" xr:uid="{00000000-0005-0000-0000-000057080000}"/>
    <cellStyle name="Обычный 10 2 4 5" xfId="2139" xr:uid="{00000000-0005-0000-0000-000058080000}"/>
    <cellStyle name="Обычный 10 2 4 5 2" xfId="2140" xr:uid="{00000000-0005-0000-0000-000059080000}"/>
    <cellStyle name="Обычный 10 2 4 5_База" xfId="2141" xr:uid="{00000000-0005-0000-0000-00005A080000}"/>
    <cellStyle name="Обычный 10 2 4 6" xfId="2142" xr:uid="{00000000-0005-0000-0000-00005B080000}"/>
    <cellStyle name="Обычный 10 2 4_База" xfId="2143" xr:uid="{00000000-0005-0000-0000-00005C080000}"/>
    <cellStyle name="Обычный 10 2 5" xfId="2144" xr:uid="{00000000-0005-0000-0000-00005D080000}"/>
    <cellStyle name="Обычный 10 2 5 2" xfId="2145" xr:uid="{00000000-0005-0000-0000-00005E080000}"/>
    <cellStyle name="Обычный 10 2 5 2 2" xfId="2146" xr:uid="{00000000-0005-0000-0000-00005F080000}"/>
    <cellStyle name="Обычный 10 2 5 2 2 2" xfId="2147" xr:uid="{00000000-0005-0000-0000-000060080000}"/>
    <cellStyle name="Обычный 10 2 5 2 2 2 2" xfId="2148" xr:uid="{00000000-0005-0000-0000-000061080000}"/>
    <cellStyle name="Обычный 10 2 5 2 2 2_База" xfId="2149" xr:uid="{00000000-0005-0000-0000-000062080000}"/>
    <cellStyle name="Обычный 10 2 5 2 2 3" xfId="2150" xr:uid="{00000000-0005-0000-0000-000063080000}"/>
    <cellStyle name="Обычный 10 2 5 2 2_База" xfId="2151" xr:uid="{00000000-0005-0000-0000-000064080000}"/>
    <cellStyle name="Обычный 10 2 5 2 3" xfId="2152" xr:uid="{00000000-0005-0000-0000-000065080000}"/>
    <cellStyle name="Обычный 10 2 5 2 3 2" xfId="2153" xr:uid="{00000000-0005-0000-0000-000066080000}"/>
    <cellStyle name="Обычный 10 2 5 2 3_База" xfId="2154" xr:uid="{00000000-0005-0000-0000-000067080000}"/>
    <cellStyle name="Обычный 10 2 5 2 4" xfId="2155" xr:uid="{00000000-0005-0000-0000-000068080000}"/>
    <cellStyle name="Обычный 10 2 5 2_База" xfId="2156" xr:uid="{00000000-0005-0000-0000-000069080000}"/>
    <cellStyle name="Обычный 10 2 5 3" xfId="2157" xr:uid="{00000000-0005-0000-0000-00006A080000}"/>
    <cellStyle name="Обычный 10 2 5 3 2" xfId="2158" xr:uid="{00000000-0005-0000-0000-00006B080000}"/>
    <cellStyle name="Обычный 10 2 5 3 2 2" xfId="2159" xr:uid="{00000000-0005-0000-0000-00006C080000}"/>
    <cellStyle name="Обычный 10 2 5 3 2 2 2" xfId="2160" xr:uid="{00000000-0005-0000-0000-00006D080000}"/>
    <cellStyle name="Обычный 10 2 5 3 2 2_База" xfId="2161" xr:uid="{00000000-0005-0000-0000-00006E080000}"/>
    <cellStyle name="Обычный 10 2 5 3 2 3" xfId="2162" xr:uid="{00000000-0005-0000-0000-00006F080000}"/>
    <cellStyle name="Обычный 10 2 5 3 2_База" xfId="2163" xr:uid="{00000000-0005-0000-0000-000070080000}"/>
    <cellStyle name="Обычный 10 2 5 3 3" xfId="2164" xr:uid="{00000000-0005-0000-0000-000071080000}"/>
    <cellStyle name="Обычный 10 2 5 3 3 2" xfId="2165" xr:uid="{00000000-0005-0000-0000-000072080000}"/>
    <cellStyle name="Обычный 10 2 5 3 3_База" xfId="2166" xr:uid="{00000000-0005-0000-0000-000073080000}"/>
    <cellStyle name="Обычный 10 2 5 3 4" xfId="2167" xr:uid="{00000000-0005-0000-0000-000074080000}"/>
    <cellStyle name="Обычный 10 2 5 3_База" xfId="2168" xr:uid="{00000000-0005-0000-0000-000075080000}"/>
    <cellStyle name="Обычный 10 2 5 4" xfId="2169" xr:uid="{00000000-0005-0000-0000-000076080000}"/>
    <cellStyle name="Обычный 10 2 5 4 2" xfId="2170" xr:uid="{00000000-0005-0000-0000-000077080000}"/>
    <cellStyle name="Обычный 10 2 5 4 2 2" xfId="2171" xr:uid="{00000000-0005-0000-0000-000078080000}"/>
    <cellStyle name="Обычный 10 2 5 4 2_База" xfId="2172" xr:uid="{00000000-0005-0000-0000-000079080000}"/>
    <cellStyle name="Обычный 10 2 5 4 3" xfId="2173" xr:uid="{00000000-0005-0000-0000-00007A080000}"/>
    <cellStyle name="Обычный 10 2 5 4_База" xfId="2174" xr:uid="{00000000-0005-0000-0000-00007B080000}"/>
    <cellStyle name="Обычный 10 2 5 5" xfId="2175" xr:uid="{00000000-0005-0000-0000-00007C080000}"/>
    <cellStyle name="Обычный 10 2 5 5 2" xfId="2176" xr:uid="{00000000-0005-0000-0000-00007D080000}"/>
    <cellStyle name="Обычный 10 2 5 5_База" xfId="2177" xr:uid="{00000000-0005-0000-0000-00007E080000}"/>
    <cellStyle name="Обычный 10 2 5 6" xfId="2178" xr:uid="{00000000-0005-0000-0000-00007F080000}"/>
    <cellStyle name="Обычный 10 2 5_База" xfId="2179" xr:uid="{00000000-0005-0000-0000-000080080000}"/>
    <cellStyle name="Обычный 10 2 6" xfId="2180" xr:uid="{00000000-0005-0000-0000-000081080000}"/>
    <cellStyle name="Обычный 10 2 6 2" xfId="2181" xr:uid="{00000000-0005-0000-0000-000082080000}"/>
    <cellStyle name="Обычный 10 2 6 2 2" xfId="2182" xr:uid="{00000000-0005-0000-0000-000083080000}"/>
    <cellStyle name="Обычный 10 2 6 2 2 2" xfId="2183" xr:uid="{00000000-0005-0000-0000-000084080000}"/>
    <cellStyle name="Обычный 10 2 6 2 2 2 2" xfId="2184" xr:uid="{00000000-0005-0000-0000-000085080000}"/>
    <cellStyle name="Обычный 10 2 6 2 2 2_База" xfId="2185" xr:uid="{00000000-0005-0000-0000-000086080000}"/>
    <cellStyle name="Обычный 10 2 6 2 2 3" xfId="2186" xr:uid="{00000000-0005-0000-0000-000087080000}"/>
    <cellStyle name="Обычный 10 2 6 2 2_База" xfId="2187" xr:uid="{00000000-0005-0000-0000-000088080000}"/>
    <cellStyle name="Обычный 10 2 6 2 3" xfId="2188" xr:uid="{00000000-0005-0000-0000-000089080000}"/>
    <cellStyle name="Обычный 10 2 6 2 3 2" xfId="2189" xr:uid="{00000000-0005-0000-0000-00008A080000}"/>
    <cellStyle name="Обычный 10 2 6 2 3_База" xfId="2190" xr:uid="{00000000-0005-0000-0000-00008B080000}"/>
    <cellStyle name="Обычный 10 2 6 2 4" xfId="2191" xr:uid="{00000000-0005-0000-0000-00008C080000}"/>
    <cellStyle name="Обычный 10 2 6 2_База" xfId="2192" xr:uid="{00000000-0005-0000-0000-00008D080000}"/>
    <cellStyle name="Обычный 10 2 6 3" xfId="2193" xr:uid="{00000000-0005-0000-0000-00008E080000}"/>
    <cellStyle name="Обычный 10 2 6 3 2" xfId="2194" xr:uid="{00000000-0005-0000-0000-00008F080000}"/>
    <cellStyle name="Обычный 10 2 6 3 2 2" xfId="2195" xr:uid="{00000000-0005-0000-0000-000090080000}"/>
    <cellStyle name="Обычный 10 2 6 3 2_База" xfId="2196" xr:uid="{00000000-0005-0000-0000-000091080000}"/>
    <cellStyle name="Обычный 10 2 6 3 3" xfId="2197" xr:uid="{00000000-0005-0000-0000-000092080000}"/>
    <cellStyle name="Обычный 10 2 6 3_База" xfId="2198" xr:uid="{00000000-0005-0000-0000-000093080000}"/>
    <cellStyle name="Обычный 10 2 6 4" xfId="2199" xr:uid="{00000000-0005-0000-0000-000094080000}"/>
    <cellStyle name="Обычный 10 2 6 4 2" xfId="2200" xr:uid="{00000000-0005-0000-0000-000095080000}"/>
    <cellStyle name="Обычный 10 2 6 4_База" xfId="2201" xr:uid="{00000000-0005-0000-0000-000096080000}"/>
    <cellStyle name="Обычный 10 2 6 5" xfId="2202" xr:uid="{00000000-0005-0000-0000-000097080000}"/>
    <cellStyle name="Обычный 10 2 6_База" xfId="2203" xr:uid="{00000000-0005-0000-0000-000098080000}"/>
    <cellStyle name="Обычный 10 2 7" xfId="2204" xr:uid="{00000000-0005-0000-0000-000099080000}"/>
    <cellStyle name="Обычный 10 2 7 2" xfId="2205" xr:uid="{00000000-0005-0000-0000-00009A080000}"/>
    <cellStyle name="Обычный 10 2 7 2 2" xfId="2206" xr:uid="{00000000-0005-0000-0000-00009B080000}"/>
    <cellStyle name="Обычный 10 2 7 2 2 2" xfId="2207" xr:uid="{00000000-0005-0000-0000-00009C080000}"/>
    <cellStyle name="Обычный 10 2 7 2 2_База" xfId="2208" xr:uid="{00000000-0005-0000-0000-00009D080000}"/>
    <cellStyle name="Обычный 10 2 7 2 3" xfId="2209" xr:uid="{00000000-0005-0000-0000-00009E080000}"/>
    <cellStyle name="Обычный 10 2 7 2_База" xfId="2210" xr:uid="{00000000-0005-0000-0000-00009F080000}"/>
    <cellStyle name="Обычный 10 2 7 3" xfId="2211" xr:uid="{00000000-0005-0000-0000-0000A0080000}"/>
    <cellStyle name="Обычный 10 2 7 3 2" xfId="2212" xr:uid="{00000000-0005-0000-0000-0000A1080000}"/>
    <cellStyle name="Обычный 10 2 7 3_База" xfId="2213" xr:uid="{00000000-0005-0000-0000-0000A2080000}"/>
    <cellStyle name="Обычный 10 2 7 4" xfId="2214" xr:uid="{00000000-0005-0000-0000-0000A3080000}"/>
    <cellStyle name="Обычный 10 2 7_База" xfId="2215" xr:uid="{00000000-0005-0000-0000-0000A4080000}"/>
    <cellStyle name="Обычный 10 2 8" xfId="2216" xr:uid="{00000000-0005-0000-0000-0000A5080000}"/>
    <cellStyle name="Обычный 10 2 8 2" xfId="2217" xr:uid="{00000000-0005-0000-0000-0000A6080000}"/>
    <cellStyle name="Обычный 10 2 8 2 2" xfId="2218" xr:uid="{00000000-0005-0000-0000-0000A7080000}"/>
    <cellStyle name="Обычный 10 2 8 2 2 2" xfId="2219" xr:uid="{00000000-0005-0000-0000-0000A8080000}"/>
    <cellStyle name="Обычный 10 2 8 2 2_База" xfId="2220" xr:uid="{00000000-0005-0000-0000-0000A9080000}"/>
    <cellStyle name="Обычный 10 2 8 2 3" xfId="2221" xr:uid="{00000000-0005-0000-0000-0000AA080000}"/>
    <cellStyle name="Обычный 10 2 8 2_База" xfId="2222" xr:uid="{00000000-0005-0000-0000-0000AB080000}"/>
    <cellStyle name="Обычный 10 2 8 3" xfId="2223" xr:uid="{00000000-0005-0000-0000-0000AC080000}"/>
    <cellStyle name="Обычный 10 2 8 3 2" xfId="2224" xr:uid="{00000000-0005-0000-0000-0000AD080000}"/>
    <cellStyle name="Обычный 10 2 8 3_База" xfId="2225" xr:uid="{00000000-0005-0000-0000-0000AE080000}"/>
    <cellStyle name="Обычный 10 2 8 4" xfId="2226" xr:uid="{00000000-0005-0000-0000-0000AF080000}"/>
    <cellStyle name="Обычный 10 2 8_База" xfId="2227" xr:uid="{00000000-0005-0000-0000-0000B0080000}"/>
    <cellStyle name="Обычный 10 2 9" xfId="2228" xr:uid="{00000000-0005-0000-0000-0000B1080000}"/>
    <cellStyle name="Обычный 10 2 9 2" xfId="2229" xr:uid="{00000000-0005-0000-0000-0000B2080000}"/>
    <cellStyle name="Обычный 10 2 9 2 2" xfId="2230" xr:uid="{00000000-0005-0000-0000-0000B3080000}"/>
    <cellStyle name="Обычный 10 2 9 2_База" xfId="2231" xr:uid="{00000000-0005-0000-0000-0000B4080000}"/>
    <cellStyle name="Обычный 10 2 9 3" xfId="2232" xr:uid="{00000000-0005-0000-0000-0000B5080000}"/>
    <cellStyle name="Обычный 10 2 9_База" xfId="2233" xr:uid="{00000000-0005-0000-0000-0000B6080000}"/>
    <cellStyle name="Обычный 10 2_База" xfId="2234" xr:uid="{00000000-0005-0000-0000-0000B7080000}"/>
    <cellStyle name="Обычный 10 3" xfId="2235" xr:uid="{00000000-0005-0000-0000-0000B8080000}"/>
    <cellStyle name="Обычный 10 5" xfId="2236" xr:uid="{00000000-0005-0000-0000-0000B9080000}"/>
    <cellStyle name="Обычный 10_Налоговый прогноз ТОО ЦУМ_2015   08.12.14 Куандыкова А." xfId="2237" xr:uid="{00000000-0005-0000-0000-0000BA080000}"/>
    <cellStyle name="Обычный 11" xfId="2238" xr:uid="{00000000-0005-0000-0000-0000BB080000}"/>
    <cellStyle name="Обычный 11 10" xfId="2239" xr:uid="{00000000-0005-0000-0000-0000BC080000}"/>
    <cellStyle name="Обычный 11 10 2" xfId="2240" xr:uid="{00000000-0005-0000-0000-0000BD080000}"/>
    <cellStyle name="Обычный 11 10 3" xfId="2241" xr:uid="{00000000-0005-0000-0000-0000BE080000}"/>
    <cellStyle name="Обычный 11 10 4" xfId="2242" xr:uid="{00000000-0005-0000-0000-0000BF080000}"/>
    <cellStyle name="Обычный 11 10_База" xfId="2243" xr:uid="{00000000-0005-0000-0000-0000C0080000}"/>
    <cellStyle name="Обычный 11 11" xfId="2244" xr:uid="{00000000-0005-0000-0000-0000C1080000}"/>
    <cellStyle name="Обычный 11 12" xfId="2245" xr:uid="{00000000-0005-0000-0000-0000C2080000}"/>
    <cellStyle name="Обычный 11 2" xfId="2246" xr:uid="{00000000-0005-0000-0000-0000C3080000}"/>
    <cellStyle name="Обычный 11 2 10" xfId="2247" xr:uid="{00000000-0005-0000-0000-0000C4080000}"/>
    <cellStyle name="Обычный 11 2 2" xfId="2248" xr:uid="{00000000-0005-0000-0000-0000C5080000}"/>
    <cellStyle name="Обычный 11 2 2 2" xfId="2249" xr:uid="{00000000-0005-0000-0000-0000C6080000}"/>
    <cellStyle name="Обычный 11 2 2 2 2" xfId="2250" xr:uid="{00000000-0005-0000-0000-0000C7080000}"/>
    <cellStyle name="Обычный 11 2 2 2 2 2" xfId="2251" xr:uid="{00000000-0005-0000-0000-0000C8080000}"/>
    <cellStyle name="Обычный 11 2 2 2 2 2 2" xfId="2252" xr:uid="{00000000-0005-0000-0000-0000C9080000}"/>
    <cellStyle name="Обычный 11 2 2 2 2 2 2 2" xfId="2253" xr:uid="{00000000-0005-0000-0000-0000CA080000}"/>
    <cellStyle name="Обычный 11 2 2 2 2 2 2 2 2" xfId="2254" xr:uid="{00000000-0005-0000-0000-0000CB080000}"/>
    <cellStyle name="Обычный 11 2 2 2 2 2 2 2_База" xfId="2255" xr:uid="{00000000-0005-0000-0000-0000CC080000}"/>
    <cellStyle name="Обычный 11 2 2 2 2 2 2 3" xfId="2256" xr:uid="{00000000-0005-0000-0000-0000CD080000}"/>
    <cellStyle name="Обычный 11 2 2 2 2 2 2_База" xfId="2257" xr:uid="{00000000-0005-0000-0000-0000CE080000}"/>
    <cellStyle name="Обычный 11 2 2 2 2 2 3" xfId="2258" xr:uid="{00000000-0005-0000-0000-0000CF080000}"/>
    <cellStyle name="Обычный 11 2 2 2 2 2 3 2" xfId="2259" xr:uid="{00000000-0005-0000-0000-0000D0080000}"/>
    <cellStyle name="Обычный 11 2 2 2 2 2 3_База" xfId="2260" xr:uid="{00000000-0005-0000-0000-0000D1080000}"/>
    <cellStyle name="Обычный 11 2 2 2 2 2 4" xfId="2261" xr:uid="{00000000-0005-0000-0000-0000D2080000}"/>
    <cellStyle name="Обычный 11 2 2 2 2 2_База" xfId="2262" xr:uid="{00000000-0005-0000-0000-0000D3080000}"/>
    <cellStyle name="Обычный 11 2 2 2 2 3" xfId="2263" xr:uid="{00000000-0005-0000-0000-0000D4080000}"/>
    <cellStyle name="Обычный 11 2 2 2 2 3 2" xfId="2264" xr:uid="{00000000-0005-0000-0000-0000D5080000}"/>
    <cellStyle name="Обычный 11 2 2 2 2 3 2 2" xfId="2265" xr:uid="{00000000-0005-0000-0000-0000D6080000}"/>
    <cellStyle name="Обычный 11 2 2 2 2 3 2 2 2" xfId="2266" xr:uid="{00000000-0005-0000-0000-0000D7080000}"/>
    <cellStyle name="Обычный 11 2 2 2 2 3 2 2_База" xfId="2267" xr:uid="{00000000-0005-0000-0000-0000D8080000}"/>
    <cellStyle name="Обычный 11 2 2 2 2 3 2 3" xfId="2268" xr:uid="{00000000-0005-0000-0000-0000D9080000}"/>
    <cellStyle name="Обычный 11 2 2 2 2 3 2_База" xfId="2269" xr:uid="{00000000-0005-0000-0000-0000DA080000}"/>
    <cellStyle name="Обычный 11 2 2 2 2 3 3" xfId="2270" xr:uid="{00000000-0005-0000-0000-0000DB080000}"/>
    <cellStyle name="Обычный 11 2 2 2 2 3 3 2" xfId="2271" xr:uid="{00000000-0005-0000-0000-0000DC080000}"/>
    <cellStyle name="Обычный 11 2 2 2 2 3 3_База" xfId="2272" xr:uid="{00000000-0005-0000-0000-0000DD080000}"/>
    <cellStyle name="Обычный 11 2 2 2 2 3 4" xfId="2273" xr:uid="{00000000-0005-0000-0000-0000DE080000}"/>
    <cellStyle name="Обычный 11 2 2 2 2 3_База" xfId="2274" xr:uid="{00000000-0005-0000-0000-0000DF080000}"/>
    <cellStyle name="Обычный 11 2 2 2 2 4" xfId="2275" xr:uid="{00000000-0005-0000-0000-0000E0080000}"/>
    <cellStyle name="Обычный 11 2 2 2 2 4 2" xfId="2276" xr:uid="{00000000-0005-0000-0000-0000E1080000}"/>
    <cellStyle name="Обычный 11 2 2 2 2 4 2 2" xfId="2277" xr:uid="{00000000-0005-0000-0000-0000E2080000}"/>
    <cellStyle name="Обычный 11 2 2 2 2 4 2_База" xfId="2278" xr:uid="{00000000-0005-0000-0000-0000E3080000}"/>
    <cellStyle name="Обычный 11 2 2 2 2 4 3" xfId="2279" xr:uid="{00000000-0005-0000-0000-0000E4080000}"/>
    <cellStyle name="Обычный 11 2 2 2 2 4_База" xfId="2280" xr:uid="{00000000-0005-0000-0000-0000E5080000}"/>
    <cellStyle name="Обычный 11 2 2 2 2 5" xfId="2281" xr:uid="{00000000-0005-0000-0000-0000E6080000}"/>
    <cellStyle name="Обычный 11 2 2 2 2 5 2" xfId="2282" xr:uid="{00000000-0005-0000-0000-0000E7080000}"/>
    <cellStyle name="Обычный 11 2 2 2 2 5_База" xfId="2283" xr:uid="{00000000-0005-0000-0000-0000E8080000}"/>
    <cellStyle name="Обычный 11 2 2 2 2 6" xfId="2284" xr:uid="{00000000-0005-0000-0000-0000E9080000}"/>
    <cellStyle name="Обычный 11 2 2 2 2_База" xfId="2285" xr:uid="{00000000-0005-0000-0000-0000EA080000}"/>
    <cellStyle name="Обычный 11 2 2 2 3" xfId="2286" xr:uid="{00000000-0005-0000-0000-0000EB080000}"/>
    <cellStyle name="Обычный 11 2 2 2 3 2" xfId="2287" xr:uid="{00000000-0005-0000-0000-0000EC080000}"/>
    <cellStyle name="Обычный 11 2 2 2 3 2 2" xfId="2288" xr:uid="{00000000-0005-0000-0000-0000ED080000}"/>
    <cellStyle name="Обычный 11 2 2 2 3 2 2 2" xfId="2289" xr:uid="{00000000-0005-0000-0000-0000EE080000}"/>
    <cellStyle name="Обычный 11 2 2 2 3 2 2 2 2" xfId="2290" xr:uid="{00000000-0005-0000-0000-0000EF080000}"/>
    <cellStyle name="Обычный 11 2 2 2 3 2 2 2_База" xfId="2291" xr:uid="{00000000-0005-0000-0000-0000F0080000}"/>
    <cellStyle name="Обычный 11 2 2 2 3 2 2 3" xfId="2292" xr:uid="{00000000-0005-0000-0000-0000F1080000}"/>
    <cellStyle name="Обычный 11 2 2 2 3 2 2_База" xfId="2293" xr:uid="{00000000-0005-0000-0000-0000F2080000}"/>
    <cellStyle name="Обычный 11 2 2 2 3 2 3" xfId="2294" xr:uid="{00000000-0005-0000-0000-0000F3080000}"/>
    <cellStyle name="Обычный 11 2 2 2 3 2 3 2" xfId="2295" xr:uid="{00000000-0005-0000-0000-0000F4080000}"/>
    <cellStyle name="Обычный 11 2 2 2 3 2 3_База" xfId="2296" xr:uid="{00000000-0005-0000-0000-0000F5080000}"/>
    <cellStyle name="Обычный 11 2 2 2 3 2 4" xfId="2297" xr:uid="{00000000-0005-0000-0000-0000F6080000}"/>
    <cellStyle name="Обычный 11 2 2 2 3 2_База" xfId="2298" xr:uid="{00000000-0005-0000-0000-0000F7080000}"/>
    <cellStyle name="Обычный 11 2 2 2 3 3" xfId="2299" xr:uid="{00000000-0005-0000-0000-0000F8080000}"/>
    <cellStyle name="Обычный 11 2 2 2 3 3 2" xfId="2300" xr:uid="{00000000-0005-0000-0000-0000F9080000}"/>
    <cellStyle name="Обычный 11 2 2 2 3 3 2 2" xfId="2301" xr:uid="{00000000-0005-0000-0000-0000FA080000}"/>
    <cellStyle name="Обычный 11 2 2 2 3 3 2 2 2" xfId="2302" xr:uid="{00000000-0005-0000-0000-0000FB080000}"/>
    <cellStyle name="Обычный 11 2 2 2 3 3 2 2_База" xfId="2303" xr:uid="{00000000-0005-0000-0000-0000FC080000}"/>
    <cellStyle name="Обычный 11 2 2 2 3 3 2 3" xfId="2304" xr:uid="{00000000-0005-0000-0000-0000FD080000}"/>
    <cellStyle name="Обычный 11 2 2 2 3 3 2_База" xfId="2305" xr:uid="{00000000-0005-0000-0000-0000FE080000}"/>
    <cellStyle name="Обычный 11 2 2 2 3 3 3" xfId="2306" xr:uid="{00000000-0005-0000-0000-0000FF080000}"/>
    <cellStyle name="Обычный 11 2 2 2 3 3 3 2" xfId="2307" xr:uid="{00000000-0005-0000-0000-000000090000}"/>
    <cellStyle name="Обычный 11 2 2 2 3 3 3_База" xfId="2308" xr:uid="{00000000-0005-0000-0000-000001090000}"/>
    <cellStyle name="Обычный 11 2 2 2 3 3 4" xfId="2309" xr:uid="{00000000-0005-0000-0000-000002090000}"/>
    <cellStyle name="Обычный 11 2 2 2 3 3_База" xfId="2310" xr:uid="{00000000-0005-0000-0000-000003090000}"/>
    <cellStyle name="Обычный 11 2 2 2 3 4" xfId="2311" xr:uid="{00000000-0005-0000-0000-000004090000}"/>
    <cellStyle name="Обычный 11 2 2 2 3 4 2" xfId="2312" xr:uid="{00000000-0005-0000-0000-000005090000}"/>
    <cellStyle name="Обычный 11 2 2 2 3 4 2 2" xfId="2313" xr:uid="{00000000-0005-0000-0000-000006090000}"/>
    <cellStyle name="Обычный 11 2 2 2 3 4 2_База" xfId="2314" xr:uid="{00000000-0005-0000-0000-000007090000}"/>
    <cellStyle name="Обычный 11 2 2 2 3 4 3" xfId="2315" xr:uid="{00000000-0005-0000-0000-000008090000}"/>
    <cellStyle name="Обычный 11 2 2 2 3 4_База" xfId="2316" xr:uid="{00000000-0005-0000-0000-000009090000}"/>
    <cellStyle name="Обычный 11 2 2 2 3 5" xfId="2317" xr:uid="{00000000-0005-0000-0000-00000A090000}"/>
    <cellStyle name="Обычный 11 2 2 2 3 5 2" xfId="2318" xr:uid="{00000000-0005-0000-0000-00000B090000}"/>
    <cellStyle name="Обычный 11 2 2 2 3 5_База" xfId="2319" xr:uid="{00000000-0005-0000-0000-00000C090000}"/>
    <cellStyle name="Обычный 11 2 2 2 3 6" xfId="2320" xr:uid="{00000000-0005-0000-0000-00000D090000}"/>
    <cellStyle name="Обычный 11 2 2 2 3_База" xfId="2321" xr:uid="{00000000-0005-0000-0000-00000E090000}"/>
    <cellStyle name="Обычный 11 2 2 2 4" xfId="2322" xr:uid="{00000000-0005-0000-0000-00000F090000}"/>
    <cellStyle name="Обычный 11 2 2 2 4 2" xfId="2323" xr:uid="{00000000-0005-0000-0000-000010090000}"/>
    <cellStyle name="Обычный 11 2 2 2 4 2 2" xfId="2324" xr:uid="{00000000-0005-0000-0000-000011090000}"/>
    <cellStyle name="Обычный 11 2 2 2 4 2 2 2" xfId="2325" xr:uid="{00000000-0005-0000-0000-000012090000}"/>
    <cellStyle name="Обычный 11 2 2 2 4 2 2_База" xfId="2326" xr:uid="{00000000-0005-0000-0000-000013090000}"/>
    <cellStyle name="Обычный 11 2 2 2 4 2 3" xfId="2327" xr:uid="{00000000-0005-0000-0000-000014090000}"/>
    <cellStyle name="Обычный 11 2 2 2 4 2_База" xfId="2328" xr:uid="{00000000-0005-0000-0000-000015090000}"/>
    <cellStyle name="Обычный 11 2 2 2 4 3" xfId="2329" xr:uid="{00000000-0005-0000-0000-000016090000}"/>
    <cellStyle name="Обычный 11 2 2 2 4 3 2" xfId="2330" xr:uid="{00000000-0005-0000-0000-000017090000}"/>
    <cellStyle name="Обычный 11 2 2 2 4 3_База" xfId="2331" xr:uid="{00000000-0005-0000-0000-000018090000}"/>
    <cellStyle name="Обычный 11 2 2 2 4 4" xfId="2332" xr:uid="{00000000-0005-0000-0000-000019090000}"/>
    <cellStyle name="Обычный 11 2 2 2 4_База" xfId="2333" xr:uid="{00000000-0005-0000-0000-00001A090000}"/>
    <cellStyle name="Обычный 11 2 2 2 5" xfId="2334" xr:uid="{00000000-0005-0000-0000-00001B090000}"/>
    <cellStyle name="Обычный 11 2 2 2 5 2" xfId="2335" xr:uid="{00000000-0005-0000-0000-00001C090000}"/>
    <cellStyle name="Обычный 11 2 2 2 5 2 2" xfId="2336" xr:uid="{00000000-0005-0000-0000-00001D090000}"/>
    <cellStyle name="Обычный 11 2 2 2 5 2 2 2" xfId="2337" xr:uid="{00000000-0005-0000-0000-00001E090000}"/>
    <cellStyle name="Обычный 11 2 2 2 5 2 2_База" xfId="2338" xr:uid="{00000000-0005-0000-0000-00001F090000}"/>
    <cellStyle name="Обычный 11 2 2 2 5 2 3" xfId="2339" xr:uid="{00000000-0005-0000-0000-000020090000}"/>
    <cellStyle name="Обычный 11 2 2 2 5 2_База" xfId="2340" xr:uid="{00000000-0005-0000-0000-000021090000}"/>
    <cellStyle name="Обычный 11 2 2 2 5 3" xfId="2341" xr:uid="{00000000-0005-0000-0000-000022090000}"/>
    <cellStyle name="Обычный 11 2 2 2 5 3 2" xfId="2342" xr:uid="{00000000-0005-0000-0000-000023090000}"/>
    <cellStyle name="Обычный 11 2 2 2 5 3_База" xfId="2343" xr:uid="{00000000-0005-0000-0000-000024090000}"/>
    <cellStyle name="Обычный 11 2 2 2 5 4" xfId="2344" xr:uid="{00000000-0005-0000-0000-000025090000}"/>
    <cellStyle name="Обычный 11 2 2 2 5_База" xfId="2345" xr:uid="{00000000-0005-0000-0000-000026090000}"/>
    <cellStyle name="Обычный 11 2 2 2 6" xfId="2346" xr:uid="{00000000-0005-0000-0000-000027090000}"/>
    <cellStyle name="Обычный 11 2 2 2 6 2" xfId="2347" xr:uid="{00000000-0005-0000-0000-000028090000}"/>
    <cellStyle name="Обычный 11 2 2 2 6 2 2" xfId="2348" xr:uid="{00000000-0005-0000-0000-000029090000}"/>
    <cellStyle name="Обычный 11 2 2 2 6 2_База" xfId="2349" xr:uid="{00000000-0005-0000-0000-00002A090000}"/>
    <cellStyle name="Обычный 11 2 2 2 6 3" xfId="2350" xr:uid="{00000000-0005-0000-0000-00002B090000}"/>
    <cellStyle name="Обычный 11 2 2 2 6_База" xfId="2351" xr:uid="{00000000-0005-0000-0000-00002C090000}"/>
    <cellStyle name="Обычный 11 2 2 2 7" xfId="2352" xr:uid="{00000000-0005-0000-0000-00002D090000}"/>
    <cellStyle name="Обычный 11 2 2 2 7 2" xfId="2353" xr:uid="{00000000-0005-0000-0000-00002E090000}"/>
    <cellStyle name="Обычный 11 2 2 2 7_База" xfId="2354" xr:uid="{00000000-0005-0000-0000-00002F090000}"/>
    <cellStyle name="Обычный 11 2 2 2 8" xfId="2355" xr:uid="{00000000-0005-0000-0000-000030090000}"/>
    <cellStyle name="Обычный 11 2 2 2_База" xfId="2356" xr:uid="{00000000-0005-0000-0000-000031090000}"/>
    <cellStyle name="Обычный 11 2 2 3" xfId="2357" xr:uid="{00000000-0005-0000-0000-000032090000}"/>
    <cellStyle name="Обычный 11 2 2 3 2" xfId="2358" xr:uid="{00000000-0005-0000-0000-000033090000}"/>
    <cellStyle name="Обычный 11 2 2 3 2 2" xfId="2359" xr:uid="{00000000-0005-0000-0000-000034090000}"/>
    <cellStyle name="Обычный 11 2 2 3 2 2 2" xfId="2360" xr:uid="{00000000-0005-0000-0000-000035090000}"/>
    <cellStyle name="Обычный 11 2 2 3 2 2 2 2" xfId="2361" xr:uid="{00000000-0005-0000-0000-000036090000}"/>
    <cellStyle name="Обычный 11 2 2 3 2 2 2_База" xfId="2362" xr:uid="{00000000-0005-0000-0000-000037090000}"/>
    <cellStyle name="Обычный 11 2 2 3 2 2 3" xfId="2363" xr:uid="{00000000-0005-0000-0000-000038090000}"/>
    <cellStyle name="Обычный 11 2 2 3 2 2_База" xfId="2364" xr:uid="{00000000-0005-0000-0000-000039090000}"/>
    <cellStyle name="Обычный 11 2 2 3 2 3" xfId="2365" xr:uid="{00000000-0005-0000-0000-00003A090000}"/>
    <cellStyle name="Обычный 11 2 2 3 2 3 2" xfId="2366" xr:uid="{00000000-0005-0000-0000-00003B090000}"/>
    <cellStyle name="Обычный 11 2 2 3 2 3_База" xfId="2367" xr:uid="{00000000-0005-0000-0000-00003C090000}"/>
    <cellStyle name="Обычный 11 2 2 3 2 4" xfId="2368" xr:uid="{00000000-0005-0000-0000-00003D090000}"/>
    <cellStyle name="Обычный 11 2 2 3 2_База" xfId="2369" xr:uid="{00000000-0005-0000-0000-00003E090000}"/>
    <cellStyle name="Обычный 11 2 2 3 3" xfId="2370" xr:uid="{00000000-0005-0000-0000-00003F090000}"/>
    <cellStyle name="Обычный 11 2 2 3 3 2" xfId="2371" xr:uid="{00000000-0005-0000-0000-000040090000}"/>
    <cellStyle name="Обычный 11 2 2 3 3 2 2" xfId="2372" xr:uid="{00000000-0005-0000-0000-000041090000}"/>
    <cellStyle name="Обычный 11 2 2 3 3 2 2 2" xfId="2373" xr:uid="{00000000-0005-0000-0000-000042090000}"/>
    <cellStyle name="Обычный 11 2 2 3 3 2 2_База" xfId="2374" xr:uid="{00000000-0005-0000-0000-000043090000}"/>
    <cellStyle name="Обычный 11 2 2 3 3 2 3" xfId="2375" xr:uid="{00000000-0005-0000-0000-000044090000}"/>
    <cellStyle name="Обычный 11 2 2 3 3 2_База" xfId="2376" xr:uid="{00000000-0005-0000-0000-000045090000}"/>
    <cellStyle name="Обычный 11 2 2 3 3 3" xfId="2377" xr:uid="{00000000-0005-0000-0000-000046090000}"/>
    <cellStyle name="Обычный 11 2 2 3 3 3 2" xfId="2378" xr:uid="{00000000-0005-0000-0000-000047090000}"/>
    <cellStyle name="Обычный 11 2 2 3 3 3_База" xfId="2379" xr:uid="{00000000-0005-0000-0000-000048090000}"/>
    <cellStyle name="Обычный 11 2 2 3 3 4" xfId="2380" xr:uid="{00000000-0005-0000-0000-000049090000}"/>
    <cellStyle name="Обычный 11 2 2 3 3_База" xfId="2381" xr:uid="{00000000-0005-0000-0000-00004A090000}"/>
    <cellStyle name="Обычный 11 2 2 3 4" xfId="2382" xr:uid="{00000000-0005-0000-0000-00004B090000}"/>
    <cellStyle name="Обычный 11 2 2 3 4 2" xfId="2383" xr:uid="{00000000-0005-0000-0000-00004C090000}"/>
    <cellStyle name="Обычный 11 2 2 3 4 2 2" xfId="2384" xr:uid="{00000000-0005-0000-0000-00004D090000}"/>
    <cellStyle name="Обычный 11 2 2 3 4 2_База" xfId="2385" xr:uid="{00000000-0005-0000-0000-00004E090000}"/>
    <cellStyle name="Обычный 11 2 2 3 4 3" xfId="2386" xr:uid="{00000000-0005-0000-0000-00004F090000}"/>
    <cellStyle name="Обычный 11 2 2 3 4_База" xfId="2387" xr:uid="{00000000-0005-0000-0000-000050090000}"/>
    <cellStyle name="Обычный 11 2 2 3 5" xfId="2388" xr:uid="{00000000-0005-0000-0000-000051090000}"/>
    <cellStyle name="Обычный 11 2 2 3 5 2" xfId="2389" xr:uid="{00000000-0005-0000-0000-000052090000}"/>
    <cellStyle name="Обычный 11 2 2 3 5_База" xfId="2390" xr:uid="{00000000-0005-0000-0000-000053090000}"/>
    <cellStyle name="Обычный 11 2 2 3 6" xfId="2391" xr:uid="{00000000-0005-0000-0000-000054090000}"/>
    <cellStyle name="Обычный 11 2 2 3_База" xfId="2392" xr:uid="{00000000-0005-0000-0000-000055090000}"/>
    <cellStyle name="Обычный 11 2 2 4" xfId="2393" xr:uid="{00000000-0005-0000-0000-000056090000}"/>
    <cellStyle name="Обычный 11 2 2 4 2" xfId="2394" xr:uid="{00000000-0005-0000-0000-000057090000}"/>
    <cellStyle name="Обычный 11 2 2 4 2 2" xfId="2395" xr:uid="{00000000-0005-0000-0000-000058090000}"/>
    <cellStyle name="Обычный 11 2 2 4 2 2 2" xfId="2396" xr:uid="{00000000-0005-0000-0000-000059090000}"/>
    <cellStyle name="Обычный 11 2 2 4 2 2 2 2" xfId="2397" xr:uid="{00000000-0005-0000-0000-00005A090000}"/>
    <cellStyle name="Обычный 11 2 2 4 2 2 2_База" xfId="2398" xr:uid="{00000000-0005-0000-0000-00005B090000}"/>
    <cellStyle name="Обычный 11 2 2 4 2 2 3" xfId="2399" xr:uid="{00000000-0005-0000-0000-00005C090000}"/>
    <cellStyle name="Обычный 11 2 2 4 2 2_База" xfId="2400" xr:uid="{00000000-0005-0000-0000-00005D090000}"/>
    <cellStyle name="Обычный 11 2 2 4 2 3" xfId="2401" xr:uid="{00000000-0005-0000-0000-00005E090000}"/>
    <cellStyle name="Обычный 11 2 2 4 2 3 2" xfId="2402" xr:uid="{00000000-0005-0000-0000-00005F090000}"/>
    <cellStyle name="Обычный 11 2 2 4 2 3_База" xfId="2403" xr:uid="{00000000-0005-0000-0000-000060090000}"/>
    <cellStyle name="Обычный 11 2 2 4 2 4" xfId="2404" xr:uid="{00000000-0005-0000-0000-000061090000}"/>
    <cellStyle name="Обычный 11 2 2 4 2_База" xfId="2405" xr:uid="{00000000-0005-0000-0000-000062090000}"/>
    <cellStyle name="Обычный 11 2 2 4 3" xfId="2406" xr:uid="{00000000-0005-0000-0000-000063090000}"/>
    <cellStyle name="Обычный 11 2 2 4 3 2" xfId="2407" xr:uid="{00000000-0005-0000-0000-000064090000}"/>
    <cellStyle name="Обычный 11 2 2 4 3 2 2" xfId="2408" xr:uid="{00000000-0005-0000-0000-000065090000}"/>
    <cellStyle name="Обычный 11 2 2 4 3 2 2 2" xfId="2409" xr:uid="{00000000-0005-0000-0000-000066090000}"/>
    <cellStyle name="Обычный 11 2 2 4 3 2 2_База" xfId="2410" xr:uid="{00000000-0005-0000-0000-000067090000}"/>
    <cellStyle name="Обычный 11 2 2 4 3 2 3" xfId="2411" xr:uid="{00000000-0005-0000-0000-000068090000}"/>
    <cellStyle name="Обычный 11 2 2 4 3 2_База" xfId="2412" xr:uid="{00000000-0005-0000-0000-000069090000}"/>
    <cellStyle name="Обычный 11 2 2 4 3 3" xfId="2413" xr:uid="{00000000-0005-0000-0000-00006A090000}"/>
    <cellStyle name="Обычный 11 2 2 4 3 3 2" xfId="2414" xr:uid="{00000000-0005-0000-0000-00006B090000}"/>
    <cellStyle name="Обычный 11 2 2 4 3 3_База" xfId="2415" xr:uid="{00000000-0005-0000-0000-00006C090000}"/>
    <cellStyle name="Обычный 11 2 2 4 3 4" xfId="2416" xr:uid="{00000000-0005-0000-0000-00006D090000}"/>
    <cellStyle name="Обычный 11 2 2 4 3_База" xfId="2417" xr:uid="{00000000-0005-0000-0000-00006E090000}"/>
    <cellStyle name="Обычный 11 2 2 4 4" xfId="2418" xr:uid="{00000000-0005-0000-0000-00006F090000}"/>
    <cellStyle name="Обычный 11 2 2 4 4 2" xfId="2419" xr:uid="{00000000-0005-0000-0000-000070090000}"/>
    <cellStyle name="Обычный 11 2 2 4 4 2 2" xfId="2420" xr:uid="{00000000-0005-0000-0000-000071090000}"/>
    <cellStyle name="Обычный 11 2 2 4 4 2_База" xfId="2421" xr:uid="{00000000-0005-0000-0000-000072090000}"/>
    <cellStyle name="Обычный 11 2 2 4 4 3" xfId="2422" xr:uid="{00000000-0005-0000-0000-000073090000}"/>
    <cellStyle name="Обычный 11 2 2 4 4_База" xfId="2423" xr:uid="{00000000-0005-0000-0000-000074090000}"/>
    <cellStyle name="Обычный 11 2 2 4 5" xfId="2424" xr:uid="{00000000-0005-0000-0000-000075090000}"/>
    <cellStyle name="Обычный 11 2 2 4 5 2" xfId="2425" xr:uid="{00000000-0005-0000-0000-000076090000}"/>
    <cellStyle name="Обычный 11 2 2 4 5_База" xfId="2426" xr:uid="{00000000-0005-0000-0000-000077090000}"/>
    <cellStyle name="Обычный 11 2 2 4 6" xfId="2427" xr:uid="{00000000-0005-0000-0000-000078090000}"/>
    <cellStyle name="Обычный 11 2 2 4_База" xfId="2428" xr:uid="{00000000-0005-0000-0000-000079090000}"/>
    <cellStyle name="Обычный 11 2 2 5" xfId="2429" xr:uid="{00000000-0005-0000-0000-00007A090000}"/>
    <cellStyle name="Обычный 11 2 2 5 2" xfId="2430" xr:uid="{00000000-0005-0000-0000-00007B090000}"/>
    <cellStyle name="Обычный 11 2 2 5 2 2" xfId="2431" xr:uid="{00000000-0005-0000-0000-00007C090000}"/>
    <cellStyle name="Обычный 11 2 2 5 2 2 2" xfId="2432" xr:uid="{00000000-0005-0000-0000-00007D090000}"/>
    <cellStyle name="Обычный 11 2 2 5 2 2 2 2" xfId="2433" xr:uid="{00000000-0005-0000-0000-00007E090000}"/>
    <cellStyle name="Обычный 11 2 2 5 2 2 2_База" xfId="2434" xr:uid="{00000000-0005-0000-0000-00007F090000}"/>
    <cellStyle name="Обычный 11 2 2 5 2 2 3" xfId="2435" xr:uid="{00000000-0005-0000-0000-000080090000}"/>
    <cellStyle name="Обычный 11 2 2 5 2 2_База" xfId="2436" xr:uid="{00000000-0005-0000-0000-000081090000}"/>
    <cellStyle name="Обычный 11 2 2 5 2 3" xfId="2437" xr:uid="{00000000-0005-0000-0000-000082090000}"/>
    <cellStyle name="Обычный 11 2 2 5 2 3 2" xfId="2438" xr:uid="{00000000-0005-0000-0000-000083090000}"/>
    <cellStyle name="Обычный 11 2 2 5 2 3_База" xfId="2439" xr:uid="{00000000-0005-0000-0000-000084090000}"/>
    <cellStyle name="Обычный 11 2 2 5 2 4" xfId="2440" xr:uid="{00000000-0005-0000-0000-000085090000}"/>
    <cellStyle name="Обычный 11 2 2 5 2_База" xfId="2441" xr:uid="{00000000-0005-0000-0000-000086090000}"/>
    <cellStyle name="Обычный 11 2 2 5 3" xfId="2442" xr:uid="{00000000-0005-0000-0000-000087090000}"/>
    <cellStyle name="Обычный 11 2 2 5 3 2" xfId="2443" xr:uid="{00000000-0005-0000-0000-000088090000}"/>
    <cellStyle name="Обычный 11 2 2 5 3 2 2" xfId="2444" xr:uid="{00000000-0005-0000-0000-000089090000}"/>
    <cellStyle name="Обычный 11 2 2 5 3 2_База" xfId="2445" xr:uid="{00000000-0005-0000-0000-00008A090000}"/>
    <cellStyle name="Обычный 11 2 2 5 3 3" xfId="2446" xr:uid="{00000000-0005-0000-0000-00008B090000}"/>
    <cellStyle name="Обычный 11 2 2 5 3_База" xfId="2447" xr:uid="{00000000-0005-0000-0000-00008C090000}"/>
    <cellStyle name="Обычный 11 2 2 5 4" xfId="2448" xr:uid="{00000000-0005-0000-0000-00008D090000}"/>
    <cellStyle name="Обычный 11 2 2 5 4 2" xfId="2449" xr:uid="{00000000-0005-0000-0000-00008E090000}"/>
    <cellStyle name="Обычный 11 2 2 5 4_База" xfId="2450" xr:uid="{00000000-0005-0000-0000-00008F090000}"/>
    <cellStyle name="Обычный 11 2 2 5 5" xfId="2451" xr:uid="{00000000-0005-0000-0000-000090090000}"/>
    <cellStyle name="Обычный 11 2 2 5_База" xfId="2452" xr:uid="{00000000-0005-0000-0000-000091090000}"/>
    <cellStyle name="Обычный 11 2 2 6" xfId="2453" xr:uid="{00000000-0005-0000-0000-000092090000}"/>
    <cellStyle name="Обычный 11 2 2 6 2" xfId="2454" xr:uid="{00000000-0005-0000-0000-000093090000}"/>
    <cellStyle name="Обычный 11 2 2 6 2 2" xfId="2455" xr:uid="{00000000-0005-0000-0000-000094090000}"/>
    <cellStyle name="Обычный 11 2 2 6 2 2 2" xfId="2456" xr:uid="{00000000-0005-0000-0000-000095090000}"/>
    <cellStyle name="Обычный 11 2 2 6 2 2_База" xfId="2457" xr:uid="{00000000-0005-0000-0000-000096090000}"/>
    <cellStyle name="Обычный 11 2 2 6 2 3" xfId="2458" xr:uid="{00000000-0005-0000-0000-000097090000}"/>
    <cellStyle name="Обычный 11 2 2 6 2_База" xfId="2459" xr:uid="{00000000-0005-0000-0000-000098090000}"/>
    <cellStyle name="Обычный 11 2 2 6 3" xfId="2460" xr:uid="{00000000-0005-0000-0000-000099090000}"/>
    <cellStyle name="Обычный 11 2 2 6 3 2" xfId="2461" xr:uid="{00000000-0005-0000-0000-00009A090000}"/>
    <cellStyle name="Обычный 11 2 2 6 3_База" xfId="2462" xr:uid="{00000000-0005-0000-0000-00009B090000}"/>
    <cellStyle name="Обычный 11 2 2 6 4" xfId="2463" xr:uid="{00000000-0005-0000-0000-00009C090000}"/>
    <cellStyle name="Обычный 11 2 2 6_База" xfId="2464" xr:uid="{00000000-0005-0000-0000-00009D090000}"/>
    <cellStyle name="Обычный 11 2 2 7" xfId="2465" xr:uid="{00000000-0005-0000-0000-00009E090000}"/>
    <cellStyle name="Обычный 11 2 2 7 2" xfId="2466" xr:uid="{00000000-0005-0000-0000-00009F090000}"/>
    <cellStyle name="Обычный 11 2 2 7 2 2" xfId="2467" xr:uid="{00000000-0005-0000-0000-0000A0090000}"/>
    <cellStyle name="Обычный 11 2 2 7 2_База" xfId="2468" xr:uid="{00000000-0005-0000-0000-0000A1090000}"/>
    <cellStyle name="Обычный 11 2 2 7 3" xfId="2469" xr:uid="{00000000-0005-0000-0000-0000A2090000}"/>
    <cellStyle name="Обычный 11 2 2 7_База" xfId="2470" xr:uid="{00000000-0005-0000-0000-0000A3090000}"/>
    <cellStyle name="Обычный 11 2 2 8" xfId="2471" xr:uid="{00000000-0005-0000-0000-0000A4090000}"/>
    <cellStyle name="Обычный 11 2 2 8 2" xfId="2472" xr:uid="{00000000-0005-0000-0000-0000A5090000}"/>
    <cellStyle name="Обычный 11 2 2 8_База" xfId="2473" xr:uid="{00000000-0005-0000-0000-0000A6090000}"/>
    <cellStyle name="Обычный 11 2 2 9" xfId="2474" xr:uid="{00000000-0005-0000-0000-0000A7090000}"/>
    <cellStyle name="Обычный 11 2 2_База" xfId="2475" xr:uid="{00000000-0005-0000-0000-0000A8090000}"/>
    <cellStyle name="Обычный 11 2 3" xfId="2476" xr:uid="{00000000-0005-0000-0000-0000A9090000}"/>
    <cellStyle name="Обычный 11 2 3 2" xfId="2477" xr:uid="{00000000-0005-0000-0000-0000AA090000}"/>
    <cellStyle name="Обычный 11 2 3 2 2" xfId="2478" xr:uid="{00000000-0005-0000-0000-0000AB090000}"/>
    <cellStyle name="Обычный 11 2 3 2 2 2" xfId="2479" xr:uid="{00000000-0005-0000-0000-0000AC090000}"/>
    <cellStyle name="Обычный 11 2 3 2 2 2 2" xfId="2480" xr:uid="{00000000-0005-0000-0000-0000AD090000}"/>
    <cellStyle name="Обычный 11 2 3 2 2 2 2 2" xfId="2481" xr:uid="{00000000-0005-0000-0000-0000AE090000}"/>
    <cellStyle name="Обычный 11 2 3 2 2 2 2_База" xfId="2482" xr:uid="{00000000-0005-0000-0000-0000AF090000}"/>
    <cellStyle name="Обычный 11 2 3 2 2 2 3" xfId="2483" xr:uid="{00000000-0005-0000-0000-0000B0090000}"/>
    <cellStyle name="Обычный 11 2 3 2 2 2_База" xfId="2484" xr:uid="{00000000-0005-0000-0000-0000B1090000}"/>
    <cellStyle name="Обычный 11 2 3 2 2 3" xfId="2485" xr:uid="{00000000-0005-0000-0000-0000B2090000}"/>
    <cellStyle name="Обычный 11 2 3 2 2 3 2" xfId="2486" xr:uid="{00000000-0005-0000-0000-0000B3090000}"/>
    <cellStyle name="Обычный 11 2 3 2 2 3_База" xfId="2487" xr:uid="{00000000-0005-0000-0000-0000B4090000}"/>
    <cellStyle name="Обычный 11 2 3 2 2 4" xfId="2488" xr:uid="{00000000-0005-0000-0000-0000B5090000}"/>
    <cellStyle name="Обычный 11 2 3 2 2_База" xfId="2489" xr:uid="{00000000-0005-0000-0000-0000B6090000}"/>
    <cellStyle name="Обычный 11 2 3 2 3" xfId="2490" xr:uid="{00000000-0005-0000-0000-0000B7090000}"/>
    <cellStyle name="Обычный 11 2 3 2 3 2" xfId="2491" xr:uid="{00000000-0005-0000-0000-0000B8090000}"/>
    <cellStyle name="Обычный 11 2 3 2 3 2 2" xfId="2492" xr:uid="{00000000-0005-0000-0000-0000B9090000}"/>
    <cellStyle name="Обычный 11 2 3 2 3 2 2 2" xfId="2493" xr:uid="{00000000-0005-0000-0000-0000BA090000}"/>
    <cellStyle name="Обычный 11 2 3 2 3 2 2_База" xfId="2494" xr:uid="{00000000-0005-0000-0000-0000BB090000}"/>
    <cellStyle name="Обычный 11 2 3 2 3 2 3" xfId="2495" xr:uid="{00000000-0005-0000-0000-0000BC090000}"/>
    <cellStyle name="Обычный 11 2 3 2 3 2_База" xfId="2496" xr:uid="{00000000-0005-0000-0000-0000BD090000}"/>
    <cellStyle name="Обычный 11 2 3 2 3 3" xfId="2497" xr:uid="{00000000-0005-0000-0000-0000BE090000}"/>
    <cellStyle name="Обычный 11 2 3 2 3 3 2" xfId="2498" xr:uid="{00000000-0005-0000-0000-0000BF090000}"/>
    <cellStyle name="Обычный 11 2 3 2 3 3_База" xfId="2499" xr:uid="{00000000-0005-0000-0000-0000C0090000}"/>
    <cellStyle name="Обычный 11 2 3 2 3 4" xfId="2500" xr:uid="{00000000-0005-0000-0000-0000C1090000}"/>
    <cellStyle name="Обычный 11 2 3 2 3_База" xfId="2501" xr:uid="{00000000-0005-0000-0000-0000C2090000}"/>
    <cellStyle name="Обычный 11 2 3 2 4" xfId="2502" xr:uid="{00000000-0005-0000-0000-0000C3090000}"/>
    <cellStyle name="Обычный 11 2 3 2 4 2" xfId="2503" xr:uid="{00000000-0005-0000-0000-0000C4090000}"/>
    <cellStyle name="Обычный 11 2 3 2 4 2 2" xfId="2504" xr:uid="{00000000-0005-0000-0000-0000C5090000}"/>
    <cellStyle name="Обычный 11 2 3 2 4 2_База" xfId="2505" xr:uid="{00000000-0005-0000-0000-0000C6090000}"/>
    <cellStyle name="Обычный 11 2 3 2 4 3" xfId="2506" xr:uid="{00000000-0005-0000-0000-0000C7090000}"/>
    <cellStyle name="Обычный 11 2 3 2 4_База" xfId="2507" xr:uid="{00000000-0005-0000-0000-0000C8090000}"/>
    <cellStyle name="Обычный 11 2 3 2 5" xfId="2508" xr:uid="{00000000-0005-0000-0000-0000C9090000}"/>
    <cellStyle name="Обычный 11 2 3 2 5 2" xfId="2509" xr:uid="{00000000-0005-0000-0000-0000CA090000}"/>
    <cellStyle name="Обычный 11 2 3 2 5_База" xfId="2510" xr:uid="{00000000-0005-0000-0000-0000CB090000}"/>
    <cellStyle name="Обычный 11 2 3 2 6" xfId="2511" xr:uid="{00000000-0005-0000-0000-0000CC090000}"/>
    <cellStyle name="Обычный 11 2 3 2_База" xfId="2512" xr:uid="{00000000-0005-0000-0000-0000CD090000}"/>
    <cellStyle name="Обычный 11 2 3 3" xfId="2513" xr:uid="{00000000-0005-0000-0000-0000CE090000}"/>
    <cellStyle name="Обычный 11 2 3 3 2" xfId="2514" xr:uid="{00000000-0005-0000-0000-0000CF090000}"/>
    <cellStyle name="Обычный 11 2 3 3 2 2" xfId="2515" xr:uid="{00000000-0005-0000-0000-0000D0090000}"/>
    <cellStyle name="Обычный 11 2 3 3 2 2 2" xfId="2516" xr:uid="{00000000-0005-0000-0000-0000D1090000}"/>
    <cellStyle name="Обычный 11 2 3 3 2 2 2 2" xfId="2517" xr:uid="{00000000-0005-0000-0000-0000D2090000}"/>
    <cellStyle name="Обычный 11 2 3 3 2 2 2_База" xfId="2518" xr:uid="{00000000-0005-0000-0000-0000D3090000}"/>
    <cellStyle name="Обычный 11 2 3 3 2 2 3" xfId="2519" xr:uid="{00000000-0005-0000-0000-0000D4090000}"/>
    <cellStyle name="Обычный 11 2 3 3 2 2_База" xfId="2520" xr:uid="{00000000-0005-0000-0000-0000D5090000}"/>
    <cellStyle name="Обычный 11 2 3 3 2 3" xfId="2521" xr:uid="{00000000-0005-0000-0000-0000D6090000}"/>
    <cellStyle name="Обычный 11 2 3 3 2 3 2" xfId="2522" xr:uid="{00000000-0005-0000-0000-0000D7090000}"/>
    <cellStyle name="Обычный 11 2 3 3 2 3_База" xfId="2523" xr:uid="{00000000-0005-0000-0000-0000D8090000}"/>
    <cellStyle name="Обычный 11 2 3 3 2 4" xfId="2524" xr:uid="{00000000-0005-0000-0000-0000D9090000}"/>
    <cellStyle name="Обычный 11 2 3 3 2_База" xfId="2525" xr:uid="{00000000-0005-0000-0000-0000DA090000}"/>
    <cellStyle name="Обычный 11 2 3 3 3" xfId="2526" xr:uid="{00000000-0005-0000-0000-0000DB090000}"/>
    <cellStyle name="Обычный 11 2 3 3 3 2" xfId="2527" xr:uid="{00000000-0005-0000-0000-0000DC090000}"/>
    <cellStyle name="Обычный 11 2 3 3 3 2 2" xfId="2528" xr:uid="{00000000-0005-0000-0000-0000DD090000}"/>
    <cellStyle name="Обычный 11 2 3 3 3 2 2 2" xfId="2529" xr:uid="{00000000-0005-0000-0000-0000DE090000}"/>
    <cellStyle name="Обычный 11 2 3 3 3 2 2_База" xfId="2530" xr:uid="{00000000-0005-0000-0000-0000DF090000}"/>
    <cellStyle name="Обычный 11 2 3 3 3 2 3" xfId="2531" xr:uid="{00000000-0005-0000-0000-0000E0090000}"/>
    <cellStyle name="Обычный 11 2 3 3 3 2_База" xfId="2532" xr:uid="{00000000-0005-0000-0000-0000E1090000}"/>
    <cellStyle name="Обычный 11 2 3 3 3 3" xfId="2533" xr:uid="{00000000-0005-0000-0000-0000E2090000}"/>
    <cellStyle name="Обычный 11 2 3 3 3 3 2" xfId="2534" xr:uid="{00000000-0005-0000-0000-0000E3090000}"/>
    <cellStyle name="Обычный 11 2 3 3 3 3_База" xfId="2535" xr:uid="{00000000-0005-0000-0000-0000E4090000}"/>
    <cellStyle name="Обычный 11 2 3 3 3 4" xfId="2536" xr:uid="{00000000-0005-0000-0000-0000E5090000}"/>
    <cellStyle name="Обычный 11 2 3 3 3_База" xfId="2537" xr:uid="{00000000-0005-0000-0000-0000E6090000}"/>
    <cellStyle name="Обычный 11 2 3 3 4" xfId="2538" xr:uid="{00000000-0005-0000-0000-0000E7090000}"/>
    <cellStyle name="Обычный 11 2 3 3 4 2" xfId="2539" xr:uid="{00000000-0005-0000-0000-0000E8090000}"/>
    <cellStyle name="Обычный 11 2 3 3 4 2 2" xfId="2540" xr:uid="{00000000-0005-0000-0000-0000E9090000}"/>
    <cellStyle name="Обычный 11 2 3 3 4 2_База" xfId="2541" xr:uid="{00000000-0005-0000-0000-0000EA090000}"/>
    <cellStyle name="Обычный 11 2 3 3 4 3" xfId="2542" xr:uid="{00000000-0005-0000-0000-0000EB090000}"/>
    <cellStyle name="Обычный 11 2 3 3 4_База" xfId="2543" xr:uid="{00000000-0005-0000-0000-0000EC090000}"/>
    <cellStyle name="Обычный 11 2 3 3 5" xfId="2544" xr:uid="{00000000-0005-0000-0000-0000ED090000}"/>
    <cellStyle name="Обычный 11 2 3 3 5 2" xfId="2545" xr:uid="{00000000-0005-0000-0000-0000EE090000}"/>
    <cellStyle name="Обычный 11 2 3 3 5_База" xfId="2546" xr:uid="{00000000-0005-0000-0000-0000EF090000}"/>
    <cellStyle name="Обычный 11 2 3 3 6" xfId="2547" xr:uid="{00000000-0005-0000-0000-0000F0090000}"/>
    <cellStyle name="Обычный 11 2 3 3_База" xfId="2548" xr:uid="{00000000-0005-0000-0000-0000F1090000}"/>
    <cellStyle name="Обычный 11 2 3 4" xfId="2549" xr:uid="{00000000-0005-0000-0000-0000F2090000}"/>
    <cellStyle name="Обычный 11 2 3 4 2" xfId="2550" xr:uid="{00000000-0005-0000-0000-0000F3090000}"/>
    <cellStyle name="Обычный 11 2 3 4 2 2" xfId="2551" xr:uid="{00000000-0005-0000-0000-0000F4090000}"/>
    <cellStyle name="Обычный 11 2 3 4 2 2 2" xfId="2552" xr:uid="{00000000-0005-0000-0000-0000F5090000}"/>
    <cellStyle name="Обычный 11 2 3 4 2 2_База" xfId="2553" xr:uid="{00000000-0005-0000-0000-0000F6090000}"/>
    <cellStyle name="Обычный 11 2 3 4 2 3" xfId="2554" xr:uid="{00000000-0005-0000-0000-0000F7090000}"/>
    <cellStyle name="Обычный 11 2 3 4 2_База" xfId="2555" xr:uid="{00000000-0005-0000-0000-0000F8090000}"/>
    <cellStyle name="Обычный 11 2 3 4 3" xfId="2556" xr:uid="{00000000-0005-0000-0000-0000F9090000}"/>
    <cellStyle name="Обычный 11 2 3 4 3 2" xfId="2557" xr:uid="{00000000-0005-0000-0000-0000FA090000}"/>
    <cellStyle name="Обычный 11 2 3 4 3_База" xfId="2558" xr:uid="{00000000-0005-0000-0000-0000FB090000}"/>
    <cellStyle name="Обычный 11 2 3 4 4" xfId="2559" xr:uid="{00000000-0005-0000-0000-0000FC090000}"/>
    <cellStyle name="Обычный 11 2 3 4_База" xfId="2560" xr:uid="{00000000-0005-0000-0000-0000FD090000}"/>
    <cellStyle name="Обычный 11 2 3 5" xfId="2561" xr:uid="{00000000-0005-0000-0000-0000FE090000}"/>
    <cellStyle name="Обычный 11 2 3 5 2" xfId="2562" xr:uid="{00000000-0005-0000-0000-0000FF090000}"/>
    <cellStyle name="Обычный 11 2 3 5 2 2" xfId="2563" xr:uid="{00000000-0005-0000-0000-0000000A0000}"/>
    <cellStyle name="Обычный 11 2 3 5 2 2 2" xfId="2564" xr:uid="{00000000-0005-0000-0000-0000010A0000}"/>
    <cellStyle name="Обычный 11 2 3 5 2 2_База" xfId="2565" xr:uid="{00000000-0005-0000-0000-0000020A0000}"/>
    <cellStyle name="Обычный 11 2 3 5 2 3" xfId="2566" xr:uid="{00000000-0005-0000-0000-0000030A0000}"/>
    <cellStyle name="Обычный 11 2 3 5 2_База" xfId="2567" xr:uid="{00000000-0005-0000-0000-0000040A0000}"/>
    <cellStyle name="Обычный 11 2 3 5 3" xfId="2568" xr:uid="{00000000-0005-0000-0000-0000050A0000}"/>
    <cellStyle name="Обычный 11 2 3 5 3 2" xfId="2569" xr:uid="{00000000-0005-0000-0000-0000060A0000}"/>
    <cellStyle name="Обычный 11 2 3 5 3_База" xfId="2570" xr:uid="{00000000-0005-0000-0000-0000070A0000}"/>
    <cellStyle name="Обычный 11 2 3 5 4" xfId="2571" xr:uid="{00000000-0005-0000-0000-0000080A0000}"/>
    <cellStyle name="Обычный 11 2 3 5_База" xfId="2572" xr:uid="{00000000-0005-0000-0000-0000090A0000}"/>
    <cellStyle name="Обычный 11 2 3 6" xfId="2573" xr:uid="{00000000-0005-0000-0000-00000A0A0000}"/>
    <cellStyle name="Обычный 11 2 3 6 2" xfId="2574" xr:uid="{00000000-0005-0000-0000-00000B0A0000}"/>
    <cellStyle name="Обычный 11 2 3 6 2 2" xfId="2575" xr:uid="{00000000-0005-0000-0000-00000C0A0000}"/>
    <cellStyle name="Обычный 11 2 3 6 2_База" xfId="2576" xr:uid="{00000000-0005-0000-0000-00000D0A0000}"/>
    <cellStyle name="Обычный 11 2 3 6 3" xfId="2577" xr:uid="{00000000-0005-0000-0000-00000E0A0000}"/>
    <cellStyle name="Обычный 11 2 3 6_База" xfId="2578" xr:uid="{00000000-0005-0000-0000-00000F0A0000}"/>
    <cellStyle name="Обычный 11 2 3 7" xfId="2579" xr:uid="{00000000-0005-0000-0000-0000100A0000}"/>
    <cellStyle name="Обычный 11 2 3 7 2" xfId="2580" xr:uid="{00000000-0005-0000-0000-0000110A0000}"/>
    <cellStyle name="Обычный 11 2 3 7_База" xfId="2581" xr:uid="{00000000-0005-0000-0000-0000120A0000}"/>
    <cellStyle name="Обычный 11 2 3 8" xfId="2582" xr:uid="{00000000-0005-0000-0000-0000130A0000}"/>
    <cellStyle name="Обычный 11 2 3_База" xfId="2583" xr:uid="{00000000-0005-0000-0000-0000140A0000}"/>
    <cellStyle name="Обычный 11 2 4" xfId="2584" xr:uid="{00000000-0005-0000-0000-0000150A0000}"/>
    <cellStyle name="Обычный 11 2 4 2" xfId="2585" xr:uid="{00000000-0005-0000-0000-0000160A0000}"/>
    <cellStyle name="Обычный 11 2 4 2 2" xfId="2586" xr:uid="{00000000-0005-0000-0000-0000170A0000}"/>
    <cellStyle name="Обычный 11 2 4 2 2 2" xfId="2587" xr:uid="{00000000-0005-0000-0000-0000180A0000}"/>
    <cellStyle name="Обычный 11 2 4 2 2 2 2" xfId="2588" xr:uid="{00000000-0005-0000-0000-0000190A0000}"/>
    <cellStyle name="Обычный 11 2 4 2 2 2_База" xfId="2589" xr:uid="{00000000-0005-0000-0000-00001A0A0000}"/>
    <cellStyle name="Обычный 11 2 4 2 2 3" xfId="2590" xr:uid="{00000000-0005-0000-0000-00001B0A0000}"/>
    <cellStyle name="Обычный 11 2 4 2 2_База" xfId="2591" xr:uid="{00000000-0005-0000-0000-00001C0A0000}"/>
    <cellStyle name="Обычный 11 2 4 2 3" xfId="2592" xr:uid="{00000000-0005-0000-0000-00001D0A0000}"/>
    <cellStyle name="Обычный 11 2 4 2 3 2" xfId="2593" xr:uid="{00000000-0005-0000-0000-00001E0A0000}"/>
    <cellStyle name="Обычный 11 2 4 2 3_База" xfId="2594" xr:uid="{00000000-0005-0000-0000-00001F0A0000}"/>
    <cellStyle name="Обычный 11 2 4 2 4" xfId="2595" xr:uid="{00000000-0005-0000-0000-0000200A0000}"/>
    <cellStyle name="Обычный 11 2 4 2_База" xfId="2596" xr:uid="{00000000-0005-0000-0000-0000210A0000}"/>
    <cellStyle name="Обычный 11 2 4 3" xfId="2597" xr:uid="{00000000-0005-0000-0000-0000220A0000}"/>
    <cellStyle name="Обычный 11 2 4 3 2" xfId="2598" xr:uid="{00000000-0005-0000-0000-0000230A0000}"/>
    <cellStyle name="Обычный 11 2 4 3 2 2" xfId="2599" xr:uid="{00000000-0005-0000-0000-0000240A0000}"/>
    <cellStyle name="Обычный 11 2 4 3 2 2 2" xfId="2600" xr:uid="{00000000-0005-0000-0000-0000250A0000}"/>
    <cellStyle name="Обычный 11 2 4 3 2 2_База" xfId="2601" xr:uid="{00000000-0005-0000-0000-0000260A0000}"/>
    <cellStyle name="Обычный 11 2 4 3 2 3" xfId="2602" xr:uid="{00000000-0005-0000-0000-0000270A0000}"/>
    <cellStyle name="Обычный 11 2 4 3 2_База" xfId="2603" xr:uid="{00000000-0005-0000-0000-0000280A0000}"/>
    <cellStyle name="Обычный 11 2 4 3 3" xfId="2604" xr:uid="{00000000-0005-0000-0000-0000290A0000}"/>
    <cellStyle name="Обычный 11 2 4 3 3 2" xfId="2605" xr:uid="{00000000-0005-0000-0000-00002A0A0000}"/>
    <cellStyle name="Обычный 11 2 4 3 3_База" xfId="2606" xr:uid="{00000000-0005-0000-0000-00002B0A0000}"/>
    <cellStyle name="Обычный 11 2 4 3 4" xfId="2607" xr:uid="{00000000-0005-0000-0000-00002C0A0000}"/>
    <cellStyle name="Обычный 11 2 4 3_База" xfId="2608" xr:uid="{00000000-0005-0000-0000-00002D0A0000}"/>
    <cellStyle name="Обычный 11 2 4 4" xfId="2609" xr:uid="{00000000-0005-0000-0000-00002E0A0000}"/>
    <cellStyle name="Обычный 11 2 4 4 2" xfId="2610" xr:uid="{00000000-0005-0000-0000-00002F0A0000}"/>
    <cellStyle name="Обычный 11 2 4 4 2 2" xfId="2611" xr:uid="{00000000-0005-0000-0000-0000300A0000}"/>
    <cellStyle name="Обычный 11 2 4 4 2_База" xfId="2612" xr:uid="{00000000-0005-0000-0000-0000310A0000}"/>
    <cellStyle name="Обычный 11 2 4 4 3" xfId="2613" xr:uid="{00000000-0005-0000-0000-0000320A0000}"/>
    <cellStyle name="Обычный 11 2 4 4_База" xfId="2614" xr:uid="{00000000-0005-0000-0000-0000330A0000}"/>
    <cellStyle name="Обычный 11 2 4 5" xfId="2615" xr:uid="{00000000-0005-0000-0000-0000340A0000}"/>
    <cellStyle name="Обычный 11 2 4 5 2" xfId="2616" xr:uid="{00000000-0005-0000-0000-0000350A0000}"/>
    <cellStyle name="Обычный 11 2 4 5_База" xfId="2617" xr:uid="{00000000-0005-0000-0000-0000360A0000}"/>
    <cellStyle name="Обычный 11 2 4 6" xfId="2618" xr:uid="{00000000-0005-0000-0000-0000370A0000}"/>
    <cellStyle name="Обычный 11 2 4_База" xfId="2619" xr:uid="{00000000-0005-0000-0000-0000380A0000}"/>
    <cellStyle name="Обычный 11 2 5" xfId="2620" xr:uid="{00000000-0005-0000-0000-0000390A0000}"/>
    <cellStyle name="Обычный 11 2 5 2" xfId="2621" xr:uid="{00000000-0005-0000-0000-00003A0A0000}"/>
    <cellStyle name="Обычный 11 2 5 2 2" xfId="2622" xr:uid="{00000000-0005-0000-0000-00003B0A0000}"/>
    <cellStyle name="Обычный 11 2 5 2 2 2" xfId="2623" xr:uid="{00000000-0005-0000-0000-00003C0A0000}"/>
    <cellStyle name="Обычный 11 2 5 2 2 2 2" xfId="2624" xr:uid="{00000000-0005-0000-0000-00003D0A0000}"/>
    <cellStyle name="Обычный 11 2 5 2 2 2_База" xfId="2625" xr:uid="{00000000-0005-0000-0000-00003E0A0000}"/>
    <cellStyle name="Обычный 11 2 5 2 2 3" xfId="2626" xr:uid="{00000000-0005-0000-0000-00003F0A0000}"/>
    <cellStyle name="Обычный 11 2 5 2 2_База" xfId="2627" xr:uid="{00000000-0005-0000-0000-0000400A0000}"/>
    <cellStyle name="Обычный 11 2 5 2 3" xfId="2628" xr:uid="{00000000-0005-0000-0000-0000410A0000}"/>
    <cellStyle name="Обычный 11 2 5 2 3 2" xfId="2629" xr:uid="{00000000-0005-0000-0000-0000420A0000}"/>
    <cellStyle name="Обычный 11 2 5 2 3_База" xfId="2630" xr:uid="{00000000-0005-0000-0000-0000430A0000}"/>
    <cellStyle name="Обычный 11 2 5 2 4" xfId="2631" xr:uid="{00000000-0005-0000-0000-0000440A0000}"/>
    <cellStyle name="Обычный 11 2 5 2_База" xfId="2632" xr:uid="{00000000-0005-0000-0000-0000450A0000}"/>
    <cellStyle name="Обычный 11 2 5 3" xfId="2633" xr:uid="{00000000-0005-0000-0000-0000460A0000}"/>
    <cellStyle name="Обычный 11 2 5 3 2" xfId="2634" xr:uid="{00000000-0005-0000-0000-0000470A0000}"/>
    <cellStyle name="Обычный 11 2 5 3 2 2" xfId="2635" xr:uid="{00000000-0005-0000-0000-0000480A0000}"/>
    <cellStyle name="Обычный 11 2 5 3 2 2 2" xfId="2636" xr:uid="{00000000-0005-0000-0000-0000490A0000}"/>
    <cellStyle name="Обычный 11 2 5 3 2 2_База" xfId="2637" xr:uid="{00000000-0005-0000-0000-00004A0A0000}"/>
    <cellStyle name="Обычный 11 2 5 3 2 3" xfId="2638" xr:uid="{00000000-0005-0000-0000-00004B0A0000}"/>
    <cellStyle name="Обычный 11 2 5 3 2_База" xfId="2639" xr:uid="{00000000-0005-0000-0000-00004C0A0000}"/>
    <cellStyle name="Обычный 11 2 5 3 3" xfId="2640" xr:uid="{00000000-0005-0000-0000-00004D0A0000}"/>
    <cellStyle name="Обычный 11 2 5 3 3 2" xfId="2641" xr:uid="{00000000-0005-0000-0000-00004E0A0000}"/>
    <cellStyle name="Обычный 11 2 5 3 3_База" xfId="2642" xr:uid="{00000000-0005-0000-0000-00004F0A0000}"/>
    <cellStyle name="Обычный 11 2 5 3 4" xfId="2643" xr:uid="{00000000-0005-0000-0000-0000500A0000}"/>
    <cellStyle name="Обычный 11 2 5 3_База" xfId="2644" xr:uid="{00000000-0005-0000-0000-0000510A0000}"/>
    <cellStyle name="Обычный 11 2 5 4" xfId="2645" xr:uid="{00000000-0005-0000-0000-0000520A0000}"/>
    <cellStyle name="Обычный 11 2 5 4 2" xfId="2646" xr:uid="{00000000-0005-0000-0000-0000530A0000}"/>
    <cellStyle name="Обычный 11 2 5 4 2 2" xfId="2647" xr:uid="{00000000-0005-0000-0000-0000540A0000}"/>
    <cellStyle name="Обычный 11 2 5 4 2_База" xfId="2648" xr:uid="{00000000-0005-0000-0000-0000550A0000}"/>
    <cellStyle name="Обычный 11 2 5 4 3" xfId="2649" xr:uid="{00000000-0005-0000-0000-0000560A0000}"/>
    <cellStyle name="Обычный 11 2 5 4_База" xfId="2650" xr:uid="{00000000-0005-0000-0000-0000570A0000}"/>
    <cellStyle name="Обычный 11 2 5 5" xfId="2651" xr:uid="{00000000-0005-0000-0000-0000580A0000}"/>
    <cellStyle name="Обычный 11 2 5 5 2" xfId="2652" xr:uid="{00000000-0005-0000-0000-0000590A0000}"/>
    <cellStyle name="Обычный 11 2 5 5_База" xfId="2653" xr:uid="{00000000-0005-0000-0000-00005A0A0000}"/>
    <cellStyle name="Обычный 11 2 5 6" xfId="2654" xr:uid="{00000000-0005-0000-0000-00005B0A0000}"/>
    <cellStyle name="Обычный 11 2 5_База" xfId="2655" xr:uid="{00000000-0005-0000-0000-00005C0A0000}"/>
    <cellStyle name="Обычный 11 2 6" xfId="2656" xr:uid="{00000000-0005-0000-0000-00005D0A0000}"/>
    <cellStyle name="Обычный 11 2 6 2" xfId="2657" xr:uid="{00000000-0005-0000-0000-00005E0A0000}"/>
    <cellStyle name="Обычный 11 2 6 2 2" xfId="2658" xr:uid="{00000000-0005-0000-0000-00005F0A0000}"/>
    <cellStyle name="Обычный 11 2 6 2 2 2" xfId="2659" xr:uid="{00000000-0005-0000-0000-0000600A0000}"/>
    <cellStyle name="Обычный 11 2 6 2 2 2 2" xfId="2660" xr:uid="{00000000-0005-0000-0000-0000610A0000}"/>
    <cellStyle name="Обычный 11 2 6 2 2 2_База" xfId="2661" xr:uid="{00000000-0005-0000-0000-0000620A0000}"/>
    <cellStyle name="Обычный 11 2 6 2 2 3" xfId="2662" xr:uid="{00000000-0005-0000-0000-0000630A0000}"/>
    <cellStyle name="Обычный 11 2 6 2 2_База" xfId="2663" xr:uid="{00000000-0005-0000-0000-0000640A0000}"/>
    <cellStyle name="Обычный 11 2 6 2 3" xfId="2664" xr:uid="{00000000-0005-0000-0000-0000650A0000}"/>
    <cellStyle name="Обычный 11 2 6 2 3 2" xfId="2665" xr:uid="{00000000-0005-0000-0000-0000660A0000}"/>
    <cellStyle name="Обычный 11 2 6 2 3_База" xfId="2666" xr:uid="{00000000-0005-0000-0000-0000670A0000}"/>
    <cellStyle name="Обычный 11 2 6 2 4" xfId="2667" xr:uid="{00000000-0005-0000-0000-0000680A0000}"/>
    <cellStyle name="Обычный 11 2 6 2_База" xfId="2668" xr:uid="{00000000-0005-0000-0000-0000690A0000}"/>
    <cellStyle name="Обычный 11 2 6 3" xfId="2669" xr:uid="{00000000-0005-0000-0000-00006A0A0000}"/>
    <cellStyle name="Обычный 11 2 6 3 2" xfId="2670" xr:uid="{00000000-0005-0000-0000-00006B0A0000}"/>
    <cellStyle name="Обычный 11 2 6 3 2 2" xfId="2671" xr:uid="{00000000-0005-0000-0000-00006C0A0000}"/>
    <cellStyle name="Обычный 11 2 6 3 2_База" xfId="2672" xr:uid="{00000000-0005-0000-0000-00006D0A0000}"/>
    <cellStyle name="Обычный 11 2 6 3 3" xfId="2673" xr:uid="{00000000-0005-0000-0000-00006E0A0000}"/>
    <cellStyle name="Обычный 11 2 6 3_База" xfId="2674" xr:uid="{00000000-0005-0000-0000-00006F0A0000}"/>
    <cellStyle name="Обычный 11 2 6 4" xfId="2675" xr:uid="{00000000-0005-0000-0000-0000700A0000}"/>
    <cellStyle name="Обычный 11 2 6 4 2" xfId="2676" xr:uid="{00000000-0005-0000-0000-0000710A0000}"/>
    <cellStyle name="Обычный 11 2 6 4_База" xfId="2677" xr:uid="{00000000-0005-0000-0000-0000720A0000}"/>
    <cellStyle name="Обычный 11 2 6 5" xfId="2678" xr:uid="{00000000-0005-0000-0000-0000730A0000}"/>
    <cellStyle name="Обычный 11 2 6_База" xfId="2679" xr:uid="{00000000-0005-0000-0000-0000740A0000}"/>
    <cellStyle name="Обычный 11 2 7" xfId="2680" xr:uid="{00000000-0005-0000-0000-0000750A0000}"/>
    <cellStyle name="Обычный 11 2 7 2" xfId="2681" xr:uid="{00000000-0005-0000-0000-0000760A0000}"/>
    <cellStyle name="Обычный 11 2 7 2 2" xfId="2682" xr:uid="{00000000-0005-0000-0000-0000770A0000}"/>
    <cellStyle name="Обычный 11 2 7 2 2 2" xfId="2683" xr:uid="{00000000-0005-0000-0000-0000780A0000}"/>
    <cellStyle name="Обычный 11 2 7 2 2_База" xfId="2684" xr:uid="{00000000-0005-0000-0000-0000790A0000}"/>
    <cellStyle name="Обычный 11 2 7 2 3" xfId="2685" xr:uid="{00000000-0005-0000-0000-00007A0A0000}"/>
    <cellStyle name="Обычный 11 2 7 2_База" xfId="2686" xr:uid="{00000000-0005-0000-0000-00007B0A0000}"/>
    <cellStyle name="Обычный 11 2 7 3" xfId="2687" xr:uid="{00000000-0005-0000-0000-00007C0A0000}"/>
    <cellStyle name="Обычный 11 2 7 3 2" xfId="2688" xr:uid="{00000000-0005-0000-0000-00007D0A0000}"/>
    <cellStyle name="Обычный 11 2 7 3_База" xfId="2689" xr:uid="{00000000-0005-0000-0000-00007E0A0000}"/>
    <cellStyle name="Обычный 11 2 7 4" xfId="2690" xr:uid="{00000000-0005-0000-0000-00007F0A0000}"/>
    <cellStyle name="Обычный 11 2 7_База" xfId="2691" xr:uid="{00000000-0005-0000-0000-0000800A0000}"/>
    <cellStyle name="Обычный 11 2 8" xfId="2692" xr:uid="{00000000-0005-0000-0000-0000810A0000}"/>
    <cellStyle name="Обычный 11 2 8 2" xfId="2693" xr:uid="{00000000-0005-0000-0000-0000820A0000}"/>
    <cellStyle name="Обычный 11 2 8 2 2" xfId="2694" xr:uid="{00000000-0005-0000-0000-0000830A0000}"/>
    <cellStyle name="Обычный 11 2 8 2_База" xfId="2695" xr:uid="{00000000-0005-0000-0000-0000840A0000}"/>
    <cellStyle name="Обычный 11 2 8 3" xfId="2696" xr:uid="{00000000-0005-0000-0000-0000850A0000}"/>
    <cellStyle name="Обычный 11 2 8_База" xfId="2697" xr:uid="{00000000-0005-0000-0000-0000860A0000}"/>
    <cellStyle name="Обычный 11 2 9" xfId="2698" xr:uid="{00000000-0005-0000-0000-0000870A0000}"/>
    <cellStyle name="Обычный 11 2 9 2" xfId="2699" xr:uid="{00000000-0005-0000-0000-0000880A0000}"/>
    <cellStyle name="Обычный 11 2 9_База" xfId="2700" xr:uid="{00000000-0005-0000-0000-0000890A0000}"/>
    <cellStyle name="Обычный 11 2_База" xfId="2701" xr:uid="{00000000-0005-0000-0000-00008A0A0000}"/>
    <cellStyle name="Обычный 11 3" xfId="2702" xr:uid="{00000000-0005-0000-0000-00008B0A0000}"/>
    <cellStyle name="Обычный 11 3 2" xfId="2703" xr:uid="{00000000-0005-0000-0000-00008C0A0000}"/>
    <cellStyle name="Обычный 11 3 2 2" xfId="2704" xr:uid="{00000000-0005-0000-0000-00008D0A0000}"/>
    <cellStyle name="Обычный 11 3 2 2 2" xfId="2705" xr:uid="{00000000-0005-0000-0000-00008E0A0000}"/>
    <cellStyle name="Обычный 11 3 2 2 2 2" xfId="2706" xr:uid="{00000000-0005-0000-0000-00008F0A0000}"/>
    <cellStyle name="Обычный 11 3 2 2 2 2 2" xfId="2707" xr:uid="{00000000-0005-0000-0000-0000900A0000}"/>
    <cellStyle name="Обычный 11 3 2 2 2 2 2 2" xfId="2708" xr:uid="{00000000-0005-0000-0000-0000910A0000}"/>
    <cellStyle name="Обычный 11 3 2 2 2 2 2_База" xfId="2709" xr:uid="{00000000-0005-0000-0000-0000920A0000}"/>
    <cellStyle name="Обычный 11 3 2 2 2 2 3" xfId="2710" xr:uid="{00000000-0005-0000-0000-0000930A0000}"/>
    <cellStyle name="Обычный 11 3 2 2 2 2_База" xfId="2711" xr:uid="{00000000-0005-0000-0000-0000940A0000}"/>
    <cellStyle name="Обычный 11 3 2 2 2 3" xfId="2712" xr:uid="{00000000-0005-0000-0000-0000950A0000}"/>
    <cellStyle name="Обычный 11 3 2 2 2 3 2" xfId="2713" xr:uid="{00000000-0005-0000-0000-0000960A0000}"/>
    <cellStyle name="Обычный 11 3 2 2 2 3_База" xfId="2714" xr:uid="{00000000-0005-0000-0000-0000970A0000}"/>
    <cellStyle name="Обычный 11 3 2 2 2 4" xfId="2715" xr:uid="{00000000-0005-0000-0000-0000980A0000}"/>
    <cellStyle name="Обычный 11 3 2 2 2_База" xfId="2716" xr:uid="{00000000-0005-0000-0000-0000990A0000}"/>
    <cellStyle name="Обычный 11 3 2 2 3" xfId="2717" xr:uid="{00000000-0005-0000-0000-00009A0A0000}"/>
    <cellStyle name="Обычный 11 3 2 2 3 2" xfId="2718" xr:uid="{00000000-0005-0000-0000-00009B0A0000}"/>
    <cellStyle name="Обычный 11 3 2 2 3 2 2" xfId="2719" xr:uid="{00000000-0005-0000-0000-00009C0A0000}"/>
    <cellStyle name="Обычный 11 3 2 2 3 2 2 2" xfId="2720" xr:uid="{00000000-0005-0000-0000-00009D0A0000}"/>
    <cellStyle name="Обычный 11 3 2 2 3 2 2_База" xfId="2721" xr:uid="{00000000-0005-0000-0000-00009E0A0000}"/>
    <cellStyle name="Обычный 11 3 2 2 3 2 3" xfId="2722" xr:uid="{00000000-0005-0000-0000-00009F0A0000}"/>
    <cellStyle name="Обычный 11 3 2 2 3 2_База" xfId="2723" xr:uid="{00000000-0005-0000-0000-0000A00A0000}"/>
    <cellStyle name="Обычный 11 3 2 2 3 3" xfId="2724" xr:uid="{00000000-0005-0000-0000-0000A10A0000}"/>
    <cellStyle name="Обычный 11 3 2 2 3 3 2" xfId="2725" xr:uid="{00000000-0005-0000-0000-0000A20A0000}"/>
    <cellStyle name="Обычный 11 3 2 2 3 3_База" xfId="2726" xr:uid="{00000000-0005-0000-0000-0000A30A0000}"/>
    <cellStyle name="Обычный 11 3 2 2 3 4" xfId="2727" xr:uid="{00000000-0005-0000-0000-0000A40A0000}"/>
    <cellStyle name="Обычный 11 3 2 2 3_База" xfId="2728" xr:uid="{00000000-0005-0000-0000-0000A50A0000}"/>
    <cellStyle name="Обычный 11 3 2 2 4" xfId="2729" xr:uid="{00000000-0005-0000-0000-0000A60A0000}"/>
    <cellStyle name="Обычный 11 3 2 2 4 2" xfId="2730" xr:uid="{00000000-0005-0000-0000-0000A70A0000}"/>
    <cellStyle name="Обычный 11 3 2 2 4 2 2" xfId="2731" xr:uid="{00000000-0005-0000-0000-0000A80A0000}"/>
    <cellStyle name="Обычный 11 3 2 2 4 2_База" xfId="2732" xr:uid="{00000000-0005-0000-0000-0000A90A0000}"/>
    <cellStyle name="Обычный 11 3 2 2 4 3" xfId="2733" xr:uid="{00000000-0005-0000-0000-0000AA0A0000}"/>
    <cellStyle name="Обычный 11 3 2 2 4_База" xfId="2734" xr:uid="{00000000-0005-0000-0000-0000AB0A0000}"/>
    <cellStyle name="Обычный 11 3 2 2 5" xfId="2735" xr:uid="{00000000-0005-0000-0000-0000AC0A0000}"/>
    <cellStyle name="Обычный 11 3 2 2 5 2" xfId="2736" xr:uid="{00000000-0005-0000-0000-0000AD0A0000}"/>
    <cellStyle name="Обычный 11 3 2 2 5_База" xfId="2737" xr:uid="{00000000-0005-0000-0000-0000AE0A0000}"/>
    <cellStyle name="Обычный 11 3 2 2 6" xfId="2738" xr:uid="{00000000-0005-0000-0000-0000AF0A0000}"/>
    <cellStyle name="Обычный 11 3 2 2_База" xfId="2739" xr:uid="{00000000-0005-0000-0000-0000B00A0000}"/>
    <cellStyle name="Обычный 11 3 2 3" xfId="2740" xr:uid="{00000000-0005-0000-0000-0000B10A0000}"/>
    <cellStyle name="Обычный 11 3 2 3 2" xfId="2741" xr:uid="{00000000-0005-0000-0000-0000B20A0000}"/>
    <cellStyle name="Обычный 11 3 2 3 2 2" xfId="2742" xr:uid="{00000000-0005-0000-0000-0000B30A0000}"/>
    <cellStyle name="Обычный 11 3 2 3 2 2 2" xfId="2743" xr:uid="{00000000-0005-0000-0000-0000B40A0000}"/>
    <cellStyle name="Обычный 11 3 2 3 2 2 2 2" xfId="2744" xr:uid="{00000000-0005-0000-0000-0000B50A0000}"/>
    <cellStyle name="Обычный 11 3 2 3 2 2 2_База" xfId="2745" xr:uid="{00000000-0005-0000-0000-0000B60A0000}"/>
    <cellStyle name="Обычный 11 3 2 3 2 2 3" xfId="2746" xr:uid="{00000000-0005-0000-0000-0000B70A0000}"/>
    <cellStyle name="Обычный 11 3 2 3 2 2_База" xfId="2747" xr:uid="{00000000-0005-0000-0000-0000B80A0000}"/>
    <cellStyle name="Обычный 11 3 2 3 2 3" xfId="2748" xr:uid="{00000000-0005-0000-0000-0000B90A0000}"/>
    <cellStyle name="Обычный 11 3 2 3 2 3 2" xfId="2749" xr:uid="{00000000-0005-0000-0000-0000BA0A0000}"/>
    <cellStyle name="Обычный 11 3 2 3 2 3_База" xfId="2750" xr:uid="{00000000-0005-0000-0000-0000BB0A0000}"/>
    <cellStyle name="Обычный 11 3 2 3 2 4" xfId="2751" xr:uid="{00000000-0005-0000-0000-0000BC0A0000}"/>
    <cellStyle name="Обычный 11 3 2 3 2_База" xfId="2752" xr:uid="{00000000-0005-0000-0000-0000BD0A0000}"/>
    <cellStyle name="Обычный 11 3 2 3 3" xfId="2753" xr:uid="{00000000-0005-0000-0000-0000BE0A0000}"/>
    <cellStyle name="Обычный 11 3 2 3 3 2" xfId="2754" xr:uid="{00000000-0005-0000-0000-0000BF0A0000}"/>
    <cellStyle name="Обычный 11 3 2 3 3 2 2" xfId="2755" xr:uid="{00000000-0005-0000-0000-0000C00A0000}"/>
    <cellStyle name="Обычный 11 3 2 3 3 2 2 2" xfId="2756" xr:uid="{00000000-0005-0000-0000-0000C10A0000}"/>
    <cellStyle name="Обычный 11 3 2 3 3 2 2_База" xfId="2757" xr:uid="{00000000-0005-0000-0000-0000C20A0000}"/>
    <cellStyle name="Обычный 11 3 2 3 3 2 3" xfId="2758" xr:uid="{00000000-0005-0000-0000-0000C30A0000}"/>
    <cellStyle name="Обычный 11 3 2 3 3 2_База" xfId="2759" xr:uid="{00000000-0005-0000-0000-0000C40A0000}"/>
    <cellStyle name="Обычный 11 3 2 3 3 3" xfId="2760" xr:uid="{00000000-0005-0000-0000-0000C50A0000}"/>
    <cellStyle name="Обычный 11 3 2 3 3 3 2" xfId="2761" xr:uid="{00000000-0005-0000-0000-0000C60A0000}"/>
    <cellStyle name="Обычный 11 3 2 3 3 3_База" xfId="2762" xr:uid="{00000000-0005-0000-0000-0000C70A0000}"/>
    <cellStyle name="Обычный 11 3 2 3 3 4" xfId="2763" xr:uid="{00000000-0005-0000-0000-0000C80A0000}"/>
    <cellStyle name="Обычный 11 3 2 3 3_База" xfId="2764" xr:uid="{00000000-0005-0000-0000-0000C90A0000}"/>
    <cellStyle name="Обычный 11 3 2 3 4" xfId="2765" xr:uid="{00000000-0005-0000-0000-0000CA0A0000}"/>
    <cellStyle name="Обычный 11 3 2 3 4 2" xfId="2766" xr:uid="{00000000-0005-0000-0000-0000CB0A0000}"/>
    <cellStyle name="Обычный 11 3 2 3 4 2 2" xfId="2767" xr:uid="{00000000-0005-0000-0000-0000CC0A0000}"/>
    <cellStyle name="Обычный 11 3 2 3 4 2_База" xfId="2768" xr:uid="{00000000-0005-0000-0000-0000CD0A0000}"/>
    <cellStyle name="Обычный 11 3 2 3 4 3" xfId="2769" xr:uid="{00000000-0005-0000-0000-0000CE0A0000}"/>
    <cellStyle name="Обычный 11 3 2 3 4_База" xfId="2770" xr:uid="{00000000-0005-0000-0000-0000CF0A0000}"/>
    <cellStyle name="Обычный 11 3 2 3 5" xfId="2771" xr:uid="{00000000-0005-0000-0000-0000D00A0000}"/>
    <cellStyle name="Обычный 11 3 2 3 5 2" xfId="2772" xr:uid="{00000000-0005-0000-0000-0000D10A0000}"/>
    <cellStyle name="Обычный 11 3 2 3 5_База" xfId="2773" xr:uid="{00000000-0005-0000-0000-0000D20A0000}"/>
    <cellStyle name="Обычный 11 3 2 3 6" xfId="2774" xr:uid="{00000000-0005-0000-0000-0000D30A0000}"/>
    <cellStyle name="Обычный 11 3 2 3_База" xfId="2775" xr:uid="{00000000-0005-0000-0000-0000D40A0000}"/>
    <cellStyle name="Обычный 11 3 2 4" xfId="2776" xr:uid="{00000000-0005-0000-0000-0000D50A0000}"/>
    <cellStyle name="Обычный 11 3 2 4 2" xfId="2777" xr:uid="{00000000-0005-0000-0000-0000D60A0000}"/>
    <cellStyle name="Обычный 11 3 2 4 2 2" xfId="2778" xr:uid="{00000000-0005-0000-0000-0000D70A0000}"/>
    <cellStyle name="Обычный 11 3 2 4 2 2 2" xfId="2779" xr:uid="{00000000-0005-0000-0000-0000D80A0000}"/>
    <cellStyle name="Обычный 11 3 2 4 2 2_База" xfId="2780" xr:uid="{00000000-0005-0000-0000-0000D90A0000}"/>
    <cellStyle name="Обычный 11 3 2 4 2 3" xfId="2781" xr:uid="{00000000-0005-0000-0000-0000DA0A0000}"/>
    <cellStyle name="Обычный 11 3 2 4 2_База" xfId="2782" xr:uid="{00000000-0005-0000-0000-0000DB0A0000}"/>
    <cellStyle name="Обычный 11 3 2 4 3" xfId="2783" xr:uid="{00000000-0005-0000-0000-0000DC0A0000}"/>
    <cellStyle name="Обычный 11 3 2 4 3 2" xfId="2784" xr:uid="{00000000-0005-0000-0000-0000DD0A0000}"/>
    <cellStyle name="Обычный 11 3 2 4 3_База" xfId="2785" xr:uid="{00000000-0005-0000-0000-0000DE0A0000}"/>
    <cellStyle name="Обычный 11 3 2 4 4" xfId="2786" xr:uid="{00000000-0005-0000-0000-0000DF0A0000}"/>
    <cellStyle name="Обычный 11 3 2 4_База" xfId="2787" xr:uid="{00000000-0005-0000-0000-0000E00A0000}"/>
    <cellStyle name="Обычный 11 3 2 5" xfId="2788" xr:uid="{00000000-0005-0000-0000-0000E10A0000}"/>
    <cellStyle name="Обычный 11 3 2 5 2" xfId="2789" xr:uid="{00000000-0005-0000-0000-0000E20A0000}"/>
    <cellStyle name="Обычный 11 3 2 5 2 2" xfId="2790" xr:uid="{00000000-0005-0000-0000-0000E30A0000}"/>
    <cellStyle name="Обычный 11 3 2 5 2 2 2" xfId="2791" xr:uid="{00000000-0005-0000-0000-0000E40A0000}"/>
    <cellStyle name="Обычный 11 3 2 5 2 2_База" xfId="2792" xr:uid="{00000000-0005-0000-0000-0000E50A0000}"/>
    <cellStyle name="Обычный 11 3 2 5 2 3" xfId="2793" xr:uid="{00000000-0005-0000-0000-0000E60A0000}"/>
    <cellStyle name="Обычный 11 3 2 5 2_База" xfId="2794" xr:uid="{00000000-0005-0000-0000-0000E70A0000}"/>
    <cellStyle name="Обычный 11 3 2 5 3" xfId="2795" xr:uid="{00000000-0005-0000-0000-0000E80A0000}"/>
    <cellStyle name="Обычный 11 3 2 5 3 2" xfId="2796" xr:uid="{00000000-0005-0000-0000-0000E90A0000}"/>
    <cellStyle name="Обычный 11 3 2 5 3_База" xfId="2797" xr:uid="{00000000-0005-0000-0000-0000EA0A0000}"/>
    <cellStyle name="Обычный 11 3 2 5 4" xfId="2798" xr:uid="{00000000-0005-0000-0000-0000EB0A0000}"/>
    <cellStyle name="Обычный 11 3 2 5_База" xfId="2799" xr:uid="{00000000-0005-0000-0000-0000EC0A0000}"/>
    <cellStyle name="Обычный 11 3 2 6" xfId="2800" xr:uid="{00000000-0005-0000-0000-0000ED0A0000}"/>
    <cellStyle name="Обычный 11 3 2 6 2" xfId="2801" xr:uid="{00000000-0005-0000-0000-0000EE0A0000}"/>
    <cellStyle name="Обычный 11 3 2 6 2 2" xfId="2802" xr:uid="{00000000-0005-0000-0000-0000EF0A0000}"/>
    <cellStyle name="Обычный 11 3 2 6 2_База" xfId="2803" xr:uid="{00000000-0005-0000-0000-0000F00A0000}"/>
    <cellStyle name="Обычный 11 3 2 6 3" xfId="2804" xr:uid="{00000000-0005-0000-0000-0000F10A0000}"/>
    <cellStyle name="Обычный 11 3 2 6_База" xfId="2805" xr:uid="{00000000-0005-0000-0000-0000F20A0000}"/>
    <cellStyle name="Обычный 11 3 2 7" xfId="2806" xr:uid="{00000000-0005-0000-0000-0000F30A0000}"/>
    <cellStyle name="Обычный 11 3 2 7 2" xfId="2807" xr:uid="{00000000-0005-0000-0000-0000F40A0000}"/>
    <cellStyle name="Обычный 11 3 2 7_База" xfId="2808" xr:uid="{00000000-0005-0000-0000-0000F50A0000}"/>
    <cellStyle name="Обычный 11 3 2 8" xfId="2809" xr:uid="{00000000-0005-0000-0000-0000F60A0000}"/>
    <cellStyle name="Обычный 11 3 2_База" xfId="2810" xr:uid="{00000000-0005-0000-0000-0000F70A0000}"/>
    <cellStyle name="Обычный 11 3 3" xfId="2811" xr:uid="{00000000-0005-0000-0000-0000F80A0000}"/>
    <cellStyle name="Обычный 11 3 3 2" xfId="2812" xr:uid="{00000000-0005-0000-0000-0000F90A0000}"/>
    <cellStyle name="Обычный 11 3 3 2 2" xfId="2813" xr:uid="{00000000-0005-0000-0000-0000FA0A0000}"/>
    <cellStyle name="Обычный 11 3 3 2 2 2" xfId="2814" xr:uid="{00000000-0005-0000-0000-0000FB0A0000}"/>
    <cellStyle name="Обычный 11 3 3 2 2 2 2" xfId="2815" xr:uid="{00000000-0005-0000-0000-0000FC0A0000}"/>
    <cellStyle name="Обычный 11 3 3 2 2 2_База" xfId="2816" xr:uid="{00000000-0005-0000-0000-0000FD0A0000}"/>
    <cellStyle name="Обычный 11 3 3 2 2 3" xfId="2817" xr:uid="{00000000-0005-0000-0000-0000FE0A0000}"/>
    <cellStyle name="Обычный 11 3 3 2 2_База" xfId="2818" xr:uid="{00000000-0005-0000-0000-0000FF0A0000}"/>
    <cellStyle name="Обычный 11 3 3 2 3" xfId="2819" xr:uid="{00000000-0005-0000-0000-0000000B0000}"/>
    <cellStyle name="Обычный 11 3 3 2 3 2" xfId="2820" xr:uid="{00000000-0005-0000-0000-0000010B0000}"/>
    <cellStyle name="Обычный 11 3 3 2 3_База" xfId="2821" xr:uid="{00000000-0005-0000-0000-0000020B0000}"/>
    <cellStyle name="Обычный 11 3 3 2 4" xfId="2822" xr:uid="{00000000-0005-0000-0000-0000030B0000}"/>
    <cellStyle name="Обычный 11 3 3 2_База" xfId="2823" xr:uid="{00000000-0005-0000-0000-0000040B0000}"/>
    <cellStyle name="Обычный 11 3 3 3" xfId="2824" xr:uid="{00000000-0005-0000-0000-0000050B0000}"/>
    <cellStyle name="Обычный 11 3 3 3 2" xfId="2825" xr:uid="{00000000-0005-0000-0000-0000060B0000}"/>
    <cellStyle name="Обычный 11 3 3 3 2 2" xfId="2826" xr:uid="{00000000-0005-0000-0000-0000070B0000}"/>
    <cellStyle name="Обычный 11 3 3 3 2 2 2" xfId="2827" xr:uid="{00000000-0005-0000-0000-0000080B0000}"/>
    <cellStyle name="Обычный 11 3 3 3 2 2_База" xfId="2828" xr:uid="{00000000-0005-0000-0000-0000090B0000}"/>
    <cellStyle name="Обычный 11 3 3 3 2 3" xfId="2829" xr:uid="{00000000-0005-0000-0000-00000A0B0000}"/>
    <cellStyle name="Обычный 11 3 3 3 2_База" xfId="2830" xr:uid="{00000000-0005-0000-0000-00000B0B0000}"/>
    <cellStyle name="Обычный 11 3 3 3 3" xfId="2831" xr:uid="{00000000-0005-0000-0000-00000C0B0000}"/>
    <cellStyle name="Обычный 11 3 3 3 3 2" xfId="2832" xr:uid="{00000000-0005-0000-0000-00000D0B0000}"/>
    <cellStyle name="Обычный 11 3 3 3 3_База" xfId="2833" xr:uid="{00000000-0005-0000-0000-00000E0B0000}"/>
    <cellStyle name="Обычный 11 3 3 3 4" xfId="2834" xr:uid="{00000000-0005-0000-0000-00000F0B0000}"/>
    <cellStyle name="Обычный 11 3 3 3_База" xfId="2835" xr:uid="{00000000-0005-0000-0000-0000100B0000}"/>
    <cellStyle name="Обычный 11 3 3 4" xfId="2836" xr:uid="{00000000-0005-0000-0000-0000110B0000}"/>
    <cellStyle name="Обычный 11 3 3 4 2" xfId="2837" xr:uid="{00000000-0005-0000-0000-0000120B0000}"/>
    <cellStyle name="Обычный 11 3 3 4 2 2" xfId="2838" xr:uid="{00000000-0005-0000-0000-0000130B0000}"/>
    <cellStyle name="Обычный 11 3 3 4 2_База" xfId="2839" xr:uid="{00000000-0005-0000-0000-0000140B0000}"/>
    <cellStyle name="Обычный 11 3 3 4 3" xfId="2840" xr:uid="{00000000-0005-0000-0000-0000150B0000}"/>
    <cellStyle name="Обычный 11 3 3 4_База" xfId="2841" xr:uid="{00000000-0005-0000-0000-0000160B0000}"/>
    <cellStyle name="Обычный 11 3 3 5" xfId="2842" xr:uid="{00000000-0005-0000-0000-0000170B0000}"/>
    <cellStyle name="Обычный 11 3 3 5 2" xfId="2843" xr:uid="{00000000-0005-0000-0000-0000180B0000}"/>
    <cellStyle name="Обычный 11 3 3 5_База" xfId="2844" xr:uid="{00000000-0005-0000-0000-0000190B0000}"/>
    <cellStyle name="Обычный 11 3 3 6" xfId="2845" xr:uid="{00000000-0005-0000-0000-00001A0B0000}"/>
    <cellStyle name="Обычный 11 3 3_База" xfId="2846" xr:uid="{00000000-0005-0000-0000-00001B0B0000}"/>
    <cellStyle name="Обычный 11 3 4" xfId="2847" xr:uid="{00000000-0005-0000-0000-00001C0B0000}"/>
    <cellStyle name="Обычный 11 3 4 2" xfId="2848" xr:uid="{00000000-0005-0000-0000-00001D0B0000}"/>
    <cellStyle name="Обычный 11 3 4 2 2" xfId="2849" xr:uid="{00000000-0005-0000-0000-00001E0B0000}"/>
    <cellStyle name="Обычный 11 3 4 2 2 2" xfId="2850" xr:uid="{00000000-0005-0000-0000-00001F0B0000}"/>
    <cellStyle name="Обычный 11 3 4 2 2 2 2" xfId="2851" xr:uid="{00000000-0005-0000-0000-0000200B0000}"/>
    <cellStyle name="Обычный 11 3 4 2 2 2_База" xfId="2852" xr:uid="{00000000-0005-0000-0000-0000210B0000}"/>
    <cellStyle name="Обычный 11 3 4 2 2 3" xfId="2853" xr:uid="{00000000-0005-0000-0000-0000220B0000}"/>
    <cellStyle name="Обычный 11 3 4 2 2_База" xfId="2854" xr:uid="{00000000-0005-0000-0000-0000230B0000}"/>
    <cellStyle name="Обычный 11 3 4 2 3" xfId="2855" xr:uid="{00000000-0005-0000-0000-0000240B0000}"/>
    <cellStyle name="Обычный 11 3 4 2 3 2" xfId="2856" xr:uid="{00000000-0005-0000-0000-0000250B0000}"/>
    <cellStyle name="Обычный 11 3 4 2 3_База" xfId="2857" xr:uid="{00000000-0005-0000-0000-0000260B0000}"/>
    <cellStyle name="Обычный 11 3 4 2 4" xfId="2858" xr:uid="{00000000-0005-0000-0000-0000270B0000}"/>
    <cellStyle name="Обычный 11 3 4 2_База" xfId="2859" xr:uid="{00000000-0005-0000-0000-0000280B0000}"/>
    <cellStyle name="Обычный 11 3 4 3" xfId="2860" xr:uid="{00000000-0005-0000-0000-0000290B0000}"/>
    <cellStyle name="Обычный 11 3 4 3 2" xfId="2861" xr:uid="{00000000-0005-0000-0000-00002A0B0000}"/>
    <cellStyle name="Обычный 11 3 4 3 2 2" xfId="2862" xr:uid="{00000000-0005-0000-0000-00002B0B0000}"/>
    <cellStyle name="Обычный 11 3 4 3 2 2 2" xfId="2863" xr:uid="{00000000-0005-0000-0000-00002C0B0000}"/>
    <cellStyle name="Обычный 11 3 4 3 2 2_База" xfId="2864" xr:uid="{00000000-0005-0000-0000-00002D0B0000}"/>
    <cellStyle name="Обычный 11 3 4 3 2 3" xfId="2865" xr:uid="{00000000-0005-0000-0000-00002E0B0000}"/>
    <cellStyle name="Обычный 11 3 4 3 2_База" xfId="2866" xr:uid="{00000000-0005-0000-0000-00002F0B0000}"/>
    <cellStyle name="Обычный 11 3 4 3 3" xfId="2867" xr:uid="{00000000-0005-0000-0000-0000300B0000}"/>
    <cellStyle name="Обычный 11 3 4 3 3 2" xfId="2868" xr:uid="{00000000-0005-0000-0000-0000310B0000}"/>
    <cellStyle name="Обычный 11 3 4 3 3_База" xfId="2869" xr:uid="{00000000-0005-0000-0000-0000320B0000}"/>
    <cellStyle name="Обычный 11 3 4 3 4" xfId="2870" xr:uid="{00000000-0005-0000-0000-0000330B0000}"/>
    <cellStyle name="Обычный 11 3 4 3_База" xfId="2871" xr:uid="{00000000-0005-0000-0000-0000340B0000}"/>
    <cellStyle name="Обычный 11 3 4 4" xfId="2872" xr:uid="{00000000-0005-0000-0000-0000350B0000}"/>
    <cellStyle name="Обычный 11 3 4 4 2" xfId="2873" xr:uid="{00000000-0005-0000-0000-0000360B0000}"/>
    <cellStyle name="Обычный 11 3 4 4 2 2" xfId="2874" xr:uid="{00000000-0005-0000-0000-0000370B0000}"/>
    <cellStyle name="Обычный 11 3 4 4 2_База" xfId="2875" xr:uid="{00000000-0005-0000-0000-0000380B0000}"/>
    <cellStyle name="Обычный 11 3 4 4 3" xfId="2876" xr:uid="{00000000-0005-0000-0000-0000390B0000}"/>
    <cellStyle name="Обычный 11 3 4 4_База" xfId="2877" xr:uid="{00000000-0005-0000-0000-00003A0B0000}"/>
    <cellStyle name="Обычный 11 3 4 5" xfId="2878" xr:uid="{00000000-0005-0000-0000-00003B0B0000}"/>
    <cellStyle name="Обычный 11 3 4 5 2" xfId="2879" xr:uid="{00000000-0005-0000-0000-00003C0B0000}"/>
    <cellStyle name="Обычный 11 3 4 5_База" xfId="2880" xr:uid="{00000000-0005-0000-0000-00003D0B0000}"/>
    <cellStyle name="Обычный 11 3 4 6" xfId="2881" xr:uid="{00000000-0005-0000-0000-00003E0B0000}"/>
    <cellStyle name="Обычный 11 3 4_База" xfId="2882" xr:uid="{00000000-0005-0000-0000-00003F0B0000}"/>
    <cellStyle name="Обычный 11 3 5" xfId="2883" xr:uid="{00000000-0005-0000-0000-0000400B0000}"/>
    <cellStyle name="Обычный 11 3 5 2" xfId="2884" xr:uid="{00000000-0005-0000-0000-0000410B0000}"/>
    <cellStyle name="Обычный 11 3 5 2 2" xfId="2885" xr:uid="{00000000-0005-0000-0000-0000420B0000}"/>
    <cellStyle name="Обычный 11 3 5 2 2 2" xfId="2886" xr:uid="{00000000-0005-0000-0000-0000430B0000}"/>
    <cellStyle name="Обычный 11 3 5 2 2 2 2" xfId="2887" xr:uid="{00000000-0005-0000-0000-0000440B0000}"/>
    <cellStyle name="Обычный 11 3 5 2 2 2_База" xfId="2888" xr:uid="{00000000-0005-0000-0000-0000450B0000}"/>
    <cellStyle name="Обычный 11 3 5 2 2 3" xfId="2889" xr:uid="{00000000-0005-0000-0000-0000460B0000}"/>
    <cellStyle name="Обычный 11 3 5 2 2_База" xfId="2890" xr:uid="{00000000-0005-0000-0000-0000470B0000}"/>
    <cellStyle name="Обычный 11 3 5 2 3" xfId="2891" xr:uid="{00000000-0005-0000-0000-0000480B0000}"/>
    <cellStyle name="Обычный 11 3 5 2 3 2" xfId="2892" xr:uid="{00000000-0005-0000-0000-0000490B0000}"/>
    <cellStyle name="Обычный 11 3 5 2 3_База" xfId="2893" xr:uid="{00000000-0005-0000-0000-00004A0B0000}"/>
    <cellStyle name="Обычный 11 3 5 2 4" xfId="2894" xr:uid="{00000000-0005-0000-0000-00004B0B0000}"/>
    <cellStyle name="Обычный 11 3 5 2_База" xfId="2895" xr:uid="{00000000-0005-0000-0000-00004C0B0000}"/>
    <cellStyle name="Обычный 11 3 5 3" xfId="2896" xr:uid="{00000000-0005-0000-0000-00004D0B0000}"/>
    <cellStyle name="Обычный 11 3 5 3 2" xfId="2897" xr:uid="{00000000-0005-0000-0000-00004E0B0000}"/>
    <cellStyle name="Обычный 11 3 5 3 2 2" xfId="2898" xr:uid="{00000000-0005-0000-0000-00004F0B0000}"/>
    <cellStyle name="Обычный 11 3 5 3 2_База" xfId="2899" xr:uid="{00000000-0005-0000-0000-0000500B0000}"/>
    <cellStyle name="Обычный 11 3 5 3 3" xfId="2900" xr:uid="{00000000-0005-0000-0000-0000510B0000}"/>
    <cellStyle name="Обычный 11 3 5 3_База" xfId="2901" xr:uid="{00000000-0005-0000-0000-0000520B0000}"/>
    <cellStyle name="Обычный 11 3 5 4" xfId="2902" xr:uid="{00000000-0005-0000-0000-0000530B0000}"/>
    <cellStyle name="Обычный 11 3 5 4 2" xfId="2903" xr:uid="{00000000-0005-0000-0000-0000540B0000}"/>
    <cellStyle name="Обычный 11 3 5 4_База" xfId="2904" xr:uid="{00000000-0005-0000-0000-0000550B0000}"/>
    <cellStyle name="Обычный 11 3 5 5" xfId="2905" xr:uid="{00000000-0005-0000-0000-0000560B0000}"/>
    <cellStyle name="Обычный 11 3 5_База" xfId="2906" xr:uid="{00000000-0005-0000-0000-0000570B0000}"/>
    <cellStyle name="Обычный 11 3 6" xfId="2907" xr:uid="{00000000-0005-0000-0000-0000580B0000}"/>
    <cellStyle name="Обычный 11 3 6 2" xfId="2908" xr:uid="{00000000-0005-0000-0000-0000590B0000}"/>
    <cellStyle name="Обычный 11 3 6 2 2" xfId="2909" xr:uid="{00000000-0005-0000-0000-00005A0B0000}"/>
    <cellStyle name="Обычный 11 3 6 2 2 2" xfId="2910" xr:uid="{00000000-0005-0000-0000-00005B0B0000}"/>
    <cellStyle name="Обычный 11 3 6 2 2_База" xfId="2911" xr:uid="{00000000-0005-0000-0000-00005C0B0000}"/>
    <cellStyle name="Обычный 11 3 6 2 3" xfId="2912" xr:uid="{00000000-0005-0000-0000-00005D0B0000}"/>
    <cellStyle name="Обычный 11 3 6 2_База" xfId="2913" xr:uid="{00000000-0005-0000-0000-00005E0B0000}"/>
    <cellStyle name="Обычный 11 3 6 3" xfId="2914" xr:uid="{00000000-0005-0000-0000-00005F0B0000}"/>
    <cellStyle name="Обычный 11 3 6 3 2" xfId="2915" xr:uid="{00000000-0005-0000-0000-0000600B0000}"/>
    <cellStyle name="Обычный 11 3 6 3_База" xfId="2916" xr:uid="{00000000-0005-0000-0000-0000610B0000}"/>
    <cellStyle name="Обычный 11 3 6 4" xfId="2917" xr:uid="{00000000-0005-0000-0000-0000620B0000}"/>
    <cellStyle name="Обычный 11 3 6_База" xfId="2918" xr:uid="{00000000-0005-0000-0000-0000630B0000}"/>
    <cellStyle name="Обычный 11 3 7" xfId="2919" xr:uid="{00000000-0005-0000-0000-0000640B0000}"/>
    <cellStyle name="Обычный 11 3 7 2" xfId="2920" xr:uid="{00000000-0005-0000-0000-0000650B0000}"/>
    <cellStyle name="Обычный 11 3 7 2 2" xfId="2921" xr:uid="{00000000-0005-0000-0000-0000660B0000}"/>
    <cellStyle name="Обычный 11 3 7 2_База" xfId="2922" xr:uid="{00000000-0005-0000-0000-0000670B0000}"/>
    <cellStyle name="Обычный 11 3 7 3" xfId="2923" xr:uid="{00000000-0005-0000-0000-0000680B0000}"/>
    <cellStyle name="Обычный 11 3 7_База" xfId="2924" xr:uid="{00000000-0005-0000-0000-0000690B0000}"/>
    <cellStyle name="Обычный 11 3 8" xfId="2925" xr:uid="{00000000-0005-0000-0000-00006A0B0000}"/>
    <cellStyle name="Обычный 11 3 8 2" xfId="2926" xr:uid="{00000000-0005-0000-0000-00006B0B0000}"/>
    <cellStyle name="Обычный 11 3 8_База" xfId="2927" xr:uid="{00000000-0005-0000-0000-00006C0B0000}"/>
    <cellStyle name="Обычный 11 3 9" xfId="2928" xr:uid="{00000000-0005-0000-0000-00006D0B0000}"/>
    <cellStyle name="Обычный 11 3_База" xfId="2929" xr:uid="{00000000-0005-0000-0000-00006E0B0000}"/>
    <cellStyle name="Обычный 11 4" xfId="2930" xr:uid="{00000000-0005-0000-0000-00006F0B0000}"/>
    <cellStyle name="Обычный 11 4 2" xfId="2931" xr:uid="{00000000-0005-0000-0000-0000700B0000}"/>
    <cellStyle name="Обычный 11 4 2 2" xfId="2932" xr:uid="{00000000-0005-0000-0000-0000710B0000}"/>
    <cellStyle name="Обычный 11 4 2 2 2" xfId="2933" xr:uid="{00000000-0005-0000-0000-0000720B0000}"/>
    <cellStyle name="Обычный 11 4 2 2 2 2" xfId="2934" xr:uid="{00000000-0005-0000-0000-0000730B0000}"/>
    <cellStyle name="Обычный 11 4 2 2 2 2 2" xfId="2935" xr:uid="{00000000-0005-0000-0000-0000740B0000}"/>
    <cellStyle name="Обычный 11 4 2 2 2 2_База" xfId="2936" xr:uid="{00000000-0005-0000-0000-0000750B0000}"/>
    <cellStyle name="Обычный 11 4 2 2 2 3" xfId="2937" xr:uid="{00000000-0005-0000-0000-0000760B0000}"/>
    <cellStyle name="Обычный 11 4 2 2 2_База" xfId="2938" xr:uid="{00000000-0005-0000-0000-0000770B0000}"/>
    <cellStyle name="Обычный 11 4 2 2 3" xfId="2939" xr:uid="{00000000-0005-0000-0000-0000780B0000}"/>
    <cellStyle name="Обычный 11 4 2 2 3 2" xfId="2940" xr:uid="{00000000-0005-0000-0000-0000790B0000}"/>
    <cellStyle name="Обычный 11 4 2 2 3_База" xfId="2941" xr:uid="{00000000-0005-0000-0000-00007A0B0000}"/>
    <cellStyle name="Обычный 11 4 2 2 4" xfId="2942" xr:uid="{00000000-0005-0000-0000-00007B0B0000}"/>
    <cellStyle name="Обычный 11 4 2 2_База" xfId="2943" xr:uid="{00000000-0005-0000-0000-00007C0B0000}"/>
    <cellStyle name="Обычный 11 4 2 3" xfId="2944" xr:uid="{00000000-0005-0000-0000-00007D0B0000}"/>
    <cellStyle name="Обычный 11 4 2 3 2" xfId="2945" xr:uid="{00000000-0005-0000-0000-00007E0B0000}"/>
    <cellStyle name="Обычный 11 4 2 3 2 2" xfId="2946" xr:uid="{00000000-0005-0000-0000-00007F0B0000}"/>
    <cellStyle name="Обычный 11 4 2 3 2 2 2" xfId="2947" xr:uid="{00000000-0005-0000-0000-0000800B0000}"/>
    <cellStyle name="Обычный 11 4 2 3 2 2_База" xfId="2948" xr:uid="{00000000-0005-0000-0000-0000810B0000}"/>
    <cellStyle name="Обычный 11 4 2 3 2 3" xfId="2949" xr:uid="{00000000-0005-0000-0000-0000820B0000}"/>
    <cellStyle name="Обычный 11 4 2 3 2_База" xfId="2950" xr:uid="{00000000-0005-0000-0000-0000830B0000}"/>
    <cellStyle name="Обычный 11 4 2 3 3" xfId="2951" xr:uid="{00000000-0005-0000-0000-0000840B0000}"/>
    <cellStyle name="Обычный 11 4 2 3 3 2" xfId="2952" xr:uid="{00000000-0005-0000-0000-0000850B0000}"/>
    <cellStyle name="Обычный 11 4 2 3 3_База" xfId="2953" xr:uid="{00000000-0005-0000-0000-0000860B0000}"/>
    <cellStyle name="Обычный 11 4 2 3 4" xfId="2954" xr:uid="{00000000-0005-0000-0000-0000870B0000}"/>
    <cellStyle name="Обычный 11 4 2 3_База" xfId="2955" xr:uid="{00000000-0005-0000-0000-0000880B0000}"/>
    <cellStyle name="Обычный 11 4 2 4" xfId="2956" xr:uid="{00000000-0005-0000-0000-0000890B0000}"/>
    <cellStyle name="Обычный 11 4 2 4 2" xfId="2957" xr:uid="{00000000-0005-0000-0000-00008A0B0000}"/>
    <cellStyle name="Обычный 11 4 2 4 2 2" xfId="2958" xr:uid="{00000000-0005-0000-0000-00008B0B0000}"/>
    <cellStyle name="Обычный 11 4 2 4 2_База" xfId="2959" xr:uid="{00000000-0005-0000-0000-00008C0B0000}"/>
    <cellStyle name="Обычный 11 4 2 4 3" xfId="2960" xr:uid="{00000000-0005-0000-0000-00008D0B0000}"/>
    <cellStyle name="Обычный 11 4 2 4_База" xfId="2961" xr:uid="{00000000-0005-0000-0000-00008E0B0000}"/>
    <cellStyle name="Обычный 11 4 2 5" xfId="2962" xr:uid="{00000000-0005-0000-0000-00008F0B0000}"/>
    <cellStyle name="Обычный 11 4 2 5 2" xfId="2963" xr:uid="{00000000-0005-0000-0000-0000900B0000}"/>
    <cellStyle name="Обычный 11 4 2 5_База" xfId="2964" xr:uid="{00000000-0005-0000-0000-0000910B0000}"/>
    <cellStyle name="Обычный 11 4 2 6" xfId="2965" xr:uid="{00000000-0005-0000-0000-0000920B0000}"/>
    <cellStyle name="Обычный 11 4 2_База" xfId="2966" xr:uid="{00000000-0005-0000-0000-0000930B0000}"/>
    <cellStyle name="Обычный 11 4 3" xfId="2967" xr:uid="{00000000-0005-0000-0000-0000940B0000}"/>
    <cellStyle name="Обычный 11 4 3 2" xfId="2968" xr:uid="{00000000-0005-0000-0000-0000950B0000}"/>
    <cellStyle name="Обычный 11 4 3 2 2" xfId="2969" xr:uid="{00000000-0005-0000-0000-0000960B0000}"/>
    <cellStyle name="Обычный 11 4 3 2 2 2" xfId="2970" xr:uid="{00000000-0005-0000-0000-0000970B0000}"/>
    <cellStyle name="Обычный 11 4 3 2 2 2 2" xfId="2971" xr:uid="{00000000-0005-0000-0000-0000980B0000}"/>
    <cellStyle name="Обычный 11 4 3 2 2 2_База" xfId="2972" xr:uid="{00000000-0005-0000-0000-0000990B0000}"/>
    <cellStyle name="Обычный 11 4 3 2 2 3" xfId="2973" xr:uid="{00000000-0005-0000-0000-00009A0B0000}"/>
    <cellStyle name="Обычный 11 4 3 2 2_База" xfId="2974" xr:uid="{00000000-0005-0000-0000-00009B0B0000}"/>
    <cellStyle name="Обычный 11 4 3 2 3" xfId="2975" xr:uid="{00000000-0005-0000-0000-00009C0B0000}"/>
    <cellStyle name="Обычный 11 4 3 2 3 2" xfId="2976" xr:uid="{00000000-0005-0000-0000-00009D0B0000}"/>
    <cellStyle name="Обычный 11 4 3 2 3_База" xfId="2977" xr:uid="{00000000-0005-0000-0000-00009E0B0000}"/>
    <cellStyle name="Обычный 11 4 3 2 4" xfId="2978" xr:uid="{00000000-0005-0000-0000-00009F0B0000}"/>
    <cellStyle name="Обычный 11 4 3 2_База" xfId="2979" xr:uid="{00000000-0005-0000-0000-0000A00B0000}"/>
    <cellStyle name="Обычный 11 4 3 3" xfId="2980" xr:uid="{00000000-0005-0000-0000-0000A10B0000}"/>
    <cellStyle name="Обычный 11 4 3 3 2" xfId="2981" xr:uid="{00000000-0005-0000-0000-0000A20B0000}"/>
    <cellStyle name="Обычный 11 4 3 3 2 2" xfId="2982" xr:uid="{00000000-0005-0000-0000-0000A30B0000}"/>
    <cellStyle name="Обычный 11 4 3 3 2 2 2" xfId="2983" xr:uid="{00000000-0005-0000-0000-0000A40B0000}"/>
    <cellStyle name="Обычный 11 4 3 3 2 2_База" xfId="2984" xr:uid="{00000000-0005-0000-0000-0000A50B0000}"/>
    <cellStyle name="Обычный 11 4 3 3 2 3" xfId="2985" xr:uid="{00000000-0005-0000-0000-0000A60B0000}"/>
    <cellStyle name="Обычный 11 4 3 3 2_База" xfId="2986" xr:uid="{00000000-0005-0000-0000-0000A70B0000}"/>
    <cellStyle name="Обычный 11 4 3 3 3" xfId="2987" xr:uid="{00000000-0005-0000-0000-0000A80B0000}"/>
    <cellStyle name="Обычный 11 4 3 3 3 2" xfId="2988" xr:uid="{00000000-0005-0000-0000-0000A90B0000}"/>
    <cellStyle name="Обычный 11 4 3 3 3_База" xfId="2989" xr:uid="{00000000-0005-0000-0000-0000AA0B0000}"/>
    <cellStyle name="Обычный 11 4 3 3 4" xfId="2990" xr:uid="{00000000-0005-0000-0000-0000AB0B0000}"/>
    <cellStyle name="Обычный 11 4 3 3_База" xfId="2991" xr:uid="{00000000-0005-0000-0000-0000AC0B0000}"/>
    <cellStyle name="Обычный 11 4 3 4" xfId="2992" xr:uid="{00000000-0005-0000-0000-0000AD0B0000}"/>
    <cellStyle name="Обычный 11 4 3 4 2" xfId="2993" xr:uid="{00000000-0005-0000-0000-0000AE0B0000}"/>
    <cellStyle name="Обычный 11 4 3 4 2 2" xfId="2994" xr:uid="{00000000-0005-0000-0000-0000AF0B0000}"/>
    <cellStyle name="Обычный 11 4 3 4 2_База" xfId="2995" xr:uid="{00000000-0005-0000-0000-0000B00B0000}"/>
    <cellStyle name="Обычный 11 4 3 4 3" xfId="2996" xr:uid="{00000000-0005-0000-0000-0000B10B0000}"/>
    <cellStyle name="Обычный 11 4 3 4_База" xfId="2997" xr:uid="{00000000-0005-0000-0000-0000B20B0000}"/>
    <cellStyle name="Обычный 11 4 3 5" xfId="2998" xr:uid="{00000000-0005-0000-0000-0000B30B0000}"/>
    <cellStyle name="Обычный 11 4 3 5 2" xfId="2999" xr:uid="{00000000-0005-0000-0000-0000B40B0000}"/>
    <cellStyle name="Обычный 11 4 3 5_База" xfId="3000" xr:uid="{00000000-0005-0000-0000-0000B50B0000}"/>
    <cellStyle name="Обычный 11 4 3 6" xfId="3001" xr:uid="{00000000-0005-0000-0000-0000B60B0000}"/>
    <cellStyle name="Обычный 11 4 3_База" xfId="3002" xr:uid="{00000000-0005-0000-0000-0000B70B0000}"/>
    <cellStyle name="Обычный 11 4 4" xfId="3003" xr:uid="{00000000-0005-0000-0000-0000B80B0000}"/>
    <cellStyle name="Обычный 11 4 4 2" xfId="3004" xr:uid="{00000000-0005-0000-0000-0000B90B0000}"/>
    <cellStyle name="Обычный 11 4 4 2 2" xfId="3005" xr:uid="{00000000-0005-0000-0000-0000BA0B0000}"/>
    <cellStyle name="Обычный 11 4 4 2 2 2" xfId="3006" xr:uid="{00000000-0005-0000-0000-0000BB0B0000}"/>
    <cellStyle name="Обычный 11 4 4 2 2_База" xfId="3007" xr:uid="{00000000-0005-0000-0000-0000BC0B0000}"/>
    <cellStyle name="Обычный 11 4 4 2 3" xfId="3008" xr:uid="{00000000-0005-0000-0000-0000BD0B0000}"/>
    <cellStyle name="Обычный 11 4 4 2_База" xfId="3009" xr:uid="{00000000-0005-0000-0000-0000BE0B0000}"/>
    <cellStyle name="Обычный 11 4 4 3" xfId="3010" xr:uid="{00000000-0005-0000-0000-0000BF0B0000}"/>
    <cellStyle name="Обычный 11 4 4 3 2" xfId="3011" xr:uid="{00000000-0005-0000-0000-0000C00B0000}"/>
    <cellStyle name="Обычный 11 4 4 3_База" xfId="3012" xr:uid="{00000000-0005-0000-0000-0000C10B0000}"/>
    <cellStyle name="Обычный 11 4 4 4" xfId="3013" xr:uid="{00000000-0005-0000-0000-0000C20B0000}"/>
    <cellStyle name="Обычный 11 4 4_База" xfId="3014" xr:uid="{00000000-0005-0000-0000-0000C30B0000}"/>
    <cellStyle name="Обычный 11 4 5" xfId="3015" xr:uid="{00000000-0005-0000-0000-0000C40B0000}"/>
    <cellStyle name="Обычный 11 4 5 2" xfId="3016" xr:uid="{00000000-0005-0000-0000-0000C50B0000}"/>
    <cellStyle name="Обычный 11 4 5 2 2" xfId="3017" xr:uid="{00000000-0005-0000-0000-0000C60B0000}"/>
    <cellStyle name="Обычный 11 4 5 2 2 2" xfId="3018" xr:uid="{00000000-0005-0000-0000-0000C70B0000}"/>
    <cellStyle name="Обычный 11 4 5 2 2_База" xfId="3019" xr:uid="{00000000-0005-0000-0000-0000C80B0000}"/>
    <cellStyle name="Обычный 11 4 5 2 3" xfId="3020" xr:uid="{00000000-0005-0000-0000-0000C90B0000}"/>
    <cellStyle name="Обычный 11 4 5 2_База" xfId="3021" xr:uid="{00000000-0005-0000-0000-0000CA0B0000}"/>
    <cellStyle name="Обычный 11 4 5 3" xfId="3022" xr:uid="{00000000-0005-0000-0000-0000CB0B0000}"/>
    <cellStyle name="Обычный 11 4 5 3 2" xfId="3023" xr:uid="{00000000-0005-0000-0000-0000CC0B0000}"/>
    <cellStyle name="Обычный 11 4 5 3_База" xfId="3024" xr:uid="{00000000-0005-0000-0000-0000CD0B0000}"/>
    <cellStyle name="Обычный 11 4 5 4" xfId="3025" xr:uid="{00000000-0005-0000-0000-0000CE0B0000}"/>
    <cellStyle name="Обычный 11 4 5_База" xfId="3026" xr:uid="{00000000-0005-0000-0000-0000CF0B0000}"/>
    <cellStyle name="Обычный 11 4 6" xfId="3027" xr:uid="{00000000-0005-0000-0000-0000D00B0000}"/>
    <cellStyle name="Обычный 11 4 6 2" xfId="3028" xr:uid="{00000000-0005-0000-0000-0000D10B0000}"/>
    <cellStyle name="Обычный 11 4 6 2 2" xfId="3029" xr:uid="{00000000-0005-0000-0000-0000D20B0000}"/>
    <cellStyle name="Обычный 11 4 6 2_База" xfId="3030" xr:uid="{00000000-0005-0000-0000-0000D30B0000}"/>
    <cellStyle name="Обычный 11 4 6 3" xfId="3031" xr:uid="{00000000-0005-0000-0000-0000D40B0000}"/>
    <cellStyle name="Обычный 11 4 6_База" xfId="3032" xr:uid="{00000000-0005-0000-0000-0000D50B0000}"/>
    <cellStyle name="Обычный 11 4 7" xfId="3033" xr:uid="{00000000-0005-0000-0000-0000D60B0000}"/>
    <cellStyle name="Обычный 11 4 7 2" xfId="3034" xr:uid="{00000000-0005-0000-0000-0000D70B0000}"/>
    <cellStyle name="Обычный 11 4 7_База" xfId="3035" xr:uid="{00000000-0005-0000-0000-0000D80B0000}"/>
    <cellStyle name="Обычный 11 4 8" xfId="3036" xr:uid="{00000000-0005-0000-0000-0000D90B0000}"/>
    <cellStyle name="Обычный 11 4_База" xfId="3037" xr:uid="{00000000-0005-0000-0000-0000DA0B0000}"/>
    <cellStyle name="Обычный 11 5" xfId="3038" xr:uid="{00000000-0005-0000-0000-0000DB0B0000}"/>
    <cellStyle name="Обычный 11 5 2" xfId="3039" xr:uid="{00000000-0005-0000-0000-0000DC0B0000}"/>
    <cellStyle name="Обычный 11 5 2 2" xfId="3040" xr:uid="{00000000-0005-0000-0000-0000DD0B0000}"/>
    <cellStyle name="Обычный 11 5 2 2 2" xfId="3041" xr:uid="{00000000-0005-0000-0000-0000DE0B0000}"/>
    <cellStyle name="Обычный 11 5 2 2 2 2" xfId="3042" xr:uid="{00000000-0005-0000-0000-0000DF0B0000}"/>
    <cellStyle name="Обычный 11 5 2 2 2_База" xfId="3043" xr:uid="{00000000-0005-0000-0000-0000E00B0000}"/>
    <cellStyle name="Обычный 11 5 2 2 3" xfId="3044" xr:uid="{00000000-0005-0000-0000-0000E10B0000}"/>
    <cellStyle name="Обычный 11 5 2 2_База" xfId="3045" xr:uid="{00000000-0005-0000-0000-0000E20B0000}"/>
    <cellStyle name="Обычный 11 5 2 3" xfId="3046" xr:uid="{00000000-0005-0000-0000-0000E30B0000}"/>
    <cellStyle name="Обычный 11 5 2 3 2" xfId="3047" xr:uid="{00000000-0005-0000-0000-0000E40B0000}"/>
    <cellStyle name="Обычный 11 5 2 3_База" xfId="3048" xr:uid="{00000000-0005-0000-0000-0000E50B0000}"/>
    <cellStyle name="Обычный 11 5 2 4" xfId="3049" xr:uid="{00000000-0005-0000-0000-0000E60B0000}"/>
    <cellStyle name="Обычный 11 5 2_База" xfId="3050" xr:uid="{00000000-0005-0000-0000-0000E70B0000}"/>
    <cellStyle name="Обычный 11 5 3" xfId="3051" xr:uid="{00000000-0005-0000-0000-0000E80B0000}"/>
    <cellStyle name="Обычный 11 5 3 2" xfId="3052" xr:uid="{00000000-0005-0000-0000-0000E90B0000}"/>
    <cellStyle name="Обычный 11 5 3 2 2" xfId="3053" xr:uid="{00000000-0005-0000-0000-0000EA0B0000}"/>
    <cellStyle name="Обычный 11 5 3 2 2 2" xfId="3054" xr:uid="{00000000-0005-0000-0000-0000EB0B0000}"/>
    <cellStyle name="Обычный 11 5 3 2 2_База" xfId="3055" xr:uid="{00000000-0005-0000-0000-0000EC0B0000}"/>
    <cellStyle name="Обычный 11 5 3 2 3" xfId="3056" xr:uid="{00000000-0005-0000-0000-0000ED0B0000}"/>
    <cellStyle name="Обычный 11 5 3 2_База" xfId="3057" xr:uid="{00000000-0005-0000-0000-0000EE0B0000}"/>
    <cellStyle name="Обычный 11 5 3 3" xfId="3058" xr:uid="{00000000-0005-0000-0000-0000EF0B0000}"/>
    <cellStyle name="Обычный 11 5 3 3 2" xfId="3059" xr:uid="{00000000-0005-0000-0000-0000F00B0000}"/>
    <cellStyle name="Обычный 11 5 3 3_База" xfId="3060" xr:uid="{00000000-0005-0000-0000-0000F10B0000}"/>
    <cellStyle name="Обычный 11 5 3 4" xfId="3061" xr:uid="{00000000-0005-0000-0000-0000F20B0000}"/>
    <cellStyle name="Обычный 11 5 3_База" xfId="3062" xr:uid="{00000000-0005-0000-0000-0000F30B0000}"/>
    <cellStyle name="Обычный 11 5 4" xfId="3063" xr:uid="{00000000-0005-0000-0000-0000F40B0000}"/>
    <cellStyle name="Обычный 11 5 4 2" xfId="3064" xr:uid="{00000000-0005-0000-0000-0000F50B0000}"/>
    <cellStyle name="Обычный 11 5 4 2 2" xfId="3065" xr:uid="{00000000-0005-0000-0000-0000F60B0000}"/>
    <cellStyle name="Обычный 11 5 4 2_База" xfId="3066" xr:uid="{00000000-0005-0000-0000-0000F70B0000}"/>
    <cellStyle name="Обычный 11 5 4 3" xfId="3067" xr:uid="{00000000-0005-0000-0000-0000F80B0000}"/>
    <cellStyle name="Обычный 11 5 4_База" xfId="3068" xr:uid="{00000000-0005-0000-0000-0000F90B0000}"/>
    <cellStyle name="Обычный 11 5 5" xfId="3069" xr:uid="{00000000-0005-0000-0000-0000FA0B0000}"/>
    <cellStyle name="Обычный 11 5 5 2" xfId="3070" xr:uid="{00000000-0005-0000-0000-0000FB0B0000}"/>
    <cellStyle name="Обычный 11 5 5_База" xfId="3071" xr:uid="{00000000-0005-0000-0000-0000FC0B0000}"/>
    <cellStyle name="Обычный 11 5 6" xfId="3072" xr:uid="{00000000-0005-0000-0000-0000FD0B0000}"/>
    <cellStyle name="Обычный 11 5_База" xfId="3073" xr:uid="{00000000-0005-0000-0000-0000FE0B0000}"/>
    <cellStyle name="Обычный 11 6" xfId="3074" xr:uid="{00000000-0005-0000-0000-0000FF0B0000}"/>
    <cellStyle name="Обычный 11 6 2" xfId="3075" xr:uid="{00000000-0005-0000-0000-0000000C0000}"/>
    <cellStyle name="Обычный 11 6 2 2" xfId="3076" xr:uid="{00000000-0005-0000-0000-0000010C0000}"/>
    <cellStyle name="Обычный 11 6 2 2 2" xfId="3077" xr:uid="{00000000-0005-0000-0000-0000020C0000}"/>
    <cellStyle name="Обычный 11 6 2 2 2 2" xfId="3078" xr:uid="{00000000-0005-0000-0000-0000030C0000}"/>
    <cellStyle name="Обычный 11 6 2 2 2_База" xfId="3079" xr:uid="{00000000-0005-0000-0000-0000040C0000}"/>
    <cellStyle name="Обычный 11 6 2 2 3" xfId="3080" xr:uid="{00000000-0005-0000-0000-0000050C0000}"/>
    <cellStyle name="Обычный 11 6 2 2_База" xfId="3081" xr:uid="{00000000-0005-0000-0000-0000060C0000}"/>
    <cellStyle name="Обычный 11 6 2 3" xfId="3082" xr:uid="{00000000-0005-0000-0000-0000070C0000}"/>
    <cellStyle name="Обычный 11 6 2 3 2" xfId="3083" xr:uid="{00000000-0005-0000-0000-0000080C0000}"/>
    <cellStyle name="Обычный 11 6 2 3_База" xfId="3084" xr:uid="{00000000-0005-0000-0000-0000090C0000}"/>
    <cellStyle name="Обычный 11 6 2 4" xfId="3085" xr:uid="{00000000-0005-0000-0000-00000A0C0000}"/>
    <cellStyle name="Обычный 11 6 2_База" xfId="3086" xr:uid="{00000000-0005-0000-0000-00000B0C0000}"/>
    <cellStyle name="Обычный 11 6 3" xfId="3087" xr:uid="{00000000-0005-0000-0000-00000C0C0000}"/>
    <cellStyle name="Обычный 11 6 3 2" xfId="3088" xr:uid="{00000000-0005-0000-0000-00000D0C0000}"/>
    <cellStyle name="Обычный 11 6 3 2 2" xfId="3089" xr:uid="{00000000-0005-0000-0000-00000E0C0000}"/>
    <cellStyle name="Обычный 11 6 3 2 2 2" xfId="3090" xr:uid="{00000000-0005-0000-0000-00000F0C0000}"/>
    <cellStyle name="Обычный 11 6 3 2 2_База" xfId="3091" xr:uid="{00000000-0005-0000-0000-0000100C0000}"/>
    <cellStyle name="Обычный 11 6 3 2 3" xfId="3092" xr:uid="{00000000-0005-0000-0000-0000110C0000}"/>
    <cellStyle name="Обычный 11 6 3 2_База" xfId="3093" xr:uid="{00000000-0005-0000-0000-0000120C0000}"/>
    <cellStyle name="Обычный 11 6 3 3" xfId="3094" xr:uid="{00000000-0005-0000-0000-0000130C0000}"/>
    <cellStyle name="Обычный 11 6 3 3 2" xfId="3095" xr:uid="{00000000-0005-0000-0000-0000140C0000}"/>
    <cellStyle name="Обычный 11 6 3 3_База" xfId="3096" xr:uid="{00000000-0005-0000-0000-0000150C0000}"/>
    <cellStyle name="Обычный 11 6 3 4" xfId="3097" xr:uid="{00000000-0005-0000-0000-0000160C0000}"/>
    <cellStyle name="Обычный 11 6 3_База" xfId="3098" xr:uid="{00000000-0005-0000-0000-0000170C0000}"/>
    <cellStyle name="Обычный 11 6 4" xfId="3099" xr:uid="{00000000-0005-0000-0000-0000180C0000}"/>
    <cellStyle name="Обычный 11 6 4 2" xfId="3100" xr:uid="{00000000-0005-0000-0000-0000190C0000}"/>
    <cellStyle name="Обычный 11 6 4 2 2" xfId="3101" xr:uid="{00000000-0005-0000-0000-00001A0C0000}"/>
    <cellStyle name="Обычный 11 6 4 2_База" xfId="3102" xr:uid="{00000000-0005-0000-0000-00001B0C0000}"/>
    <cellStyle name="Обычный 11 6 4 3" xfId="3103" xr:uid="{00000000-0005-0000-0000-00001C0C0000}"/>
    <cellStyle name="Обычный 11 6 4_База" xfId="3104" xr:uid="{00000000-0005-0000-0000-00001D0C0000}"/>
    <cellStyle name="Обычный 11 6 5" xfId="3105" xr:uid="{00000000-0005-0000-0000-00001E0C0000}"/>
    <cellStyle name="Обычный 11 6 5 2" xfId="3106" xr:uid="{00000000-0005-0000-0000-00001F0C0000}"/>
    <cellStyle name="Обычный 11 6 5_База" xfId="3107" xr:uid="{00000000-0005-0000-0000-0000200C0000}"/>
    <cellStyle name="Обычный 11 6 6" xfId="3108" xr:uid="{00000000-0005-0000-0000-0000210C0000}"/>
    <cellStyle name="Обычный 11 6_База" xfId="3109" xr:uid="{00000000-0005-0000-0000-0000220C0000}"/>
    <cellStyle name="Обычный 11 7" xfId="3110" xr:uid="{00000000-0005-0000-0000-0000230C0000}"/>
    <cellStyle name="Обычный 11 7 2" xfId="3111" xr:uid="{00000000-0005-0000-0000-0000240C0000}"/>
    <cellStyle name="Обычный 11 7 2 2" xfId="3112" xr:uid="{00000000-0005-0000-0000-0000250C0000}"/>
    <cellStyle name="Обычный 11 7 2 2 2" xfId="3113" xr:uid="{00000000-0005-0000-0000-0000260C0000}"/>
    <cellStyle name="Обычный 11 7 2 2 2 2" xfId="3114" xr:uid="{00000000-0005-0000-0000-0000270C0000}"/>
    <cellStyle name="Обычный 11 7 2 2 2_База" xfId="3115" xr:uid="{00000000-0005-0000-0000-0000280C0000}"/>
    <cellStyle name="Обычный 11 7 2 2 3" xfId="3116" xr:uid="{00000000-0005-0000-0000-0000290C0000}"/>
    <cellStyle name="Обычный 11 7 2 2_База" xfId="3117" xr:uid="{00000000-0005-0000-0000-00002A0C0000}"/>
    <cellStyle name="Обычный 11 7 2 3" xfId="3118" xr:uid="{00000000-0005-0000-0000-00002B0C0000}"/>
    <cellStyle name="Обычный 11 7 2 3 2" xfId="3119" xr:uid="{00000000-0005-0000-0000-00002C0C0000}"/>
    <cellStyle name="Обычный 11 7 2 3_База" xfId="3120" xr:uid="{00000000-0005-0000-0000-00002D0C0000}"/>
    <cellStyle name="Обычный 11 7 2 4" xfId="3121" xr:uid="{00000000-0005-0000-0000-00002E0C0000}"/>
    <cellStyle name="Обычный 11 7 2_База" xfId="3122" xr:uid="{00000000-0005-0000-0000-00002F0C0000}"/>
    <cellStyle name="Обычный 11 7 3" xfId="3123" xr:uid="{00000000-0005-0000-0000-0000300C0000}"/>
    <cellStyle name="Обычный 11 7 3 2" xfId="3124" xr:uid="{00000000-0005-0000-0000-0000310C0000}"/>
    <cellStyle name="Обычный 11 7 3 2 2" xfId="3125" xr:uid="{00000000-0005-0000-0000-0000320C0000}"/>
    <cellStyle name="Обычный 11 7 3 2_База" xfId="3126" xr:uid="{00000000-0005-0000-0000-0000330C0000}"/>
    <cellStyle name="Обычный 11 7 3 3" xfId="3127" xr:uid="{00000000-0005-0000-0000-0000340C0000}"/>
    <cellStyle name="Обычный 11 7 3_База" xfId="3128" xr:uid="{00000000-0005-0000-0000-0000350C0000}"/>
    <cellStyle name="Обычный 11 7 4" xfId="3129" xr:uid="{00000000-0005-0000-0000-0000360C0000}"/>
    <cellStyle name="Обычный 11 7 4 2" xfId="3130" xr:uid="{00000000-0005-0000-0000-0000370C0000}"/>
    <cellStyle name="Обычный 11 7 4_База" xfId="3131" xr:uid="{00000000-0005-0000-0000-0000380C0000}"/>
    <cellStyle name="Обычный 11 7 5" xfId="3132" xr:uid="{00000000-0005-0000-0000-0000390C0000}"/>
    <cellStyle name="Обычный 11 7_База" xfId="3133" xr:uid="{00000000-0005-0000-0000-00003A0C0000}"/>
    <cellStyle name="Обычный 11 8" xfId="3134" xr:uid="{00000000-0005-0000-0000-00003B0C0000}"/>
    <cellStyle name="Обычный 11 8 2" xfId="3135" xr:uid="{00000000-0005-0000-0000-00003C0C0000}"/>
    <cellStyle name="Обычный 11 8 2 2" xfId="3136" xr:uid="{00000000-0005-0000-0000-00003D0C0000}"/>
    <cellStyle name="Обычный 11 8 2 2 2" xfId="3137" xr:uid="{00000000-0005-0000-0000-00003E0C0000}"/>
    <cellStyle name="Обычный 11 8 2 2_База" xfId="3138" xr:uid="{00000000-0005-0000-0000-00003F0C0000}"/>
    <cellStyle name="Обычный 11 8 2 3" xfId="3139" xr:uid="{00000000-0005-0000-0000-0000400C0000}"/>
    <cellStyle name="Обычный 11 8 2_База" xfId="3140" xr:uid="{00000000-0005-0000-0000-0000410C0000}"/>
    <cellStyle name="Обычный 11 8 3" xfId="3141" xr:uid="{00000000-0005-0000-0000-0000420C0000}"/>
    <cellStyle name="Обычный 11 8 3 2" xfId="3142" xr:uid="{00000000-0005-0000-0000-0000430C0000}"/>
    <cellStyle name="Обычный 11 8 3_База" xfId="3143" xr:uid="{00000000-0005-0000-0000-0000440C0000}"/>
    <cellStyle name="Обычный 11 8 4" xfId="3144" xr:uid="{00000000-0005-0000-0000-0000450C0000}"/>
    <cellStyle name="Обычный 11 8_База" xfId="3145" xr:uid="{00000000-0005-0000-0000-0000460C0000}"/>
    <cellStyle name="Обычный 11 9" xfId="3146" xr:uid="{00000000-0005-0000-0000-0000470C0000}"/>
    <cellStyle name="Обычный 11 9 2" xfId="3147" xr:uid="{00000000-0005-0000-0000-0000480C0000}"/>
    <cellStyle name="Обычный 11 9 2 2" xfId="3148" xr:uid="{00000000-0005-0000-0000-0000490C0000}"/>
    <cellStyle name="Обычный 11 9 2_База" xfId="3149" xr:uid="{00000000-0005-0000-0000-00004A0C0000}"/>
    <cellStyle name="Обычный 11 9 3" xfId="3150" xr:uid="{00000000-0005-0000-0000-00004B0C0000}"/>
    <cellStyle name="Обычный 11 9_База" xfId="3151" xr:uid="{00000000-0005-0000-0000-00004C0C0000}"/>
    <cellStyle name="Обычный 11_База" xfId="3152" xr:uid="{00000000-0005-0000-0000-00004D0C0000}"/>
    <cellStyle name="Обычный 12" xfId="3153" xr:uid="{00000000-0005-0000-0000-00004E0C0000}"/>
    <cellStyle name="Обычный 12 10" xfId="3154" xr:uid="{00000000-0005-0000-0000-00004F0C0000}"/>
    <cellStyle name="Обычный 12 10 2" xfId="3155" xr:uid="{00000000-0005-0000-0000-0000500C0000}"/>
    <cellStyle name="Обычный 12 10 2 2" xfId="3156" xr:uid="{00000000-0005-0000-0000-0000510C0000}"/>
    <cellStyle name="Обычный 12 10 2_База" xfId="3157" xr:uid="{00000000-0005-0000-0000-0000520C0000}"/>
    <cellStyle name="Обычный 12 10 3" xfId="3158" xr:uid="{00000000-0005-0000-0000-0000530C0000}"/>
    <cellStyle name="Обычный 12 10_База" xfId="3159" xr:uid="{00000000-0005-0000-0000-0000540C0000}"/>
    <cellStyle name="Обычный 12 11" xfId="3160" xr:uid="{00000000-0005-0000-0000-0000550C0000}"/>
    <cellStyle name="Обычный 12 11 2" xfId="3161" xr:uid="{00000000-0005-0000-0000-0000560C0000}"/>
    <cellStyle name="Обычный 12 11_База" xfId="3162" xr:uid="{00000000-0005-0000-0000-0000570C0000}"/>
    <cellStyle name="Обычный 12 12" xfId="3163" xr:uid="{00000000-0005-0000-0000-0000580C0000}"/>
    <cellStyle name="Обычный 12 13" xfId="3164" xr:uid="{00000000-0005-0000-0000-0000590C0000}"/>
    <cellStyle name="Обычный 12 14" xfId="3165" xr:uid="{00000000-0005-0000-0000-00005A0C0000}"/>
    <cellStyle name="Обычный 12 14 2" xfId="3166" xr:uid="{00000000-0005-0000-0000-00005B0C0000}"/>
    <cellStyle name="Обычный 12 15" xfId="3167" xr:uid="{00000000-0005-0000-0000-00005C0C0000}"/>
    <cellStyle name="Обычный 12 2" xfId="3168" xr:uid="{00000000-0005-0000-0000-00005D0C0000}"/>
    <cellStyle name="Обычный 12 2 2" xfId="3169" xr:uid="{00000000-0005-0000-0000-00005E0C0000}"/>
    <cellStyle name="Обычный 12 3" xfId="3170" xr:uid="{00000000-0005-0000-0000-00005F0C0000}"/>
    <cellStyle name="Обычный 12 3 2" xfId="3171" xr:uid="{00000000-0005-0000-0000-0000600C0000}"/>
    <cellStyle name="Обычный 12 3 2 2" xfId="3172" xr:uid="{00000000-0005-0000-0000-0000610C0000}"/>
    <cellStyle name="Обычный 12 3 2 2 2" xfId="3173" xr:uid="{00000000-0005-0000-0000-0000620C0000}"/>
    <cellStyle name="Обычный 12 3 2 2 2 2" xfId="3174" xr:uid="{00000000-0005-0000-0000-0000630C0000}"/>
    <cellStyle name="Обычный 12 3 2 2 2 2 2" xfId="3175" xr:uid="{00000000-0005-0000-0000-0000640C0000}"/>
    <cellStyle name="Обычный 12 3 2 2 2 2 2 2" xfId="3176" xr:uid="{00000000-0005-0000-0000-0000650C0000}"/>
    <cellStyle name="Обычный 12 3 2 2 2 2 2_База" xfId="3177" xr:uid="{00000000-0005-0000-0000-0000660C0000}"/>
    <cellStyle name="Обычный 12 3 2 2 2 2 3" xfId="3178" xr:uid="{00000000-0005-0000-0000-0000670C0000}"/>
    <cellStyle name="Обычный 12 3 2 2 2 2_База" xfId="3179" xr:uid="{00000000-0005-0000-0000-0000680C0000}"/>
    <cellStyle name="Обычный 12 3 2 2 2 3" xfId="3180" xr:uid="{00000000-0005-0000-0000-0000690C0000}"/>
    <cellStyle name="Обычный 12 3 2 2 2 3 2" xfId="3181" xr:uid="{00000000-0005-0000-0000-00006A0C0000}"/>
    <cellStyle name="Обычный 12 3 2 2 2 3_База" xfId="3182" xr:uid="{00000000-0005-0000-0000-00006B0C0000}"/>
    <cellStyle name="Обычный 12 3 2 2 2 4" xfId="3183" xr:uid="{00000000-0005-0000-0000-00006C0C0000}"/>
    <cellStyle name="Обычный 12 3 2 2 2_База" xfId="3184" xr:uid="{00000000-0005-0000-0000-00006D0C0000}"/>
    <cellStyle name="Обычный 12 3 2 2 3" xfId="3185" xr:uid="{00000000-0005-0000-0000-00006E0C0000}"/>
    <cellStyle name="Обычный 12 3 2 2 3 2" xfId="3186" xr:uid="{00000000-0005-0000-0000-00006F0C0000}"/>
    <cellStyle name="Обычный 12 3 2 2 3 2 2" xfId="3187" xr:uid="{00000000-0005-0000-0000-0000700C0000}"/>
    <cellStyle name="Обычный 12 3 2 2 3 2 2 2" xfId="3188" xr:uid="{00000000-0005-0000-0000-0000710C0000}"/>
    <cellStyle name="Обычный 12 3 2 2 3 2 2_База" xfId="3189" xr:uid="{00000000-0005-0000-0000-0000720C0000}"/>
    <cellStyle name="Обычный 12 3 2 2 3 2 3" xfId="3190" xr:uid="{00000000-0005-0000-0000-0000730C0000}"/>
    <cellStyle name="Обычный 12 3 2 2 3 2_База" xfId="3191" xr:uid="{00000000-0005-0000-0000-0000740C0000}"/>
    <cellStyle name="Обычный 12 3 2 2 3 3" xfId="3192" xr:uid="{00000000-0005-0000-0000-0000750C0000}"/>
    <cellStyle name="Обычный 12 3 2 2 3 3 2" xfId="3193" xr:uid="{00000000-0005-0000-0000-0000760C0000}"/>
    <cellStyle name="Обычный 12 3 2 2 3 3_База" xfId="3194" xr:uid="{00000000-0005-0000-0000-0000770C0000}"/>
    <cellStyle name="Обычный 12 3 2 2 3 4" xfId="3195" xr:uid="{00000000-0005-0000-0000-0000780C0000}"/>
    <cellStyle name="Обычный 12 3 2 2 3_База" xfId="3196" xr:uid="{00000000-0005-0000-0000-0000790C0000}"/>
    <cellStyle name="Обычный 12 3 2 2 4" xfId="3197" xr:uid="{00000000-0005-0000-0000-00007A0C0000}"/>
    <cellStyle name="Обычный 12 3 2 2 4 2" xfId="3198" xr:uid="{00000000-0005-0000-0000-00007B0C0000}"/>
    <cellStyle name="Обычный 12 3 2 2 4 2 2" xfId="3199" xr:uid="{00000000-0005-0000-0000-00007C0C0000}"/>
    <cellStyle name="Обычный 12 3 2 2 4 2_База" xfId="3200" xr:uid="{00000000-0005-0000-0000-00007D0C0000}"/>
    <cellStyle name="Обычный 12 3 2 2 4 3" xfId="3201" xr:uid="{00000000-0005-0000-0000-00007E0C0000}"/>
    <cellStyle name="Обычный 12 3 2 2 4_База" xfId="3202" xr:uid="{00000000-0005-0000-0000-00007F0C0000}"/>
    <cellStyle name="Обычный 12 3 2 2 5" xfId="3203" xr:uid="{00000000-0005-0000-0000-0000800C0000}"/>
    <cellStyle name="Обычный 12 3 2 2 5 2" xfId="3204" xr:uid="{00000000-0005-0000-0000-0000810C0000}"/>
    <cellStyle name="Обычный 12 3 2 2 5_База" xfId="3205" xr:uid="{00000000-0005-0000-0000-0000820C0000}"/>
    <cellStyle name="Обычный 12 3 2 2 6" xfId="3206" xr:uid="{00000000-0005-0000-0000-0000830C0000}"/>
    <cellStyle name="Обычный 12 3 2 2_База" xfId="3207" xr:uid="{00000000-0005-0000-0000-0000840C0000}"/>
    <cellStyle name="Обычный 12 3 2 3" xfId="3208" xr:uid="{00000000-0005-0000-0000-0000850C0000}"/>
    <cellStyle name="Обычный 12 3 2 3 2" xfId="3209" xr:uid="{00000000-0005-0000-0000-0000860C0000}"/>
    <cellStyle name="Обычный 12 3 2 3 2 2" xfId="3210" xr:uid="{00000000-0005-0000-0000-0000870C0000}"/>
    <cellStyle name="Обычный 12 3 2 3 2 2 2" xfId="3211" xr:uid="{00000000-0005-0000-0000-0000880C0000}"/>
    <cellStyle name="Обычный 12 3 2 3 2 2 2 2" xfId="3212" xr:uid="{00000000-0005-0000-0000-0000890C0000}"/>
    <cellStyle name="Обычный 12 3 2 3 2 2 2_База" xfId="3213" xr:uid="{00000000-0005-0000-0000-00008A0C0000}"/>
    <cellStyle name="Обычный 12 3 2 3 2 2 3" xfId="3214" xr:uid="{00000000-0005-0000-0000-00008B0C0000}"/>
    <cellStyle name="Обычный 12 3 2 3 2 2_База" xfId="3215" xr:uid="{00000000-0005-0000-0000-00008C0C0000}"/>
    <cellStyle name="Обычный 12 3 2 3 2 3" xfId="3216" xr:uid="{00000000-0005-0000-0000-00008D0C0000}"/>
    <cellStyle name="Обычный 12 3 2 3 2 3 2" xfId="3217" xr:uid="{00000000-0005-0000-0000-00008E0C0000}"/>
    <cellStyle name="Обычный 12 3 2 3 2 3_База" xfId="3218" xr:uid="{00000000-0005-0000-0000-00008F0C0000}"/>
    <cellStyle name="Обычный 12 3 2 3 2 4" xfId="3219" xr:uid="{00000000-0005-0000-0000-0000900C0000}"/>
    <cellStyle name="Обычный 12 3 2 3 2_База" xfId="3220" xr:uid="{00000000-0005-0000-0000-0000910C0000}"/>
    <cellStyle name="Обычный 12 3 2 3 3" xfId="3221" xr:uid="{00000000-0005-0000-0000-0000920C0000}"/>
    <cellStyle name="Обычный 12 3 2 3 3 2" xfId="3222" xr:uid="{00000000-0005-0000-0000-0000930C0000}"/>
    <cellStyle name="Обычный 12 3 2 3 3 2 2" xfId="3223" xr:uid="{00000000-0005-0000-0000-0000940C0000}"/>
    <cellStyle name="Обычный 12 3 2 3 3 2 2 2" xfId="3224" xr:uid="{00000000-0005-0000-0000-0000950C0000}"/>
    <cellStyle name="Обычный 12 3 2 3 3 2 2_База" xfId="3225" xr:uid="{00000000-0005-0000-0000-0000960C0000}"/>
    <cellStyle name="Обычный 12 3 2 3 3 2 3" xfId="3226" xr:uid="{00000000-0005-0000-0000-0000970C0000}"/>
    <cellStyle name="Обычный 12 3 2 3 3 2_База" xfId="3227" xr:uid="{00000000-0005-0000-0000-0000980C0000}"/>
    <cellStyle name="Обычный 12 3 2 3 3 3" xfId="3228" xr:uid="{00000000-0005-0000-0000-0000990C0000}"/>
    <cellStyle name="Обычный 12 3 2 3 3 3 2" xfId="3229" xr:uid="{00000000-0005-0000-0000-00009A0C0000}"/>
    <cellStyle name="Обычный 12 3 2 3 3 3_База" xfId="3230" xr:uid="{00000000-0005-0000-0000-00009B0C0000}"/>
    <cellStyle name="Обычный 12 3 2 3 3 4" xfId="3231" xr:uid="{00000000-0005-0000-0000-00009C0C0000}"/>
    <cellStyle name="Обычный 12 3 2 3 3_База" xfId="3232" xr:uid="{00000000-0005-0000-0000-00009D0C0000}"/>
    <cellStyle name="Обычный 12 3 2 3 4" xfId="3233" xr:uid="{00000000-0005-0000-0000-00009E0C0000}"/>
    <cellStyle name="Обычный 12 3 2 3 4 2" xfId="3234" xr:uid="{00000000-0005-0000-0000-00009F0C0000}"/>
    <cellStyle name="Обычный 12 3 2 3 4 2 2" xfId="3235" xr:uid="{00000000-0005-0000-0000-0000A00C0000}"/>
    <cellStyle name="Обычный 12 3 2 3 4 2_База" xfId="3236" xr:uid="{00000000-0005-0000-0000-0000A10C0000}"/>
    <cellStyle name="Обычный 12 3 2 3 4 3" xfId="3237" xr:uid="{00000000-0005-0000-0000-0000A20C0000}"/>
    <cellStyle name="Обычный 12 3 2 3 4_База" xfId="3238" xr:uid="{00000000-0005-0000-0000-0000A30C0000}"/>
    <cellStyle name="Обычный 12 3 2 3 5" xfId="3239" xr:uid="{00000000-0005-0000-0000-0000A40C0000}"/>
    <cellStyle name="Обычный 12 3 2 3 5 2" xfId="3240" xr:uid="{00000000-0005-0000-0000-0000A50C0000}"/>
    <cellStyle name="Обычный 12 3 2 3 5_База" xfId="3241" xr:uid="{00000000-0005-0000-0000-0000A60C0000}"/>
    <cellStyle name="Обычный 12 3 2 3 6" xfId="3242" xr:uid="{00000000-0005-0000-0000-0000A70C0000}"/>
    <cellStyle name="Обычный 12 3 2 3_База" xfId="3243" xr:uid="{00000000-0005-0000-0000-0000A80C0000}"/>
    <cellStyle name="Обычный 12 3 2 4" xfId="3244" xr:uid="{00000000-0005-0000-0000-0000A90C0000}"/>
    <cellStyle name="Обычный 12 3 2 4 2" xfId="3245" xr:uid="{00000000-0005-0000-0000-0000AA0C0000}"/>
    <cellStyle name="Обычный 12 3 2 4 2 2" xfId="3246" xr:uid="{00000000-0005-0000-0000-0000AB0C0000}"/>
    <cellStyle name="Обычный 12 3 2 4 2 2 2" xfId="3247" xr:uid="{00000000-0005-0000-0000-0000AC0C0000}"/>
    <cellStyle name="Обычный 12 3 2 4 2 2_База" xfId="3248" xr:uid="{00000000-0005-0000-0000-0000AD0C0000}"/>
    <cellStyle name="Обычный 12 3 2 4 2 3" xfId="3249" xr:uid="{00000000-0005-0000-0000-0000AE0C0000}"/>
    <cellStyle name="Обычный 12 3 2 4 2_База" xfId="3250" xr:uid="{00000000-0005-0000-0000-0000AF0C0000}"/>
    <cellStyle name="Обычный 12 3 2 4 3" xfId="3251" xr:uid="{00000000-0005-0000-0000-0000B00C0000}"/>
    <cellStyle name="Обычный 12 3 2 4 3 2" xfId="3252" xr:uid="{00000000-0005-0000-0000-0000B10C0000}"/>
    <cellStyle name="Обычный 12 3 2 4 3_База" xfId="3253" xr:uid="{00000000-0005-0000-0000-0000B20C0000}"/>
    <cellStyle name="Обычный 12 3 2 4 4" xfId="3254" xr:uid="{00000000-0005-0000-0000-0000B30C0000}"/>
    <cellStyle name="Обычный 12 3 2 4_База" xfId="3255" xr:uid="{00000000-0005-0000-0000-0000B40C0000}"/>
    <cellStyle name="Обычный 12 3 2 5" xfId="3256" xr:uid="{00000000-0005-0000-0000-0000B50C0000}"/>
    <cellStyle name="Обычный 12 3 2 5 2" xfId="3257" xr:uid="{00000000-0005-0000-0000-0000B60C0000}"/>
    <cellStyle name="Обычный 12 3 2 5 2 2" xfId="3258" xr:uid="{00000000-0005-0000-0000-0000B70C0000}"/>
    <cellStyle name="Обычный 12 3 2 5 2 2 2" xfId="3259" xr:uid="{00000000-0005-0000-0000-0000B80C0000}"/>
    <cellStyle name="Обычный 12 3 2 5 2 2_База" xfId="3260" xr:uid="{00000000-0005-0000-0000-0000B90C0000}"/>
    <cellStyle name="Обычный 12 3 2 5 2 3" xfId="3261" xr:uid="{00000000-0005-0000-0000-0000BA0C0000}"/>
    <cellStyle name="Обычный 12 3 2 5 2_База" xfId="3262" xr:uid="{00000000-0005-0000-0000-0000BB0C0000}"/>
    <cellStyle name="Обычный 12 3 2 5 3" xfId="3263" xr:uid="{00000000-0005-0000-0000-0000BC0C0000}"/>
    <cellStyle name="Обычный 12 3 2 5 3 2" xfId="3264" xr:uid="{00000000-0005-0000-0000-0000BD0C0000}"/>
    <cellStyle name="Обычный 12 3 2 5 3_База" xfId="3265" xr:uid="{00000000-0005-0000-0000-0000BE0C0000}"/>
    <cellStyle name="Обычный 12 3 2 5 4" xfId="3266" xr:uid="{00000000-0005-0000-0000-0000BF0C0000}"/>
    <cellStyle name="Обычный 12 3 2 5_База" xfId="3267" xr:uid="{00000000-0005-0000-0000-0000C00C0000}"/>
    <cellStyle name="Обычный 12 3 2 6" xfId="3268" xr:uid="{00000000-0005-0000-0000-0000C10C0000}"/>
    <cellStyle name="Обычный 12 3 2 6 2" xfId="3269" xr:uid="{00000000-0005-0000-0000-0000C20C0000}"/>
    <cellStyle name="Обычный 12 3 2 6 2 2" xfId="3270" xr:uid="{00000000-0005-0000-0000-0000C30C0000}"/>
    <cellStyle name="Обычный 12 3 2 6 2_База" xfId="3271" xr:uid="{00000000-0005-0000-0000-0000C40C0000}"/>
    <cellStyle name="Обычный 12 3 2 6 3" xfId="3272" xr:uid="{00000000-0005-0000-0000-0000C50C0000}"/>
    <cellStyle name="Обычный 12 3 2 6_База" xfId="3273" xr:uid="{00000000-0005-0000-0000-0000C60C0000}"/>
    <cellStyle name="Обычный 12 3 2 7" xfId="3274" xr:uid="{00000000-0005-0000-0000-0000C70C0000}"/>
    <cellStyle name="Обычный 12 3 2 7 2" xfId="3275" xr:uid="{00000000-0005-0000-0000-0000C80C0000}"/>
    <cellStyle name="Обычный 12 3 2 7_База" xfId="3276" xr:uid="{00000000-0005-0000-0000-0000C90C0000}"/>
    <cellStyle name="Обычный 12 3 2 8" xfId="3277" xr:uid="{00000000-0005-0000-0000-0000CA0C0000}"/>
    <cellStyle name="Обычный 12 3 2_База" xfId="3278" xr:uid="{00000000-0005-0000-0000-0000CB0C0000}"/>
    <cellStyle name="Обычный 12 3 3" xfId="3279" xr:uid="{00000000-0005-0000-0000-0000CC0C0000}"/>
    <cellStyle name="Обычный 12 3 3 2" xfId="3280" xr:uid="{00000000-0005-0000-0000-0000CD0C0000}"/>
    <cellStyle name="Обычный 12 3 3 2 2" xfId="3281" xr:uid="{00000000-0005-0000-0000-0000CE0C0000}"/>
    <cellStyle name="Обычный 12 3 3 2 2 2" xfId="3282" xr:uid="{00000000-0005-0000-0000-0000CF0C0000}"/>
    <cellStyle name="Обычный 12 3 3 2 2 2 2" xfId="3283" xr:uid="{00000000-0005-0000-0000-0000D00C0000}"/>
    <cellStyle name="Обычный 12 3 3 2 2 2_База" xfId="3284" xr:uid="{00000000-0005-0000-0000-0000D10C0000}"/>
    <cellStyle name="Обычный 12 3 3 2 2 3" xfId="3285" xr:uid="{00000000-0005-0000-0000-0000D20C0000}"/>
    <cellStyle name="Обычный 12 3 3 2 2_База" xfId="3286" xr:uid="{00000000-0005-0000-0000-0000D30C0000}"/>
    <cellStyle name="Обычный 12 3 3 2 3" xfId="3287" xr:uid="{00000000-0005-0000-0000-0000D40C0000}"/>
    <cellStyle name="Обычный 12 3 3 2 3 2" xfId="3288" xr:uid="{00000000-0005-0000-0000-0000D50C0000}"/>
    <cellStyle name="Обычный 12 3 3 2 3_База" xfId="3289" xr:uid="{00000000-0005-0000-0000-0000D60C0000}"/>
    <cellStyle name="Обычный 12 3 3 2 4" xfId="3290" xr:uid="{00000000-0005-0000-0000-0000D70C0000}"/>
    <cellStyle name="Обычный 12 3 3 2_База" xfId="3291" xr:uid="{00000000-0005-0000-0000-0000D80C0000}"/>
    <cellStyle name="Обычный 12 3 3 3" xfId="3292" xr:uid="{00000000-0005-0000-0000-0000D90C0000}"/>
    <cellStyle name="Обычный 12 3 3 3 2" xfId="3293" xr:uid="{00000000-0005-0000-0000-0000DA0C0000}"/>
    <cellStyle name="Обычный 12 3 3 3 2 2" xfId="3294" xr:uid="{00000000-0005-0000-0000-0000DB0C0000}"/>
    <cellStyle name="Обычный 12 3 3 3 2 2 2" xfId="3295" xr:uid="{00000000-0005-0000-0000-0000DC0C0000}"/>
    <cellStyle name="Обычный 12 3 3 3 2 2_База" xfId="3296" xr:uid="{00000000-0005-0000-0000-0000DD0C0000}"/>
    <cellStyle name="Обычный 12 3 3 3 2 3" xfId="3297" xr:uid="{00000000-0005-0000-0000-0000DE0C0000}"/>
    <cellStyle name="Обычный 12 3 3 3 2_База" xfId="3298" xr:uid="{00000000-0005-0000-0000-0000DF0C0000}"/>
    <cellStyle name="Обычный 12 3 3 3 3" xfId="3299" xr:uid="{00000000-0005-0000-0000-0000E00C0000}"/>
    <cellStyle name="Обычный 12 3 3 3 3 2" xfId="3300" xr:uid="{00000000-0005-0000-0000-0000E10C0000}"/>
    <cellStyle name="Обычный 12 3 3 3 3_База" xfId="3301" xr:uid="{00000000-0005-0000-0000-0000E20C0000}"/>
    <cellStyle name="Обычный 12 3 3 3 4" xfId="3302" xr:uid="{00000000-0005-0000-0000-0000E30C0000}"/>
    <cellStyle name="Обычный 12 3 3 3_База" xfId="3303" xr:uid="{00000000-0005-0000-0000-0000E40C0000}"/>
    <cellStyle name="Обычный 12 3 3 4" xfId="3304" xr:uid="{00000000-0005-0000-0000-0000E50C0000}"/>
    <cellStyle name="Обычный 12 3 3 4 2" xfId="3305" xr:uid="{00000000-0005-0000-0000-0000E60C0000}"/>
    <cellStyle name="Обычный 12 3 3 4 2 2" xfId="3306" xr:uid="{00000000-0005-0000-0000-0000E70C0000}"/>
    <cellStyle name="Обычный 12 3 3 4 2_База" xfId="3307" xr:uid="{00000000-0005-0000-0000-0000E80C0000}"/>
    <cellStyle name="Обычный 12 3 3 4 3" xfId="3308" xr:uid="{00000000-0005-0000-0000-0000E90C0000}"/>
    <cellStyle name="Обычный 12 3 3 4_База" xfId="3309" xr:uid="{00000000-0005-0000-0000-0000EA0C0000}"/>
    <cellStyle name="Обычный 12 3 3 5" xfId="3310" xr:uid="{00000000-0005-0000-0000-0000EB0C0000}"/>
    <cellStyle name="Обычный 12 3 3 5 2" xfId="3311" xr:uid="{00000000-0005-0000-0000-0000EC0C0000}"/>
    <cellStyle name="Обычный 12 3 3 5_База" xfId="3312" xr:uid="{00000000-0005-0000-0000-0000ED0C0000}"/>
    <cellStyle name="Обычный 12 3 3 6" xfId="3313" xr:uid="{00000000-0005-0000-0000-0000EE0C0000}"/>
    <cellStyle name="Обычный 12 3 3_База" xfId="3314" xr:uid="{00000000-0005-0000-0000-0000EF0C0000}"/>
    <cellStyle name="Обычный 12 3 4" xfId="3315" xr:uid="{00000000-0005-0000-0000-0000F00C0000}"/>
    <cellStyle name="Обычный 12 3 4 2" xfId="3316" xr:uid="{00000000-0005-0000-0000-0000F10C0000}"/>
    <cellStyle name="Обычный 12 3 4 2 2" xfId="3317" xr:uid="{00000000-0005-0000-0000-0000F20C0000}"/>
    <cellStyle name="Обычный 12 3 4 2 2 2" xfId="3318" xr:uid="{00000000-0005-0000-0000-0000F30C0000}"/>
    <cellStyle name="Обычный 12 3 4 2 2 2 2" xfId="3319" xr:uid="{00000000-0005-0000-0000-0000F40C0000}"/>
    <cellStyle name="Обычный 12 3 4 2 2 2_База" xfId="3320" xr:uid="{00000000-0005-0000-0000-0000F50C0000}"/>
    <cellStyle name="Обычный 12 3 4 2 2 3" xfId="3321" xr:uid="{00000000-0005-0000-0000-0000F60C0000}"/>
    <cellStyle name="Обычный 12 3 4 2 2_База" xfId="3322" xr:uid="{00000000-0005-0000-0000-0000F70C0000}"/>
    <cellStyle name="Обычный 12 3 4 2 3" xfId="3323" xr:uid="{00000000-0005-0000-0000-0000F80C0000}"/>
    <cellStyle name="Обычный 12 3 4 2 3 2" xfId="3324" xr:uid="{00000000-0005-0000-0000-0000F90C0000}"/>
    <cellStyle name="Обычный 12 3 4 2 3_База" xfId="3325" xr:uid="{00000000-0005-0000-0000-0000FA0C0000}"/>
    <cellStyle name="Обычный 12 3 4 2 4" xfId="3326" xr:uid="{00000000-0005-0000-0000-0000FB0C0000}"/>
    <cellStyle name="Обычный 12 3 4 2_База" xfId="3327" xr:uid="{00000000-0005-0000-0000-0000FC0C0000}"/>
    <cellStyle name="Обычный 12 3 4 3" xfId="3328" xr:uid="{00000000-0005-0000-0000-0000FD0C0000}"/>
    <cellStyle name="Обычный 12 3 4 3 2" xfId="3329" xr:uid="{00000000-0005-0000-0000-0000FE0C0000}"/>
    <cellStyle name="Обычный 12 3 4 3 2 2" xfId="3330" xr:uid="{00000000-0005-0000-0000-0000FF0C0000}"/>
    <cellStyle name="Обычный 12 3 4 3 2 2 2" xfId="3331" xr:uid="{00000000-0005-0000-0000-0000000D0000}"/>
    <cellStyle name="Обычный 12 3 4 3 2 2_База" xfId="3332" xr:uid="{00000000-0005-0000-0000-0000010D0000}"/>
    <cellStyle name="Обычный 12 3 4 3 2 3" xfId="3333" xr:uid="{00000000-0005-0000-0000-0000020D0000}"/>
    <cellStyle name="Обычный 12 3 4 3 2_База" xfId="3334" xr:uid="{00000000-0005-0000-0000-0000030D0000}"/>
    <cellStyle name="Обычный 12 3 4 3 3" xfId="3335" xr:uid="{00000000-0005-0000-0000-0000040D0000}"/>
    <cellStyle name="Обычный 12 3 4 3 3 2" xfId="3336" xr:uid="{00000000-0005-0000-0000-0000050D0000}"/>
    <cellStyle name="Обычный 12 3 4 3 3_База" xfId="3337" xr:uid="{00000000-0005-0000-0000-0000060D0000}"/>
    <cellStyle name="Обычный 12 3 4 3 4" xfId="3338" xr:uid="{00000000-0005-0000-0000-0000070D0000}"/>
    <cellStyle name="Обычный 12 3 4 3_База" xfId="3339" xr:uid="{00000000-0005-0000-0000-0000080D0000}"/>
    <cellStyle name="Обычный 12 3 4 4" xfId="3340" xr:uid="{00000000-0005-0000-0000-0000090D0000}"/>
    <cellStyle name="Обычный 12 3 4 4 2" xfId="3341" xr:uid="{00000000-0005-0000-0000-00000A0D0000}"/>
    <cellStyle name="Обычный 12 3 4 4 2 2" xfId="3342" xr:uid="{00000000-0005-0000-0000-00000B0D0000}"/>
    <cellStyle name="Обычный 12 3 4 4 2_База" xfId="3343" xr:uid="{00000000-0005-0000-0000-00000C0D0000}"/>
    <cellStyle name="Обычный 12 3 4 4 3" xfId="3344" xr:uid="{00000000-0005-0000-0000-00000D0D0000}"/>
    <cellStyle name="Обычный 12 3 4 4_База" xfId="3345" xr:uid="{00000000-0005-0000-0000-00000E0D0000}"/>
    <cellStyle name="Обычный 12 3 4 5" xfId="3346" xr:uid="{00000000-0005-0000-0000-00000F0D0000}"/>
    <cellStyle name="Обычный 12 3 4 5 2" xfId="3347" xr:uid="{00000000-0005-0000-0000-0000100D0000}"/>
    <cellStyle name="Обычный 12 3 4 5_База" xfId="3348" xr:uid="{00000000-0005-0000-0000-0000110D0000}"/>
    <cellStyle name="Обычный 12 3 4 6" xfId="3349" xr:uid="{00000000-0005-0000-0000-0000120D0000}"/>
    <cellStyle name="Обычный 12 3 4_База" xfId="3350" xr:uid="{00000000-0005-0000-0000-0000130D0000}"/>
    <cellStyle name="Обычный 12 3 5" xfId="3351" xr:uid="{00000000-0005-0000-0000-0000140D0000}"/>
    <cellStyle name="Обычный 12 3 5 2" xfId="3352" xr:uid="{00000000-0005-0000-0000-0000150D0000}"/>
    <cellStyle name="Обычный 12 3 5 2 2" xfId="3353" xr:uid="{00000000-0005-0000-0000-0000160D0000}"/>
    <cellStyle name="Обычный 12 3 5 2 2 2" xfId="3354" xr:uid="{00000000-0005-0000-0000-0000170D0000}"/>
    <cellStyle name="Обычный 12 3 5 2 2 2 2" xfId="3355" xr:uid="{00000000-0005-0000-0000-0000180D0000}"/>
    <cellStyle name="Обычный 12 3 5 2 2 2_База" xfId="3356" xr:uid="{00000000-0005-0000-0000-0000190D0000}"/>
    <cellStyle name="Обычный 12 3 5 2 2 3" xfId="3357" xr:uid="{00000000-0005-0000-0000-00001A0D0000}"/>
    <cellStyle name="Обычный 12 3 5 2 2_База" xfId="3358" xr:uid="{00000000-0005-0000-0000-00001B0D0000}"/>
    <cellStyle name="Обычный 12 3 5 2 3" xfId="3359" xr:uid="{00000000-0005-0000-0000-00001C0D0000}"/>
    <cellStyle name="Обычный 12 3 5 2 3 2" xfId="3360" xr:uid="{00000000-0005-0000-0000-00001D0D0000}"/>
    <cellStyle name="Обычный 12 3 5 2 3_База" xfId="3361" xr:uid="{00000000-0005-0000-0000-00001E0D0000}"/>
    <cellStyle name="Обычный 12 3 5 2 4" xfId="3362" xr:uid="{00000000-0005-0000-0000-00001F0D0000}"/>
    <cellStyle name="Обычный 12 3 5 2_База" xfId="3363" xr:uid="{00000000-0005-0000-0000-0000200D0000}"/>
    <cellStyle name="Обычный 12 3 5 3" xfId="3364" xr:uid="{00000000-0005-0000-0000-0000210D0000}"/>
    <cellStyle name="Обычный 12 3 5 3 2" xfId="3365" xr:uid="{00000000-0005-0000-0000-0000220D0000}"/>
    <cellStyle name="Обычный 12 3 5 3 2 2" xfId="3366" xr:uid="{00000000-0005-0000-0000-0000230D0000}"/>
    <cellStyle name="Обычный 12 3 5 3 2_База" xfId="3367" xr:uid="{00000000-0005-0000-0000-0000240D0000}"/>
    <cellStyle name="Обычный 12 3 5 3 3" xfId="3368" xr:uid="{00000000-0005-0000-0000-0000250D0000}"/>
    <cellStyle name="Обычный 12 3 5 3_База" xfId="3369" xr:uid="{00000000-0005-0000-0000-0000260D0000}"/>
    <cellStyle name="Обычный 12 3 5 4" xfId="3370" xr:uid="{00000000-0005-0000-0000-0000270D0000}"/>
    <cellStyle name="Обычный 12 3 5 4 2" xfId="3371" xr:uid="{00000000-0005-0000-0000-0000280D0000}"/>
    <cellStyle name="Обычный 12 3 5 4_База" xfId="3372" xr:uid="{00000000-0005-0000-0000-0000290D0000}"/>
    <cellStyle name="Обычный 12 3 5 5" xfId="3373" xr:uid="{00000000-0005-0000-0000-00002A0D0000}"/>
    <cellStyle name="Обычный 12 3 5_База" xfId="3374" xr:uid="{00000000-0005-0000-0000-00002B0D0000}"/>
    <cellStyle name="Обычный 12 3 6" xfId="3375" xr:uid="{00000000-0005-0000-0000-00002C0D0000}"/>
    <cellStyle name="Обычный 12 3 6 2" xfId="3376" xr:uid="{00000000-0005-0000-0000-00002D0D0000}"/>
    <cellStyle name="Обычный 12 3 6 2 2" xfId="3377" xr:uid="{00000000-0005-0000-0000-00002E0D0000}"/>
    <cellStyle name="Обычный 12 3 6 2 2 2" xfId="3378" xr:uid="{00000000-0005-0000-0000-00002F0D0000}"/>
    <cellStyle name="Обычный 12 3 6 2 2_База" xfId="3379" xr:uid="{00000000-0005-0000-0000-0000300D0000}"/>
    <cellStyle name="Обычный 12 3 6 2 3" xfId="3380" xr:uid="{00000000-0005-0000-0000-0000310D0000}"/>
    <cellStyle name="Обычный 12 3 6 2_База" xfId="3381" xr:uid="{00000000-0005-0000-0000-0000320D0000}"/>
    <cellStyle name="Обычный 12 3 6 3" xfId="3382" xr:uid="{00000000-0005-0000-0000-0000330D0000}"/>
    <cellStyle name="Обычный 12 3 6 3 2" xfId="3383" xr:uid="{00000000-0005-0000-0000-0000340D0000}"/>
    <cellStyle name="Обычный 12 3 6 3_База" xfId="3384" xr:uid="{00000000-0005-0000-0000-0000350D0000}"/>
    <cellStyle name="Обычный 12 3 6 4" xfId="3385" xr:uid="{00000000-0005-0000-0000-0000360D0000}"/>
    <cellStyle name="Обычный 12 3 6_База" xfId="3386" xr:uid="{00000000-0005-0000-0000-0000370D0000}"/>
    <cellStyle name="Обычный 12 3 7" xfId="3387" xr:uid="{00000000-0005-0000-0000-0000380D0000}"/>
    <cellStyle name="Обычный 12 3 7 2" xfId="3388" xr:uid="{00000000-0005-0000-0000-0000390D0000}"/>
    <cellStyle name="Обычный 12 3 7 2 2" xfId="3389" xr:uid="{00000000-0005-0000-0000-00003A0D0000}"/>
    <cellStyle name="Обычный 12 3 7 2_База" xfId="3390" xr:uid="{00000000-0005-0000-0000-00003B0D0000}"/>
    <cellStyle name="Обычный 12 3 7 3" xfId="3391" xr:uid="{00000000-0005-0000-0000-00003C0D0000}"/>
    <cellStyle name="Обычный 12 3 7_База" xfId="3392" xr:uid="{00000000-0005-0000-0000-00003D0D0000}"/>
    <cellStyle name="Обычный 12 3 8" xfId="3393" xr:uid="{00000000-0005-0000-0000-00003E0D0000}"/>
    <cellStyle name="Обычный 12 3 8 2" xfId="3394" xr:uid="{00000000-0005-0000-0000-00003F0D0000}"/>
    <cellStyle name="Обычный 12 3 8_База" xfId="3395" xr:uid="{00000000-0005-0000-0000-0000400D0000}"/>
    <cellStyle name="Обычный 12 3 9" xfId="3396" xr:uid="{00000000-0005-0000-0000-0000410D0000}"/>
    <cellStyle name="Обычный 12 3_База" xfId="3397" xr:uid="{00000000-0005-0000-0000-0000420D0000}"/>
    <cellStyle name="Обычный 12 4" xfId="3398" xr:uid="{00000000-0005-0000-0000-0000430D0000}"/>
    <cellStyle name="Обычный 12 4 2" xfId="3399" xr:uid="{00000000-0005-0000-0000-0000440D0000}"/>
    <cellStyle name="Обычный 12 4 2 2" xfId="3400" xr:uid="{00000000-0005-0000-0000-0000450D0000}"/>
    <cellStyle name="Обычный 12 4 2 2 2" xfId="3401" xr:uid="{00000000-0005-0000-0000-0000460D0000}"/>
    <cellStyle name="Обычный 12 4 2 2 2 2" xfId="3402" xr:uid="{00000000-0005-0000-0000-0000470D0000}"/>
    <cellStyle name="Обычный 12 4 2 2 2 2 2" xfId="3403" xr:uid="{00000000-0005-0000-0000-0000480D0000}"/>
    <cellStyle name="Обычный 12 4 2 2 2 2_База" xfId="3404" xr:uid="{00000000-0005-0000-0000-0000490D0000}"/>
    <cellStyle name="Обычный 12 4 2 2 2 3" xfId="3405" xr:uid="{00000000-0005-0000-0000-00004A0D0000}"/>
    <cellStyle name="Обычный 12 4 2 2 2_База" xfId="3406" xr:uid="{00000000-0005-0000-0000-00004B0D0000}"/>
    <cellStyle name="Обычный 12 4 2 2 3" xfId="3407" xr:uid="{00000000-0005-0000-0000-00004C0D0000}"/>
    <cellStyle name="Обычный 12 4 2 2 3 2" xfId="3408" xr:uid="{00000000-0005-0000-0000-00004D0D0000}"/>
    <cellStyle name="Обычный 12 4 2 2 3_База" xfId="3409" xr:uid="{00000000-0005-0000-0000-00004E0D0000}"/>
    <cellStyle name="Обычный 12 4 2 2 4" xfId="3410" xr:uid="{00000000-0005-0000-0000-00004F0D0000}"/>
    <cellStyle name="Обычный 12 4 2 2_База" xfId="3411" xr:uid="{00000000-0005-0000-0000-0000500D0000}"/>
    <cellStyle name="Обычный 12 4 2 3" xfId="3412" xr:uid="{00000000-0005-0000-0000-0000510D0000}"/>
    <cellStyle name="Обычный 12 4 2 3 2" xfId="3413" xr:uid="{00000000-0005-0000-0000-0000520D0000}"/>
    <cellStyle name="Обычный 12 4 2 3 2 2" xfId="3414" xr:uid="{00000000-0005-0000-0000-0000530D0000}"/>
    <cellStyle name="Обычный 12 4 2 3 2 2 2" xfId="3415" xr:uid="{00000000-0005-0000-0000-0000540D0000}"/>
    <cellStyle name="Обычный 12 4 2 3 2 2_База" xfId="3416" xr:uid="{00000000-0005-0000-0000-0000550D0000}"/>
    <cellStyle name="Обычный 12 4 2 3 2 3" xfId="3417" xr:uid="{00000000-0005-0000-0000-0000560D0000}"/>
    <cellStyle name="Обычный 12 4 2 3 2_База" xfId="3418" xr:uid="{00000000-0005-0000-0000-0000570D0000}"/>
    <cellStyle name="Обычный 12 4 2 3 3" xfId="3419" xr:uid="{00000000-0005-0000-0000-0000580D0000}"/>
    <cellStyle name="Обычный 12 4 2 3 3 2" xfId="3420" xr:uid="{00000000-0005-0000-0000-0000590D0000}"/>
    <cellStyle name="Обычный 12 4 2 3 3_База" xfId="3421" xr:uid="{00000000-0005-0000-0000-00005A0D0000}"/>
    <cellStyle name="Обычный 12 4 2 3 4" xfId="3422" xr:uid="{00000000-0005-0000-0000-00005B0D0000}"/>
    <cellStyle name="Обычный 12 4 2 3_База" xfId="3423" xr:uid="{00000000-0005-0000-0000-00005C0D0000}"/>
    <cellStyle name="Обычный 12 4 2 4" xfId="3424" xr:uid="{00000000-0005-0000-0000-00005D0D0000}"/>
    <cellStyle name="Обычный 12 4 2 4 2" xfId="3425" xr:uid="{00000000-0005-0000-0000-00005E0D0000}"/>
    <cellStyle name="Обычный 12 4 2 4 2 2" xfId="3426" xr:uid="{00000000-0005-0000-0000-00005F0D0000}"/>
    <cellStyle name="Обычный 12 4 2 4 2_База" xfId="3427" xr:uid="{00000000-0005-0000-0000-0000600D0000}"/>
    <cellStyle name="Обычный 12 4 2 4 3" xfId="3428" xr:uid="{00000000-0005-0000-0000-0000610D0000}"/>
    <cellStyle name="Обычный 12 4 2 4_База" xfId="3429" xr:uid="{00000000-0005-0000-0000-0000620D0000}"/>
    <cellStyle name="Обычный 12 4 2 5" xfId="3430" xr:uid="{00000000-0005-0000-0000-0000630D0000}"/>
    <cellStyle name="Обычный 12 4 2 5 2" xfId="3431" xr:uid="{00000000-0005-0000-0000-0000640D0000}"/>
    <cellStyle name="Обычный 12 4 2 5_База" xfId="3432" xr:uid="{00000000-0005-0000-0000-0000650D0000}"/>
    <cellStyle name="Обычный 12 4 2 6" xfId="3433" xr:uid="{00000000-0005-0000-0000-0000660D0000}"/>
    <cellStyle name="Обычный 12 4 2_База" xfId="3434" xr:uid="{00000000-0005-0000-0000-0000670D0000}"/>
    <cellStyle name="Обычный 12 4 3" xfId="3435" xr:uid="{00000000-0005-0000-0000-0000680D0000}"/>
    <cellStyle name="Обычный 12 4 3 2" xfId="3436" xr:uid="{00000000-0005-0000-0000-0000690D0000}"/>
    <cellStyle name="Обычный 12 4 3 2 2" xfId="3437" xr:uid="{00000000-0005-0000-0000-00006A0D0000}"/>
    <cellStyle name="Обычный 12 4 3 2 2 2" xfId="3438" xr:uid="{00000000-0005-0000-0000-00006B0D0000}"/>
    <cellStyle name="Обычный 12 4 3 2 2 2 2" xfId="3439" xr:uid="{00000000-0005-0000-0000-00006C0D0000}"/>
    <cellStyle name="Обычный 12 4 3 2 2 2_База" xfId="3440" xr:uid="{00000000-0005-0000-0000-00006D0D0000}"/>
    <cellStyle name="Обычный 12 4 3 2 2 3" xfId="3441" xr:uid="{00000000-0005-0000-0000-00006E0D0000}"/>
    <cellStyle name="Обычный 12 4 3 2 2_База" xfId="3442" xr:uid="{00000000-0005-0000-0000-00006F0D0000}"/>
    <cellStyle name="Обычный 12 4 3 2 3" xfId="3443" xr:uid="{00000000-0005-0000-0000-0000700D0000}"/>
    <cellStyle name="Обычный 12 4 3 2 3 2" xfId="3444" xr:uid="{00000000-0005-0000-0000-0000710D0000}"/>
    <cellStyle name="Обычный 12 4 3 2 3_База" xfId="3445" xr:uid="{00000000-0005-0000-0000-0000720D0000}"/>
    <cellStyle name="Обычный 12 4 3 2 4" xfId="3446" xr:uid="{00000000-0005-0000-0000-0000730D0000}"/>
    <cellStyle name="Обычный 12 4 3 2_База" xfId="3447" xr:uid="{00000000-0005-0000-0000-0000740D0000}"/>
    <cellStyle name="Обычный 12 4 3 3" xfId="3448" xr:uid="{00000000-0005-0000-0000-0000750D0000}"/>
    <cellStyle name="Обычный 12 4 3 3 2" xfId="3449" xr:uid="{00000000-0005-0000-0000-0000760D0000}"/>
    <cellStyle name="Обычный 12 4 3 3 2 2" xfId="3450" xr:uid="{00000000-0005-0000-0000-0000770D0000}"/>
    <cellStyle name="Обычный 12 4 3 3 2 2 2" xfId="3451" xr:uid="{00000000-0005-0000-0000-0000780D0000}"/>
    <cellStyle name="Обычный 12 4 3 3 2 2_База" xfId="3452" xr:uid="{00000000-0005-0000-0000-0000790D0000}"/>
    <cellStyle name="Обычный 12 4 3 3 2 3" xfId="3453" xr:uid="{00000000-0005-0000-0000-00007A0D0000}"/>
    <cellStyle name="Обычный 12 4 3 3 2_База" xfId="3454" xr:uid="{00000000-0005-0000-0000-00007B0D0000}"/>
    <cellStyle name="Обычный 12 4 3 3 3" xfId="3455" xr:uid="{00000000-0005-0000-0000-00007C0D0000}"/>
    <cellStyle name="Обычный 12 4 3 3 3 2" xfId="3456" xr:uid="{00000000-0005-0000-0000-00007D0D0000}"/>
    <cellStyle name="Обычный 12 4 3 3 3_База" xfId="3457" xr:uid="{00000000-0005-0000-0000-00007E0D0000}"/>
    <cellStyle name="Обычный 12 4 3 3 4" xfId="3458" xr:uid="{00000000-0005-0000-0000-00007F0D0000}"/>
    <cellStyle name="Обычный 12 4 3 3_База" xfId="3459" xr:uid="{00000000-0005-0000-0000-0000800D0000}"/>
    <cellStyle name="Обычный 12 4 3 4" xfId="3460" xr:uid="{00000000-0005-0000-0000-0000810D0000}"/>
    <cellStyle name="Обычный 12 4 3 4 2" xfId="3461" xr:uid="{00000000-0005-0000-0000-0000820D0000}"/>
    <cellStyle name="Обычный 12 4 3 4 2 2" xfId="3462" xr:uid="{00000000-0005-0000-0000-0000830D0000}"/>
    <cellStyle name="Обычный 12 4 3 4 2_База" xfId="3463" xr:uid="{00000000-0005-0000-0000-0000840D0000}"/>
    <cellStyle name="Обычный 12 4 3 4 3" xfId="3464" xr:uid="{00000000-0005-0000-0000-0000850D0000}"/>
    <cellStyle name="Обычный 12 4 3 4_База" xfId="3465" xr:uid="{00000000-0005-0000-0000-0000860D0000}"/>
    <cellStyle name="Обычный 12 4 3 5" xfId="3466" xr:uid="{00000000-0005-0000-0000-0000870D0000}"/>
    <cellStyle name="Обычный 12 4 3 5 2" xfId="3467" xr:uid="{00000000-0005-0000-0000-0000880D0000}"/>
    <cellStyle name="Обычный 12 4 3 5_База" xfId="3468" xr:uid="{00000000-0005-0000-0000-0000890D0000}"/>
    <cellStyle name="Обычный 12 4 3 6" xfId="3469" xr:uid="{00000000-0005-0000-0000-00008A0D0000}"/>
    <cellStyle name="Обычный 12 4 3_База" xfId="3470" xr:uid="{00000000-0005-0000-0000-00008B0D0000}"/>
    <cellStyle name="Обычный 12 4 4" xfId="3471" xr:uid="{00000000-0005-0000-0000-00008C0D0000}"/>
    <cellStyle name="Обычный 12 4 4 2" xfId="3472" xr:uid="{00000000-0005-0000-0000-00008D0D0000}"/>
    <cellStyle name="Обычный 12 4 4 2 2" xfId="3473" xr:uid="{00000000-0005-0000-0000-00008E0D0000}"/>
    <cellStyle name="Обычный 12 4 4 2 2 2" xfId="3474" xr:uid="{00000000-0005-0000-0000-00008F0D0000}"/>
    <cellStyle name="Обычный 12 4 4 2 2_База" xfId="3475" xr:uid="{00000000-0005-0000-0000-0000900D0000}"/>
    <cellStyle name="Обычный 12 4 4 2 3" xfId="3476" xr:uid="{00000000-0005-0000-0000-0000910D0000}"/>
    <cellStyle name="Обычный 12 4 4 2_База" xfId="3477" xr:uid="{00000000-0005-0000-0000-0000920D0000}"/>
    <cellStyle name="Обычный 12 4 4 3" xfId="3478" xr:uid="{00000000-0005-0000-0000-0000930D0000}"/>
    <cellStyle name="Обычный 12 4 4 3 2" xfId="3479" xr:uid="{00000000-0005-0000-0000-0000940D0000}"/>
    <cellStyle name="Обычный 12 4 4 3_База" xfId="3480" xr:uid="{00000000-0005-0000-0000-0000950D0000}"/>
    <cellStyle name="Обычный 12 4 4 4" xfId="3481" xr:uid="{00000000-0005-0000-0000-0000960D0000}"/>
    <cellStyle name="Обычный 12 4 4_База" xfId="3482" xr:uid="{00000000-0005-0000-0000-0000970D0000}"/>
    <cellStyle name="Обычный 12 4 5" xfId="3483" xr:uid="{00000000-0005-0000-0000-0000980D0000}"/>
    <cellStyle name="Обычный 12 4 5 2" xfId="3484" xr:uid="{00000000-0005-0000-0000-0000990D0000}"/>
    <cellStyle name="Обычный 12 4 5 2 2" xfId="3485" xr:uid="{00000000-0005-0000-0000-00009A0D0000}"/>
    <cellStyle name="Обычный 12 4 5 2 2 2" xfId="3486" xr:uid="{00000000-0005-0000-0000-00009B0D0000}"/>
    <cellStyle name="Обычный 12 4 5 2 2_База" xfId="3487" xr:uid="{00000000-0005-0000-0000-00009C0D0000}"/>
    <cellStyle name="Обычный 12 4 5 2 3" xfId="3488" xr:uid="{00000000-0005-0000-0000-00009D0D0000}"/>
    <cellStyle name="Обычный 12 4 5 2_База" xfId="3489" xr:uid="{00000000-0005-0000-0000-00009E0D0000}"/>
    <cellStyle name="Обычный 12 4 5 3" xfId="3490" xr:uid="{00000000-0005-0000-0000-00009F0D0000}"/>
    <cellStyle name="Обычный 12 4 5 3 2" xfId="3491" xr:uid="{00000000-0005-0000-0000-0000A00D0000}"/>
    <cellStyle name="Обычный 12 4 5 3_База" xfId="3492" xr:uid="{00000000-0005-0000-0000-0000A10D0000}"/>
    <cellStyle name="Обычный 12 4 5 4" xfId="3493" xr:uid="{00000000-0005-0000-0000-0000A20D0000}"/>
    <cellStyle name="Обычный 12 4 5_База" xfId="3494" xr:uid="{00000000-0005-0000-0000-0000A30D0000}"/>
    <cellStyle name="Обычный 12 4 6" xfId="3495" xr:uid="{00000000-0005-0000-0000-0000A40D0000}"/>
    <cellStyle name="Обычный 12 4 6 2" xfId="3496" xr:uid="{00000000-0005-0000-0000-0000A50D0000}"/>
    <cellStyle name="Обычный 12 4 6 2 2" xfId="3497" xr:uid="{00000000-0005-0000-0000-0000A60D0000}"/>
    <cellStyle name="Обычный 12 4 6 2_База" xfId="3498" xr:uid="{00000000-0005-0000-0000-0000A70D0000}"/>
    <cellStyle name="Обычный 12 4 6 3" xfId="3499" xr:uid="{00000000-0005-0000-0000-0000A80D0000}"/>
    <cellStyle name="Обычный 12 4 6_База" xfId="3500" xr:uid="{00000000-0005-0000-0000-0000A90D0000}"/>
    <cellStyle name="Обычный 12 4 7" xfId="3501" xr:uid="{00000000-0005-0000-0000-0000AA0D0000}"/>
    <cellStyle name="Обычный 12 4 7 2" xfId="3502" xr:uid="{00000000-0005-0000-0000-0000AB0D0000}"/>
    <cellStyle name="Обычный 12 4 7_База" xfId="3503" xr:uid="{00000000-0005-0000-0000-0000AC0D0000}"/>
    <cellStyle name="Обычный 12 4 8" xfId="3504" xr:uid="{00000000-0005-0000-0000-0000AD0D0000}"/>
    <cellStyle name="Обычный 12 4_База" xfId="3505" xr:uid="{00000000-0005-0000-0000-0000AE0D0000}"/>
    <cellStyle name="Обычный 12 5" xfId="3506" xr:uid="{00000000-0005-0000-0000-0000AF0D0000}"/>
    <cellStyle name="Обычный 12 5 2" xfId="3507" xr:uid="{00000000-0005-0000-0000-0000B00D0000}"/>
    <cellStyle name="Обычный 12 5 2 2" xfId="3508" xr:uid="{00000000-0005-0000-0000-0000B10D0000}"/>
    <cellStyle name="Обычный 12 5 2 2 2" xfId="3509" xr:uid="{00000000-0005-0000-0000-0000B20D0000}"/>
    <cellStyle name="Обычный 12 5 2 2 2 2" xfId="3510" xr:uid="{00000000-0005-0000-0000-0000B30D0000}"/>
    <cellStyle name="Обычный 12 5 2 2 2_База" xfId="3511" xr:uid="{00000000-0005-0000-0000-0000B40D0000}"/>
    <cellStyle name="Обычный 12 5 2 2 3" xfId="3512" xr:uid="{00000000-0005-0000-0000-0000B50D0000}"/>
    <cellStyle name="Обычный 12 5 2 2_База" xfId="3513" xr:uid="{00000000-0005-0000-0000-0000B60D0000}"/>
    <cellStyle name="Обычный 12 5 2 3" xfId="3514" xr:uid="{00000000-0005-0000-0000-0000B70D0000}"/>
    <cellStyle name="Обычный 12 5 2 3 2" xfId="3515" xr:uid="{00000000-0005-0000-0000-0000B80D0000}"/>
    <cellStyle name="Обычный 12 5 2 3_База" xfId="3516" xr:uid="{00000000-0005-0000-0000-0000B90D0000}"/>
    <cellStyle name="Обычный 12 5 2 4" xfId="3517" xr:uid="{00000000-0005-0000-0000-0000BA0D0000}"/>
    <cellStyle name="Обычный 12 5 2_База" xfId="3518" xr:uid="{00000000-0005-0000-0000-0000BB0D0000}"/>
    <cellStyle name="Обычный 12 5 3" xfId="3519" xr:uid="{00000000-0005-0000-0000-0000BC0D0000}"/>
    <cellStyle name="Обычный 12 5 3 2" xfId="3520" xr:uid="{00000000-0005-0000-0000-0000BD0D0000}"/>
    <cellStyle name="Обычный 12 5 3 2 2" xfId="3521" xr:uid="{00000000-0005-0000-0000-0000BE0D0000}"/>
    <cellStyle name="Обычный 12 5 3 2 2 2" xfId="3522" xr:uid="{00000000-0005-0000-0000-0000BF0D0000}"/>
    <cellStyle name="Обычный 12 5 3 2 2_База" xfId="3523" xr:uid="{00000000-0005-0000-0000-0000C00D0000}"/>
    <cellStyle name="Обычный 12 5 3 2 3" xfId="3524" xr:uid="{00000000-0005-0000-0000-0000C10D0000}"/>
    <cellStyle name="Обычный 12 5 3 2_База" xfId="3525" xr:uid="{00000000-0005-0000-0000-0000C20D0000}"/>
    <cellStyle name="Обычный 12 5 3 3" xfId="3526" xr:uid="{00000000-0005-0000-0000-0000C30D0000}"/>
    <cellStyle name="Обычный 12 5 3 3 2" xfId="3527" xr:uid="{00000000-0005-0000-0000-0000C40D0000}"/>
    <cellStyle name="Обычный 12 5 3 3_База" xfId="3528" xr:uid="{00000000-0005-0000-0000-0000C50D0000}"/>
    <cellStyle name="Обычный 12 5 3 4" xfId="3529" xr:uid="{00000000-0005-0000-0000-0000C60D0000}"/>
    <cellStyle name="Обычный 12 5 3_База" xfId="3530" xr:uid="{00000000-0005-0000-0000-0000C70D0000}"/>
    <cellStyle name="Обычный 12 5 4" xfId="3531" xr:uid="{00000000-0005-0000-0000-0000C80D0000}"/>
    <cellStyle name="Обычный 12 5 4 2" xfId="3532" xr:uid="{00000000-0005-0000-0000-0000C90D0000}"/>
    <cellStyle name="Обычный 12 5 4 2 2" xfId="3533" xr:uid="{00000000-0005-0000-0000-0000CA0D0000}"/>
    <cellStyle name="Обычный 12 5 4 2_База" xfId="3534" xr:uid="{00000000-0005-0000-0000-0000CB0D0000}"/>
    <cellStyle name="Обычный 12 5 4 3" xfId="3535" xr:uid="{00000000-0005-0000-0000-0000CC0D0000}"/>
    <cellStyle name="Обычный 12 5 4_База" xfId="3536" xr:uid="{00000000-0005-0000-0000-0000CD0D0000}"/>
    <cellStyle name="Обычный 12 5 5" xfId="3537" xr:uid="{00000000-0005-0000-0000-0000CE0D0000}"/>
    <cellStyle name="Обычный 12 5 5 2" xfId="3538" xr:uid="{00000000-0005-0000-0000-0000CF0D0000}"/>
    <cellStyle name="Обычный 12 5 5_База" xfId="3539" xr:uid="{00000000-0005-0000-0000-0000D00D0000}"/>
    <cellStyle name="Обычный 12 5 6" xfId="3540" xr:uid="{00000000-0005-0000-0000-0000D10D0000}"/>
    <cellStyle name="Обычный 12 5_База" xfId="3541" xr:uid="{00000000-0005-0000-0000-0000D20D0000}"/>
    <cellStyle name="Обычный 12 6" xfId="3542" xr:uid="{00000000-0005-0000-0000-0000D30D0000}"/>
    <cellStyle name="Обычный 12 6 2" xfId="3543" xr:uid="{00000000-0005-0000-0000-0000D40D0000}"/>
    <cellStyle name="Обычный 12 6 2 2" xfId="3544" xr:uid="{00000000-0005-0000-0000-0000D50D0000}"/>
    <cellStyle name="Обычный 12 6 2 2 2" xfId="3545" xr:uid="{00000000-0005-0000-0000-0000D60D0000}"/>
    <cellStyle name="Обычный 12 6 2 2 2 2" xfId="3546" xr:uid="{00000000-0005-0000-0000-0000D70D0000}"/>
    <cellStyle name="Обычный 12 6 2 2 2_База" xfId="3547" xr:uid="{00000000-0005-0000-0000-0000D80D0000}"/>
    <cellStyle name="Обычный 12 6 2 2 3" xfId="3548" xr:uid="{00000000-0005-0000-0000-0000D90D0000}"/>
    <cellStyle name="Обычный 12 6 2 2_База" xfId="3549" xr:uid="{00000000-0005-0000-0000-0000DA0D0000}"/>
    <cellStyle name="Обычный 12 6 2 3" xfId="3550" xr:uid="{00000000-0005-0000-0000-0000DB0D0000}"/>
    <cellStyle name="Обычный 12 6 2 3 2" xfId="3551" xr:uid="{00000000-0005-0000-0000-0000DC0D0000}"/>
    <cellStyle name="Обычный 12 6 2 3_База" xfId="3552" xr:uid="{00000000-0005-0000-0000-0000DD0D0000}"/>
    <cellStyle name="Обычный 12 6 2 4" xfId="3553" xr:uid="{00000000-0005-0000-0000-0000DE0D0000}"/>
    <cellStyle name="Обычный 12 6 2_База" xfId="3554" xr:uid="{00000000-0005-0000-0000-0000DF0D0000}"/>
    <cellStyle name="Обычный 12 6 3" xfId="3555" xr:uid="{00000000-0005-0000-0000-0000E00D0000}"/>
    <cellStyle name="Обычный 12 6 3 2" xfId="3556" xr:uid="{00000000-0005-0000-0000-0000E10D0000}"/>
    <cellStyle name="Обычный 12 6 3 2 2" xfId="3557" xr:uid="{00000000-0005-0000-0000-0000E20D0000}"/>
    <cellStyle name="Обычный 12 6 3 2 2 2" xfId="3558" xr:uid="{00000000-0005-0000-0000-0000E30D0000}"/>
    <cellStyle name="Обычный 12 6 3 2 2_База" xfId="3559" xr:uid="{00000000-0005-0000-0000-0000E40D0000}"/>
    <cellStyle name="Обычный 12 6 3 2 3" xfId="3560" xr:uid="{00000000-0005-0000-0000-0000E50D0000}"/>
    <cellStyle name="Обычный 12 6 3 2_База" xfId="3561" xr:uid="{00000000-0005-0000-0000-0000E60D0000}"/>
    <cellStyle name="Обычный 12 6 3 3" xfId="3562" xr:uid="{00000000-0005-0000-0000-0000E70D0000}"/>
    <cellStyle name="Обычный 12 6 3 3 2" xfId="3563" xr:uid="{00000000-0005-0000-0000-0000E80D0000}"/>
    <cellStyle name="Обычный 12 6 3 3_База" xfId="3564" xr:uid="{00000000-0005-0000-0000-0000E90D0000}"/>
    <cellStyle name="Обычный 12 6 3 4" xfId="3565" xr:uid="{00000000-0005-0000-0000-0000EA0D0000}"/>
    <cellStyle name="Обычный 12 6 3_База" xfId="3566" xr:uid="{00000000-0005-0000-0000-0000EB0D0000}"/>
    <cellStyle name="Обычный 12 6 4" xfId="3567" xr:uid="{00000000-0005-0000-0000-0000EC0D0000}"/>
    <cellStyle name="Обычный 12 6 4 2" xfId="3568" xr:uid="{00000000-0005-0000-0000-0000ED0D0000}"/>
    <cellStyle name="Обычный 12 6 4 2 2" xfId="3569" xr:uid="{00000000-0005-0000-0000-0000EE0D0000}"/>
    <cellStyle name="Обычный 12 6 4 2_База" xfId="3570" xr:uid="{00000000-0005-0000-0000-0000EF0D0000}"/>
    <cellStyle name="Обычный 12 6 4 3" xfId="3571" xr:uid="{00000000-0005-0000-0000-0000F00D0000}"/>
    <cellStyle name="Обычный 12 6 4_База" xfId="3572" xr:uid="{00000000-0005-0000-0000-0000F10D0000}"/>
    <cellStyle name="Обычный 12 6 5" xfId="3573" xr:uid="{00000000-0005-0000-0000-0000F20D0000}"/>
    <cellStyle name="Обычный 12 6 5 2" xfId="3574" xr:uid="{00000000-0005-0000-0000-0000F30D0000}"/>
    <cellStyle name="Обычный 12 6 5_База" xfId="3575" xr:uid="{00000000-0005-0000-0000-0000F40D0000}"/>
    <cellStyle name="Обычный 12 6 6" xfId="3576" xr:uid="{00000000-0005-0000-0000-0000F50D0000}"/>
    <cellStyle name="Обычный 12 6_База" xfId="3577" xr:uid="{00000000-0005-0000-0000-0000F60D0000}"/>
    <cellStyle name="Обычный 12 7" xfId="3578" xr:uid="{00000000-0005-0000-0000-0000F70D0000}"/>
    <cellStyle name="Обычный 12 7 2" xfId="3579" xr:uid="{00000000-0005-0000-0000-0000F80D0000}"/>
    <cellStyle name="Обычный 12 7 3" xfId="3580" xr:uid="{00000000-0005-0000-0000-0000F90D0000}"/>
    <cellStyle name="Обычный 12 7 3 2" xfId="3581" xr:uid="{00000000-0005-0000-0000-0000FA0D0000}"/>
    <cellStyle name="Обычный 12 7 3 2 2" xfId="3582" xr:uid="{00000000-0005-0000-0000-0000FB0D0000}"/>
    <cellStyle name="Обычный 12 7 3 2_База" xfId="3583" xr:uid="{00000000-0005-0000-0000-0000FC0D0000}"/>
    <cellStyle name="Обычный 12 7 3 3" xfId="3584" xr:uid="{00000000-0005-0000-0000-0000FD0D0000}"/>
    <cellStyle name="Обычный 12 7 3_База" xfId="3585" xr:uid="{00000000-0005-0000-0000-0000FE0D0000}"/>
    <cellStyle name="Обычный 12 7 4" xfId="3586" xr:uid="{00000000-0005-0000-0000-0000FF0D0000}"/>
    <cellStyle name="Обычный 12 7 4 2" xfId="3587" xr:uid="{00000000-0005-0000-0000-0000000E0000}"/>
    <cellStyle name="Обычный 12 7 4_База" xfId="3588" xr:uid="{00000000-0005-0000-0000-0000010E0000}"/>
    <cellStyle name="Обычный 12 7 5" xfId="3589" xr:uid="{00000000-0005-0000-0000-0000020E0000}"/>
    <cellStyle name="Обычный 12 7_База" xfId="3590" xr:uid="{00000000-0005-0000-0000-0000030E0000}"/>
    <cellStyle name="Обычный 12 8" xfId="3591" xr:uid="{00000000-0005-0000-0000-0000040E0000}"/>
    <cellStyle name="Обычный 12 8 2" xfId="3592" xr:uid="{00000000-0005-0000-0000-0000050E0000}"/>
    <cellStyle name="Обычный 12 8 2 2" xfId="3593" xr:uid="{00000000-0005-0000-0000-0000060E0000}"/>
    <cellStyle name="Обычный 12 8 2 2 2" xfId="3594" xr:uid="{00000000-0005-0000-0000-0000070E0000}"/>
    <cellStyle name="Обычный 12 8 2 2_База" xfId="3595" xr:uid="{00000000-0005-0000-0000-0000080E0000}"/>
    <cellStyle name="Обычный 12 8 2 3" xfId="3596" xr:uid="{00000000-0005-0000-0000-0000090E0000}"/>
    <cellStyle name="Обычный 12 8 2_База" xfId="3597" xr:uid="{00000000-0005-0000-0000-00000A0E0000}"/>
    <cellStyle name="Обычный 12 8 3" xfId="3598" xr:uid="{00000000-0005-0000-0000-00000B0E0000}"/>
    <cellStyle name="Обычный 12 8 3 2" xfId="3599" xr:uid="{00000000-0005-0000-0000-00000C0E0000}"/>
    <cellStyle name="Обычный 12 8 3_База" xfId="3600" xr:uid="{00000000-0005-0000-0000-00000D0E0000}"/>
    <cellStyle name="Обычный 12 8 4" xfId="3601" xr:uid="{00000000-0005-0000-0000-00000E0E0000}"/>
    <cellStyle name="Обычный 12 8_База" xfId="3602" xr:uid="{00000000-0005-0000-0000-00000F0E0000}"/>
    <cellStyle name="Обычный 12 9" xfId="3603" xr:uid="{00000000-0005-0000-0000-0000100E0000}"/>
    <cellStyle name="Обычный 12 9 2" xfId="3604" xr:uid="{00000000-0005-0000-0000-0000110E0000}"/>
    <cellStyle name="Обычный 12 9 2 2" xfId="3605" xr:uid="{00000000-0005-0000-0000-0000120E0000}"/>
    <cellStyle name="Обычный 12 9 2 2 2" xfId="3606" xr:uid="{00000000-0005-0000-0000-0000130E0000}"/>
    <cellStyle name="Обычный 12 9 2 2_База" xfId="3607" xr:uid="{00000000-0005-0000-0000-0000140E0000}"/>
    <cellStyle name="Обычный 12 9 2 3" xfId="3608" xr:uid="{00000000-0005-0000-0000-0000150E0000}"/>
    <cellStyle name="Обычный 12 9 2_База" xfId="3609" xr:uid="{00000000-0005-0000-0000-0000160E0000}"/>
    <cellStyle name="Обычный 12 9 3" xfId="3610" xr:uid="{00000000-0005-0000-0000-0000170E0000}"/>
    <cellStyle name="Обычный 12 9 3 2" xfId="3611" xr:uid="{00000000-0005-0000-0000-0000180E0000}"/>
    <cellStyle name="Обычный 12 9 3_База" xfId="3612" xr:uid="{00000000-0005-0000-0000-0000190E0000}"/>
    <cellStyle name="Обычный 12 9 4" xfId="3613" xr:uid="{00000000-0005-0000-0000-00001A0E0000}"/>
    <cellStyle name="Обычный 12 9_База" xfId="3614" xr:uid="{00000000-0005-0000-0000-00001B0E0000}"/>
    <cellStyle name="Обычный 12_База" xfId="3615" xr:uid="{00000000-0005-0000-0000-00001C0E0000}"/>
    <cellStyle name="Обычный 13" xfId="3616" xr:uid="{00000000-0005-0000-0000-00001D0E0000}"/>
    <cellStyle name="Обычный 13 2" xfId="3617" xr:uid="{00000000-0005-0000-0000-00001E0E0000}"/>
    <cellStyle name="Обычный 13 2 2" xfId="3618" xr:uid="{00000000-0005-0000-0000-00001F0E0000}"/>
    <cellStyle name="Обычный 13 3" xfId="3619" xr:uid="{00000000-0005-0000-0000-0000200E0000}"/>
    <cellStyle name="Обычный 14" xfId="3620" xr:uid="{00000000-0005-0000-0000-0000210E0000}"/>
    <cellStyle name="Обычный 14 2" xfId="3621" xr:uid="{00000000-0005-0000-0000-0000220E0000}"/>
    <cellStyle name="Обычный 14 2 2" xfId="3622" xr:uid="{00000000-0005-0000-0000-0000230E0000}"/>
    <cellStyle name="Обычный 14 3" xfId="3623" xr:uid="{00000000-0005-0000-0000-0000240E0000}"/>
    <cellStyle name="Обычный 14 3 2" xfId="3624" xr:uid="{00000000-0005-0000-0000-0000250E0000}"/>
    <cellStyle name="Обычный 14 4" xfId="3625" xr:uid="{00000000-0005-0000-0000-0000260E0000}"/>
    <cellStyle name="Обычный 15" xfId="3626" xr:uid="{00000000-0005-0000-0000-0000270E0000}"/>
    <cellStyle name="Обычный 15 2" xfId="3627" xr:uid="{00000000-0005-0000-0000-0000280E0000}"/>
    <cellStyle name="Обычный 15 2 2" xfId="3628" xr:uid="{00000000-0005-0000-0000-0000290E0000}"/>
    <cellStyle name="Обычный 15 3" xfId="3629" xr:uid="{00000000-0005-0000-0000-00002A0E0000}"/>
    <cellStyle name="Обычный 15 3 2" xfId="3630" xr:uid="{00000000-0005-0000-0000-00002B0E0000}"/>
    <cellStyle name="Обычный 15 4" xfId="3631" xr:uid="{00000000-0005-0000-0000-00002C0E0000}"/>
    <cellStyle name="Обычный 15 5" xfId="3632" xr:uid="{00000000-0005-0000-0000-00002D0E0000}"/>
    <cellStyle name="Обычный 16" xfId="3633" xr:uid="{00000000-0005-0000-0000-00002E0E0000}"/>
    <cellStyle name="Обычный 16 2" xfId="3634" xr:uid="{00000000-0005-0000-0000-00002F0E0000}"/>
    <cellStyle name="Обычный 16 3" xfId="3635" xr:uid="{00000000-0005-0000-0000-0000300E0000}"/>
    <cellStyle name="Обычный 16_База" xfId="3636" xr:uid="{00000000-0005-0000-0000-0000310E0000}"/>
    <cellStyle name="Обычный 17" xfId="3637" xr:uid="{00000000-0005-0000-0000-0000320E0000}"/>
    <cellStyle name="Обычный 17 2" xfId="3638" xr:uid="{00000000-0005-0000-0000-0000330E0000}"/>
    <cellStyle name="Обычный 18" xfId="3639" xr:uid="{00000000-0005-0000-0000-0000340E0000}"/>
    <cellStyle name="Обычный 18 2" xfId="3640" xr:uid="{00000000-0005-0000-0000-0000350E0000}"/>
    <cellStyle name="Обычный 18 2 2" xfId="3641" xr:uid="{00000000-0005-0000-0000-0000360E0000}"/>
    <cellStyle name="Обычный 18 3" xfId="3642" xr:uid="{00000000-0005-0000-0000-0000370E0000}"/>
    <cellStyle name="Обычный 18 3 2" xfId="3643" xr:uid="{00000000-0005-0000-0000-0000380E0000}"/>
    <cellStyle name="Обычный 18 4" xfId="3644" xr:uid="{00000000-0005-0000-0000-0000390E0000}"/>
    <cellStyle name="Обычный 18_База" xfId="3645" xr:uid="{00000000-0005-0000-0000-00003A0E0000}"/>
    <cellStyle name="Обычный 19" xfId="3646" xr:uid="{00000000-0005-0000-0000-00003B0E0000}"/>
    <cellStyle name="Обычный 19 2" xfId="3647" xr:uid="{00000000-0005-0000-0000-00003C0E0000}"/>
    <cellStyle name="Обычный 19_База" xfId="3648" xr:uid="{00000000-0005-0000-0000-00003D0E0000}"/>
    <cellStyle name="Обычный 2" xfId="1" xr:uid="{00000000-0005-0000-0000-00003E0E0000}"/>
    <cellStyle name="Обычный 2 10" xfId="3649" xr:uid="{00000000-0005-0000-0000-00003F0E0000}"/>
    <cellStyle name="Обычный 2 18" xfId="5400" xr:uid="{00000000-0005-0000-0000-0000400E0000}"/>
    <cellStyle name="Обычный 2 2" xfId="3650" xr:uid="{00000000-0005-0000-0000-0000410E0000}"/>
    <cellStyle name="Обычный 2 2 2" xfId="3651" xr:uid="{00000000-0005-0000-0000-0000420E0000}"/>
    <cellStyle name="Обычный 2 2 3" xfId="3652" xr:uid="{00000000-0005-0000-0000-0000430E0000}"/>
    <cellStyle name="Обычный 2 2 4" xfId="3653" xr:uid="{00000000-0005-0000-0000-0000440E0000}"/>
    <cellStyle name="Обычный 2 2_Бюджет по доходам УК ЦУМ Караганда 2015 от 06 11 14" xfId="3654" xr:uid="{00000000-0005-0000-0000-0000450E0000}"/>
    <cellStyle name="Обычный 2 3" xfId="3655" xr:uid="{00000000-0005-0000-0000-0000460E0000}"/>
    <cellStyle name="Обычный 2 3 2" xfId="3656" xr:uid="{00000000-0005-0000-0000-0000470E0000}"/>
    <cellStyle name="Обычный 2 3_Налоговый прогноз ТОО ЦУМ_2015   08.12.14 Куандыкова А." xfId="3657" xr:uid="{00000000-0005-0000-0000-0000480E0000}"/>
    <cellStyle name="Обычный 2 4" xfId="3658" xr:uid="{00000000-0005-0000-0000-0000490E0000}"/>
    <cellStyle name="Обычный 2 4 2" xfId="3659" xr:uid="{00000000-0005-0000-0000-00004A0E0000}"/>
    <cellStyle name="Обычный 2 5" xfId="3660" xr:uid="{00000000-0005-0000-0000-00004B0E0000}"/>
    <cellStyle name="Обычный 2 6" xfId="3661" xr:uid="{00000000-0005-0000-0000-00004C0E0000}"/>
    <cellStyle name="Обычный 2 6 2" xfId="3662" xr:uid="{00000000-0005-0000-0000-00004D0E0000}"/>
    <cellStyle name="Обычный 2 6 3" xfId="3663" xr:uid="{00000000-0005-0000-0000-00004E0E0000}"/>
    <cellStyle name="Обычный 2 7" xfId="3664" xr:uid="{00000000-0005-0000-0000-00004F0E0000}"/>
    <cellStyle name="Обычный 2 8" xfId="3665" xr:uid="{00000000-0005-0000-0000-0000500E0000}"/>
    <cellStyle name="Обычный 2 9" xfId="3666" xr:uid="{00000000-0005-0000-0000-0000510E0000}"/>
    <cellStyle name="Обычный 2_АВАНСЫ в ДЕКАБРЕ арендаторы Костаная" xfId="3667" xr:uid="{00000000-0005-0000-0000-0000520E0000}"/>
    <cellStyle name="Обычный 20" xfId="3668" xr:uid="{00000000-0005-0000-0000-0000530E0000}"/>
    <cellStyle name="Обычный 20 2" xfId="3669" xr:uid="{00000000-0005-0000-0000-0000540E0000}"/>
    <cellStyle name="Обычный 21" xfId="3670" xr:uid="{00000000-0005-0000-0000-0000550E0000}"/>
    <cellStyle name="Обычный 21 2" xfId="3671" xr:uid="{00000000-0005-0000-0000-0000560E0000}"/>
    <cellStyle name="Обычный 22" xfId="3672" xr:uid="{00000000-0005-0000-0000-0000570E0000}"/>
    <cellStyle name="Обычный 22 2" xfId="3673" xr:uid="{00000000-0005-0000-0000-0000580E0000}"/>
    <cellStyle name="Обычный 23" xfId="3674" xr:uid="{00000000-0005-0000-0000-0000590E0000}"/>
    <cellStyle name="Обычный 23 2" xfId="3675" xr:uid="{00000000-0005-0000-0000-00005A0E0000}"/>
    <cellStyle name="Обычный 24" xfId="3676" xr:uid="{00000000-0005-0000-0000-00005B0E0000}"/>
    <cellStyle name="Обычный 24 2" xfId="3677" xr:uid="{00000000-0005-0000-0000-00005C0E0000}"/>
    <cellStyle name="Обычный 25" xfId="3678" xr:uid="{00000000-0005-0000-0000-00005D0E0000}"/>
    <cellStyle name="Обычный 25 2" xfId="3679" xr:uid="{00000000-0005-0000-0000-00005E0E0000}"/>
    <cellStyle name="Обычный 26" xfId="3680" xr:uid="{00000000-0005-0000-0000-00005F0E0000}"/>
    <cellStyle name="Обычный 26 2" xfId="3681" xr:uid="{00000000-0005-0000-0000-0000600E0000}"/>
    <cellStyle name="Обычный 27" xfId="3682" xr:uid="{00000000-0005-0000-0000-0000610E0000}"/>
    <cellStyle name="Обычный 27 2" xfId="3683" xr:uid="{00000000-0005-0000-0000-0000620E0000}"/>
    <cellStyle name="Обычный 28" xfId="3684" xr:uid="{00000000-0005-0000-0000-0000630E0000}"/>
    <cellStyle name="Обычный 28 2" xfId="3685" xr:uid="{00000000-0005-0000-0000-0000640E0000}"/>
    <cellStyle name="Обычный 29" xfId="3686" xr:uid="{00000000-0005-0000-0000-0000650E0000}"/>
    <cellStyle name="Обычный 29 2" xfId="3687" xr:uid="{00000000-0005-0000-0000-0000660E0000}"/>
    <cellStyle name="Обычный 29 3" xfId="3688" xr:uid="{00000000-0005-0000-0000-0000670E0000}"/>
    <cellStyle name="Обычный 3" xfId="2" xr:uid="{00000000-0005-0000-0000-0000680E0000}"/>
    <cellStyle name="Обычный 3 2" xfId="3689" xr:uid="{00000000-0005-0000-0000-0000690E0000}"/>
    <cellStyle name="Обычный 3 2 2" xfId="3690" xr:uid="{00000000-0005-0000-0000-00006A0E0000}"/>
    <cellStyle name="Обычный 3 3" xfId="3691" xr:uid="{00000000-0005-0000-0000-00006B0E0000}"/>
    <cellStyle name="Обычный 3 4" xfId="3692" xr:uid="{00000000-0005-0000-0000-00006C0E0000}"/>
    <cellStyle name="Обычный 3 5" xfId="3693" xr:uid="{00000000-0005-0000-0000-00006D0E0000}"/>
    <cellStyle name="Обычный 3 5 2" xfId="3694" xr:uid="{00000000-0005-0000-0000-00006E0E0000}"/>
    <cellStyle name="Обычный 3 6" xfId="3695" xr:uid="{00000000-0005-0000-0000-00006F0E0000}"/>
    <cellStyle name="Обычный 3_АВАНСЫ в ДЕКАБРЕ арендаторы Костаная" xfId="3696" xr:uid="{00000000-0005-0000-0000-0000700E0000}"/>
    <cellStyle name="Обычный 30" xfId="3697" xr:uid="{00000000-0005-0000-0000-0000710E0000}"/>
    <cellStyle name="Обычный 30 2" xfId="3698" xr:uid="{00000000-0005-0000-0000-0000720E0000}"/>
    <cellStyle name="Обычный 30 3" xfId="3699" xr:uid="{00000000-0005-0000-0000-0000730E0000}"/>
    <cellStyle name="Обычный 31" xfId="3700" xr:uid="{00000000-0005-0000-0000-0000740E0000}"/>
    <cellStyle name="Обычный 31 2" xfId="3701" xr:uid="{00000000-0005-0000-0000-0000750E0000}"/>
    <cellStyle name="Обычный 32" xfId="3702" xr:uid="{00000000-0005-0000-0000-0000760E0000}"/>
    <cellStyle name="Обычный 32 2" xfId="3703" xr:uid="{00000000-0005-0000-0000-0000770E0000}"/>
    <cellStyle name="Обычный 33" xfId="3704" xr:uid="{00000000-0005-0000-0000-0000780E0000}"/>
    <cellStyle name="Обычный 34" xfId="3705" xr:uid="{00000000-0005-0000-0000-0000790E0000}"/>
    <cellStyle name="Обычный 35" xfId="3706" xr:uid="{00000000-0005-0000-0000-00007A0E0000}"/>
    <cellStyle name="Обычный 36" xfId="3707" xr:uid="{00000000-0005-0000-0000-00007B0E0000}"/>
    <cellStyle name="Обычный 37" xfId="3708" xr:uid="{00000000-0005-0000-0000-00007C0E0000}"/>
    <cellStyle name="Обычный 38" xfId="3709" xr:uid="{00000000-0005-0000-0000-00007D0E0000}"/>
    <cellStyle name="Обычный 39" xfId="3710" xr:uid="{00000000-0005-0000-0000-00007E0E0000}"/>
    <cellStyle name="Обычный 4" xfId="3" xr:uid="{00000000-0005-0000-0000-00007F0E0000}"/>
    <cellStyle name="Обычный 4 2" xfId="3711" xr:uid="{00000000-0005-0000-0000-0000800E0000}"/>
    <cellStyle name="Обычный 4 2 2" xfId="3712" xr:uid="{00000000-0005-0000-0000-0000810E0000}"/>
    <cellStyle name="Обычный 4 2_Бюджет 2016 УК Рынок по м-плану14-07-02" xfId="3713" xr:uid="{00000000-0005-0000-0000-0000820E0000}"/>
    <cellStyle name="Обычный 4 3" xfId="3714" xr:uid="{00000000-0005-0000-0000-0000830E0000}"/>
    <cellStyle name="Обычный 4 3 10" xfId="3715" xr:uid="{00000000-0005-0000-0000-0000840E0000}"/>
    <cellStyle name="Обычный 4 3 2" xfId="3716" xr:uid="{00000000-0005-0000-0000-0000850E0000}"/>
    <cellStyle name="Обычный 4 3 2 2" xfId="3717" xr:uid="{00000000-0005-0000-0000-0000860E0000}"/>
    <cellStyle name="Обычный 4 3 2 2 2" xfId="3718" xr:uid="{00000000-0005-0000-0000-0000870E0000}"/>
    <cellStyle name="Обычный 4 3 2 2 2 2" xfId="3719" xr:uid="{00000000-0005-0000-0000-0000880E0000}"/>
    <cellStyle name="Обычный 4 3 2 2 2 2 2" xfId="3720" xr:uid="{00000000-0005-0000-0000-0000890E0000}"/>
    <cellStyle name="Обычный 4 3 2 2 2 2 2 2" xfId="3721" xr:uid="{00000000-0005-0000-0000-00008A0E0000}"/>
    <cellStyle name="Обычный 4 3 2 2 2 2 2 2 2" xfId="3722" xr:uid="{00000000-0005-0000-0000-00008B0E0000}"/>
    <cellStyle name="Обычный 4 3 2 2 2 2 2 2_База" xfId="3723" xr:uid="{00000000-0005-0000-0000-00008C0E0000}"/>
    <cellStyle name="Обычный 4 3 2 2 2 2 2 3" xfId="3724" xr:uid="{00000000-0005-0000-0000-00008D0E0000}"/>
    <cellStyle name="Обычный 4 3 2 2 2 2 2_База" xfId="3725" xr:uid="{00000000-0005-0000-0000-00008E0E0000}"/>
    <cellStyle name="Обычный 4 3 2 2 2 2 3" xfId="3726" xr:uid="{00000000-0005-0000-0000-00008F0E0000}"/>
    <cellStyle name="Обычный 4 3 2 2 2 2 3 2" xfId="3727" xr:uid="{00000000-0005-0000-0000-0000900E0000}"/>
    <cellStyle name="Обычный 4 3 2 2 2 2 3_База" xfId="3728" xr:uid="{00000000-0005-0000-0000-0000910E0000}"/>
    <cellStyle name="Обычный 4 3 2 2 2 2 4" xfId="3729" xr:uid="{00000000-0005-0000-0000-0000920E0000}"/>
    <cellStyle name="Обычный 4 3 2 2 2 2_База" xfId="3730" xr:uid="{00000000-0005-0000-0000-0000930E0000}"/>
    <cellStyle name="Обычный 4 3 2 2 2 3" xfId="3731" xr:uid="{00000000-0005-0000-0000-0000940E0000}"/>
    <cellStyle name="Обычный 4 3 2 2 2 3 2" xfId="3732" xr:uid="{00000000-0005-0000-0000-0000950E0000}"/>
    <cellStyle name="Обычный 4 3 2 2 2 3 2 2" xfId="3733" xr:uid="{00000000-0005-0000-0000-0000960E0000}"/>
    <cellStyle name="Обычный 4 3 2 2 2 3 2 2 2" xfId="3734" xr:uid="{00000000-0005-0000-0000-0000970E0000}"/>
    <cellStyle name="Обычный 4 3 2 2 2 3 2 2_База" xfId="3735" xr:uid="{00000000-0005-0000-0000-0000980E0000}"/>
    <cellStyle name="Обычный 4 3 2 2 2 3 2 3" xfId="3736" xr:uid="{00000000-0005-0000-0000-0000990E0000}"/>
    <cellStyle name="Обычный 4 3 2 2 2 3 2_База" xfId="3737" xr:uid="{00000000-0005-0000-0000-00009A0E0000}"/>
    <cellStyle name="Обычный 4 3 2 2 2 3 3" xfId="3738" xr:uid="{00000000-0005-0000-0000-00009B0E0000}"/>
    <cellStyle name="Обычный 4 3 2 2 2 3 3 2" xfId="3739" xr:uid="{00000000-0005-0000-0000-00009C0E0000}"/>
    <cellStyle name="Обычный 4 3 2 2 2 3 3_База" xfId="3740" xr:uid="{00000000-0005-0000-0000-00009D0E0000}"/>
    <cellStyle name="Обычный 4 3 2 2 2 3 4" xfId="3741" xr:uid="{00000000-0005-0000-0000-00009E0E0000}"/>
    <cellStyle name="Обычный 4 3 2 2 2 3_База" xfId="3742" xr:uid="{00000000-0005-0000-0000-00009F0E0000}"/>
    <cellStyle name="Обычный 4 3 2 2 2 4" xfId="3743" xr:uid="{00000000-0005-0000-0000-0000A00E0000}"/>
    <cellStyle name="Обычный 4 3 2 2 2 4 2" xfId="3744" xr:uid="{00000000-0005-0000-0000-0000A10E0000}"/>
    <cellStyle name="Обычный 4 3 2 2 2 4 2 2" xfId="3745" xr:uid="{00000000-0005-0000-0000-0000A20E0000}"/>
    <cellStyle name="Обычный 4 3 2 2 2 4 2_База" xfId="3746" xr:uid="{00000000-0005-0000-0000-0000A30E0000}"/>
    <cellStyle name="Обычный 4 3 2 2 2 4 3" xfId="3747" xr:uid="{00000000-0005-0000-0000-0000A40E0000}"/>
    <cellStyle name="Обычный 4 3 2 2 2 4_База" xfId="3748" xr:uid="{00000000-0005-0000-0000-0000A50E0000}"/>
    <cellStyle name="Обычный 4 3 2 2 2 5" xfId="3749" xr:uid="{00000000-0005-0000-0000-0000A60E0000}"/>
    <cellStyle name="Обычный 4 3 2 2 2 5 2" xfId="3750" xr:uid="{00000000-0005-0000-0000-0000A70E0000}"/>
    <cellStyle name="Обычный 4 3 2 2 2 5_База" xfId="3751" xr:uid="{00000000-0005-0000-0000-0000A80E0000}"/>
    <cellStyle name="Обычный 4 3 2 2 2 6" xfId="3752" xr:uid="{00000000-0005-0000-0000-0000A90E0000}"/>
    <cellStyle name="Обычный 4 3 2 2 2_База" xfId="3753" xr:uid="{00000000-0005-0000-0000-0000AA0E0000}"/>
    <cellStyle name="Обычный 4 3 2 2 3" xfId="3754" xr:uid="{00000000-0005-0000-0000-0000AB0E0000}"/>
    <cellStyle name="Обычный 4 3 2 2 3 2" xfId="3755" xr:uid="{00000000-0005-0000-0000-0000AC0E0000}"/>
    <cellStyle name="Обычный 4 3 2 2 3 2 2" xfId="3756" xr:uid="{00000000-0005-0000-0000-0000AD0E0000}"/>
    <cellStyle name="Обычный 4 3 2 2 3 2 2 2" xfId="3757" xr:uid="{00000000-0005-0000-0000-0000AE0E0000}"/>
    <cellStyle name="Обычный 4 3 2 2 3 2 2 2 2" xfId="3758" xr:uid="{00000000-0005-0000-0000-0000AF0E0000}"/>
    <cellStyle name="Обычный 4 3 2 2 3 2 2 2_База" xfId="3759" xr:uid="{00000000-0005-0000-0000-0000B00E0000}"/>
    <cellStyle name="Обычный 4 3 2 2 3 2 2 3" xfId="3760" xr:uid="{00000000-0005-0000-0000-0000B10E0000}"/>
    <cellStyle name="Обычный 4 3 2 2 3 2 2_База" xfId="3761" xr:uid="{00000000-0005-0000-0000-0000B20E0000}"/>
    <cellStyle name="Обычный 4 3 2 2 3 2 3" xfId="3762" xr:uid="{00000000-0005-0000-0000-0000B30E0000}"/>
    <cellStyle name="Обычный 4 3 2 2 3 2 3 2" xfId="3763" xr:uid="{00000000-0005-0000-0000-0000B40E0000}"/>
    <cellStyle name="Обычный 4 3 2 2 3 2 3_База" xfId="3764" xr:uid="{00000000-0005-0000-0000-0000B50E0000}"/>
    <cellStyle name="Обычный 4 3 2 2 3 2 4" xfId="3765" xr:uid="{00000000-0005-0000-0000-0000B60E0000}"/>
    <cellStyle name="Обычный 4 3 2 2 3 2_База" xfId="3766" xr:uid="{00000000-0005-0000-0000-0000B70E0000}"/>
    <cellStyle name="Обычный 4 3 2 2 3 3" xfId="3767" xr:uid="{00000000-0005-0000-0000-0000B80E0000}"/>
    <cellStyle name="Обычный 4 3 2 2 3 3 2" xfId="3768" xr:uid="{00000000-0005-0000-0000-0000B90E0000}"/>
    <cellStyle name="Обычный 4 3 2 2 3 3 2 2" xfId="3769" xr:uid="{00000000-0005-0000-0000-0000BA0E0000}"/>
    <cellStyle name="Обычный 4 3 2 2 3 3 2 2 2" xfId="3770" xr:uid="{00000000-0005-0000-0000-0000BB0E0000}"/>
    <cellStyle name="Обычный 4 3 2 2 3 3 2 2_База" xfId="3771" xr:uid="{00000000-0005-0000-0000-0000BC0E0000}"/>
    <cellStyle name="Обычный 4 3 2 2 3 3 2 3" xfId="3772" xr:uid="{00000000-0005-0000-0000-0000BD0E0000}"/>
    <cellStyle name="Обычный 4 3 2 2 3 3 2_База" xfId="3773" xr:uid="{00000000-0005-0000-0000-0000BE0E0000}"/>
    <cellStyle name="Обычный 4 3 2 2 3 3 3" xfId="3774" xr:uid="{00000000-0005-0000-0000-0000BF0E0000}"/>
    <cellStyle name="Обычный 4 3 2 2 3 3 3 2" xfId="3775" xr:uid="{00000000-0005-0000-0000-0000C00E0000}"/>
    <cellStyle name="Обычный 4 3 2 2 3 3 3_База" xfId="3776" xr:uid="{00000000-0005-0000-0000-0000C10E0000}"/>
    <cellStyle name="Обычный 4 3 2 2 3 3 4" xfId="3777" xr:uid="{00000000-0005-0000-0000-0000C20E0000}"/>
    <cellStyle name="Обычный 4 3 2 2 3 3_База" xfId="3778" xr:uid="{00000000-0005-0000-0000-0000C30E0000}"/>
    <cellStyle name="Обычный 4 3 2 2 3 4" xfId="3779" xr:uid="{00000000-0005-0000-0000-0000C40E0000}"/>
    <cellStyle name="Обычный 4 3 2 2 3 4 2" xfId="3780" xr:uid="{00000000-0005-0000-0000-0000C50E0000}"/>
    <cellStyle name="Обычный 4 3 2 2 3 4 2 2" xfId="3781" xr:uid="{00000000-0005-0000-0000-0000C60E0000}"/>
    <cellStyle name="Обычный 4 3 2 2 3 4 2_База" xfId="3782" xr:uid="{00000000-0005-0000-0000-0000C70E0000}"/>
    <cellStyle name="Обычный 4 3 2 2 3 4 3" xfId="3783" xr:uid="{00000000-0005-0000-0000-0000C80E0000}"/>
    <cellStyle name="Обычный 4 3 2 2 3 4_База" xfId="3784" xr:uid="{00000000-0005-0000-0000-0000C90E0000}"/>
    <cellStyle name="Обычный 4 3 2 2 3 5" xfId="3785" xr:uid="{00000000-0005-0000-0000-0000CA0E0000}"/>
    <cellStyle name="Обычный 4 3 2 2 3 5 2" xfId="3786" xr:uid="{00000000-0005-0000-0000-0000CB0E0000}"/>
    <cellStyle name="Обычный 4 3 2 2 3 5_База" xfId="3787" xr:uid="{00000000-0005-0000-0000-0000CC0E0000}"/>
    <cellStyle name="Обычный 4 3 2 2 3 6" xfId="3788" xr:uid="{00000000-0005-0000-0000-0000CD0E0000}"/>
    <cellStyle name="Обычный 4 3 2 2 3_База" xfId="3789" xr:uid="{00000000-0005-0000-0000-0000CE0E0000}"/>
    <cellStyle name="Обычный 4 3 2 2 4" xfId="3790" xr:uid="{00000000-0005-0000-0000-0000CF0E0000}"/>
    <cellStyle name="Обычный 4 3 2 2 4 2" xfId="3791" xr:uid="{00000000-0005-0000-0000-0000D00E0000}"/>
    <cellStyle name="Обычный 4 3 2 2 4 2 2" xfId="3792" xr:uid="{00000000-0005-0000-0000-0000D10E0000}"/>
    <cellStyle name="Обычный 4 3 2 2 4 2 2 2" xfId="3793" xr:uid="{00000000-0005-0000-0000-0000D20E0000}"/>
    <cellStyle name="Обычный 4 3 2 2 4 2 2_База" xfId="3794" xr:uid="{00000000-0005-0000-0000-0000D30E0000}"/>
    <cellStyle name="Обычный 4 3 2 2 4 2 3" xfId="3795" xr:uid="{00000000-0005-0000-0000-0000D40E0000}"/>
    <cellStyle name="Обычный 4 3 2 2 4 2_База" xfId="3796" xr:uid="{00000000-0005-0000-0000-0000D50E0000}"/>
    <cellStyle name="Обычный 4 3 2 2 4 3" xfId="3797" xr:uid="{00000000-0005-0000-0000-0000D60E0000}"/>
    <cellStyle name="Обычный 4 3 2 2 4 3 2" xfId="3798" xr:uid="{00000000-0005-0000-0000-0000D70E0000}"/>
    <cellStyle name="Обычный 4 3 2 2 4 3_База" xfId="3799" xr:uid="{00000000-0005-0000-0000-0000D80E0000}"/>
    <cellStyle name="Обычный 4 3 2 2 4 4" xfId="3800" xr:uid="{00000000-0005-0000-0000-0000D90E0000}"/>
    <cellStyle name="Обычный 4 3 2 2 4_База" xfId="3801" xr:uid="{00000000-0005-0000-0000-0000DA0E0000}"/>
    <cellStyle name="Обычный 4 3 2 2 5" xfId="3802" xr:uid="{00000000-0005-0000-0000-0000DB0E0000}"/>
    <cellStyle name="Обычный 4 3 2 2 5 2" xfId="3803" xr:uid="{00000000-0005-0000-0000-0000DC0E0000}"/>
    <cellStyle name="Обычный 4 3 2 2 5 2 2" xfId="3804" xr:uid="{00000000-0005-0000-0000-0000DD0E0000}"/>
    <cellStyle name="Обычный 4 3 2 2 5 2 2 2" xfId="3805" xr:uid="{00000000-0005-0000-0000-0000DE0E0000}"/>
    <cellStyle name="Обычный 4 3 2 2 5 2 2_База" xfId="3806" xr:uid="{00000000-0005-0000-0000-0000DF0E0000}"/>
    <cellStyle name="Обычный 4 3 2 2 5 2 3" xfId="3807" xr:uid="{00000000-0005-0000-0000-0000E00E0000}"/>
    <cellStyle name="Обычный 4 3 2 2 5 2_База" xfId="3808" xr:uid="{00000000-0005-0000-0000-0000E10E0000}"/>
    <cellStyle name="Обычный 4 3 2 2 5 3" xfId="3809" xr:uid="{00000000-0005-0000-0000-0000E20E0000}"/>
    <cellStyle name="Обычный 4 3 2 2 5 3 2" xfId="3810" xr:uid="{00000000-0005-0000-0000-0000E30E0000}"/>
    <cellStyle name="Обычный 4 3 2 2 5 3_База" xfId="3811" xr:uid="{00000000-0005-0000-0000-0000E40E0000}"/>
    <cellStyle name="Обычный 4 3 2 2 5 4" xfId="3812" xr:uid="{00000000-0005-0000-0000-0000E50E0000}"/>
    <cellStyle name="Обычный 4 3 2 2 5_База" xfId="3813" xr:uid="{00000000-0005-0000-0000-0000E60E0000}"/>
    <cellStyle name="Обычный 4 3 2 2 6" xfId="3814" xr:uid="{00000000-0005-0000-0000-0000E70E0000}"/>
    <cellStyle name="Обычный 4 3 2 2 6 2" xfId="3815" xr:uid="{00000000-0005-0000-0000-0000E80E0000}"/>
    <cellStyle name="Обычный 4 3 2 2 6 2 2" xfId="3816" xr:uid="{00000000-0005-0000-0000-0000E90E0000}"/>
    <cellStyle name="Обычный 4 3 2 2 6 2_База" xfId="3817" xr:uid="{00000000-0005-0000-0000-0000EA0E0000}"/>
    <cellStyle name="Обычный 4 3 2 2 6 3" xfId="3818" xr:uid="{00000000-0005-0000-0000-0000EB0E0000}"/>
    <cellStyle name="Обычный 4 3 2 2 6_База" xfId="3819" xr:uid="{00000000-0005-0000-0000-0000EC0E0000}"/>
    <cellStyle name="Обычный 4 3 2 2 7" xfId="3820" xr:uid="{00000000-0005-0000-0000-0000ED0E0000}"/>
    <cellStyle name="Обычный 4 3 2 2 7 2" xfId="3821" xr:uid="{00000000-0005-0000-0000-0000EE0E0000}"/>
    <cellStyle name="Обычный 4 3 2 2 7_База" xfId="3822" xr:uid="{00000000-0005-0000-0000-0000EF0E0000}"/>
    <cellStyle name="Обычный 4 3 2 2 8" xfId="3823" xr:uid="{00000000-0005-0000-0000-0000F00E0000}"/>
    <cellStyle name="Обычный 4 3 2 2_База" xfId="3824" xr:uid="{00000000-0005-0000-0000-0000F10E0000}"/>
    <cellStyle name="Обычный 4 3 2 3" xfId="3825" xr:uid="{00000000-0005-0000-0000-0000F20E0000}"/>
    <cellStyle name="Обычный 4 3 2 3 2" xfId="3826" xr:uid="{00000000-0005-0000-0000-0000F30E0000}"/>
    <cellStyle name="Обычный 4 3 2 3 2 2" xfId="3827" xr:uid="{00000000-0005-0000-0000-0000F40E0000}"/>
    <cellStyle name="Обычный 4 3 2 3 2 2 2" xfId="3828" xr:uid="{00000000-0005-0000-0000-0000F50E0000}"/>
    <cellStyle name="Обычный 4 3 2 3 2 2 2 2" xfId="3829" xr:uid="{00000000-0005-0000-0000-0000F60E0000}"/>
    <cellStyle name="Обычный 4 3 2 3 2 2 2_База" xfId="3830" xr:uid="{00000000-0005-0000-0000-0000F70E0000}"/>
    <cellStyle name="Обычный 4 3 2 3 2 2 3" xfId="3831" xr:uid="{00000000-0005-0000-0000-0000F80E0000}"/>
    <cellStyle name="Обычный 4 3 2 3 2 2_База" xfId="3832" xr:uid="{00000000-0005-0000-0000-0000F90E0000}"/>
    <cellStyle name="Обычный 4 3 2 3 2 3" xfId="3833" xr:uid="{00000000-0005-0000-0000-0000FA0E0000}"/>
    <cellStyle name="Обычный 4 3 2 3 2 3 2" xfId="3834" xr:uid="{00000000-0005-0000-0000-0000FB0E0000}"/>
    <cellStyle name="Обычный 4 3 2 3 2 3_База" xfId="3835" xr:uid="{00000000-0005-0000-0000-0000FC0E0000}"/>
    <cellStyle name="Обычный 4 3 2 3 2 4" xfId="3836" xr:uid="{00000000-0005-0000-0000-0000FD0E0000}"/>
    <cellStyle name="Обычный 4 3 2 3 2_База" xfId="3837" xr:uid="{00000000-0005-0000-0000-0000FE0E0000}"/>
    <cellStyle name="Обычный 4 3 2 3 3" xfId="3838" xr:uid="{00000000-0005-0000-0000-0000FF0E0000}"/>
    <cellStyle name="Обычный 4 3 2 3 3 2" xfId="3839" xr:uid="{00000000-0005-0000-0000-0000000F0000}"/>
    <cellStyle name="Обычный 4 3 2 3 3 2 2" xfId="3840" xr:uid="{00000000-0005-0000-0000-0000010F0000}"/>
    <cellStyle name="Обычный 4 3 2 3 3 2 2 2" xfId="3841" xr:uid="{00000000-0005-0000-0000-0000020F0000}"/>
    <cellStyle name="Обычный 4 3 2 3 3 2 2_База" xfId="3842" xr:uid="{00000000-0005-0000-0000-0000030F0000}"/>
    <cellStyle name="Обычный 4 3 2 3 3 2 3" xfId="3843" xr:uid="{00000000-0005-0000-0000-0000040F0000}"/>
    <cellStyle name="Обычный 4 3 2 3 3 2_База" xfId="3844" xr:uid="{00000000-0005-0000-0000-0000050F0000}"/>
    <cellStyle name="Обычный 4 3 2 3 3 3" xfId="3845" xr:uid="{00000000-0005-0000-0000-0000060F0000}"/>
    <cellStyle name="Обычный 4 3 2 3 3 3 2" xfId="3846" xr:uid="{00000000-0005-0000-0000-0000070F0000}"/>
    <cellStyle name="Обычный 4 3 2 3 3 3_База" xfId="3847" xr:uid="{00000000-0005-0000-0000-0000080F0000}"/>
    <cellStyle name="Обычный 4 3 2 3 3 4" xfId="3848" xr:uid="{00000000-0005-0000-0000-0000090F0000}"/>
    <cellStyle name="Обычный 4 3 2 3 3_База" xfId="3849" xr:uid="{00000000-0005-0000-0000-00000A0F0000}"/>
    <cellStyle name="Обычный 4 3 2 3 4" xfId="3850" xr:uid="{00000000-0005-0000-0000-00000B0F0000}"/>
    <cellStyle name="Обычный 4 3 2 3 4 2" xfId="3851" xr:uid="{00000000-0005-0000-0000-00000C0F0000}"/>
    <cellStyle name="Обычный 4 3 2 3 4 2 2" xfId="3852" xr:uid="{00000000-0005-0000-0000-00000D0F0000}"/>
    <cellStyle name="Обычный 4 3 2 3 4 2_База" xfId="3853" xr:uid="{00000000-0005-0000-0000-00000E0F0000}"/>
    <cellStyle name="Обычный 4 3 2 3 4 3" xfId="3854" xr:uid="{00000000-0005-0000-0000-00000F0F0000}"/>
    <cellStyle name="Обычный 4 3 2 3 4_База" xfId="3855" xr:uid="{00000000-0005-0000-0000-0000100F0000}"/>
    <cellStyle name="Обычный 4 3 2 3 5" xfId="3856" xr:uid="{00000000-0005-0000-0000-0000110F0000}"/>
    <cellStyle name="Обычный 4 3 2 3 5 2" xfId="3857" xr:uid="{00000000-0005-0000-0000-0000120F0000}"/>
    <cellStyle name="Обычный 4 3 2 3 5_База" xfId="3858" xr:uid="{00000000-0005-0000-0000-0000130F0000}"/>
    <cellStyle name="Обычный 4 3 2 3 6" xfId="3859" xr:uid="{00000000-0005-0000-0000-0000140F0000}"/>
    <cellStyle name="Обычный 4 3 2 3_База" xfId="3860" xr:uid="{00000000-0005-0000-0000-0000150F0000}"/>
    <cellStyle name="Обычный 4 3 2 4" xfId="3861" xr:uid="{00000000-0005-0000-0000-0000160F0000}"/>
    <cellStyle name="Обычный 4 3 2 4 2" xfId="3862" xr:uid="{00000000-0005-0000-0000-0000170F0000}"/>
    <cellStyle name="Обычный 4 3 2 4 2 2" xfId="3863" xr:uid="{00000000-0005-0000-0000-0000180F0000}"/>
    <cellStyle name="Обычный 4 3 2 4 2 2 2" xfId="3864" xr:uid="{00000000-0005-0000-0000-0000190F0000}"/>
    <cellStyle name="Обычный 4 3 2 4 2 2 2 2" xfId="3865" xr:uid="{00000000-0005-0000-0000-00001A0F0000}"/>
    <cellStyle name="Обычный 4 3 2 4 2 2 2_База" xfId="3866" xr:uid="{00000000-0005-0000-0000-00001B0F0000}"/>
    <cellStyle name="Обычный 4 3 2 4 2 2 3" xfId="3867" xr:uid="{00000000-0005-0000-0000-00001C0F0000}"/>
    <cellStyle name="Обычный 4 3 2 4 2 2_База" xfId="3868" xr:uid="{00000000-0005-0000-0000-00001D0F0000}"/>
    <cellStyle name="Обычный 4 3 2 4 2 3" xfId="3869" xr:uid="{00000000-0005-0000-0000-00001E0F0000}"/>
    <cellStyle name="Обычный 4 3 2 4 2 3 2" xfId="3870" xr:uid="{00000000-0005-0000-0000-00001F0F0000}"/>
    <cellStyle name="Обычный 4 3 2 4 2 3_База" xfId="3871" xr:uid="{00000000-0005-0000-0000-0000200F0000}"/>
    <cellStyle name="Обычный 4 3 2 4 2 4" xfId="3872" xr:uid="{00000000-0005-0000-0000-0000210F0000}"/>
    <cellStyle name="Обычный 4 3 2 4 2_База" xfId="3873" xr:uid="{00000000-0005-0000-0000-0000220F0000}"/>
    <cellStyle name="Обычный 4 3 2 4 3" xfId="3874" xr:uid="{00000000-0005-0000-0000-0000230F0000}"/>
    <cellStyle name="Обычный 4 3 2 4 3 2" xfId="3875" xr:uid="{00000000-0005-0000-0000-0000240F0000}"/>
    <cellStyle name="Обычный 4 3 2 4 3 2 2" xfId="3876" xr:uid="{00000000-0005-0000-0000-0000250F0000}"/>
    <cellStyle name="Обычный 4 3 2 4 3 2 2 2" xfId="3877" xr:uid="{00000000-0005-0000-0000-0000260F0000}"/>
    <cellStyle name="Обычный 4 3 2 4 3 2 2_База" xfId="3878" xr:uid="{00000000-0005-0000-0000-0000270F0000}"/>
    <cellStyle name="Обычный 4 3 2 4 3 2 3" xfId="3879" xr:uid="{00000000-0005-0000-0000-0000280F0000}"/>
    <cellStyle name="Обычный 4 3 2 4 3 2_База" xfId="3880" xr:uid="{00000000-0005-0000-0000-0000290F0000}"/>
    <cellStyle name="Обычный 4 3 2 4 3 3" xfId="3881" xr:uid="{00000000-0005-0000-0000-00002A0F0000}"/>
    <cellStyle name="Обычный 4 3 2 4 3 3 2" xfId="3882" xr:uid="{00000000-0005-0000-0000-00002B0F0000}"/>
    <cellStyle name="Обычный 4 3 2 4 3 3_База" xfId="3883" xr:uid="{00000000-0005-0000-0000-00002C0F0000}"/>
    <cellStyle name="Обычный 4 3 2 4 3 4" xfId="3884" xr:uid="{00000000-0005-0000-0000-00002D0F0000}"/>
    <cellStyle name="Обычный 4 3 2 4 3_База" xfId="3885" xr:uid="{00000000-0005-0000-0000-00002E0F0000}"/>
    <cellStyle name="Обычный 4 3 2 4 4" xfId="3886" xr:uid="{00000000-0005-0000-0000-00002F0F0000}"/>
    <cellStyle name="Обычный 4 3 2 4 4 2" xfId="3887" xr:uid="{00000000-0005-0000-0000-0000300F0000}"/>
    <cellStyle name="Обычный 4 3 2 4 4 2 2" xfId="3888" xr:uid="{00000000-0005-0000-0000-0000310F0000}"/>
    <cellStyle name="Обычный 4 3 2 4 4 2_База" xfId="3889" xr:uid="{00000000-0005-0000-0000-0000320F0000}"/>
    <cellStyle name="Обычный 4 3 2 4 4 3" xfId="3890" xr:uid="{00000000-0005-0000-0000-0000330F0000}"/>
    <cellStyle name="Обычный 4 3 2 4 4_База" xfId="3891" xr:uid="{00000000-0005-0000-0000-0000340F0000}"/>
    <cellStyle name="Обычный 4 3 2 4 5" xfId="3892" xr:uid="{00000000-0005-0000-0000-0000350F0000}"/>
    <cellStyle name="Обычный 4 3 2 4 5 2" xfId="3893" xr:uid="{00000000-0005-0000-0000-0000360F0000}"/>
    <cellStyle name="Обычный 4 3 2 4 5_База" xfId="3894" xr:uid="{00000000-0005-0000-0000-0000370F0000}"/>
    <cellStyle name="Обычный 4 3 2 4 6" xfId="3895" xr:uid="{00000000-0005-0000-0000-0000380F0000}"/>
    <cellStyle name="Обычный 4 3 2 4_База" xfId="3896" xr:uid="{00000000-0005-0000-0000-0000390F0000}"/>
    <cellStyle name="Обычный 4 3 2 5" xfId="3897" xr:uid="{00000000-0005-0000-0000-00003A0F0000}"/>
    <cellStyle name="Обычный 4 3 2 5 2" xfId="3898" xr:uid="{00000000-0005-0000-0000-00003B0F0000}"/>
    <cellStyle name="Обычный 4 3 2 5 2 2" xfId="3899" xr:uid="{00000000-0005-0000-0000-00003C0F0000}"/>
    <cellStyle name="Обычный 4 3 2 5 2 2 2" xfId="3900" xr:uid="{00000000-0005-0000-0000-00003D0F0000}"/>
    <cellStyle name="Обычный 4 3 2 5 2 2 2 2" xfId="3901" xr:uid="{00000000-0005-0000-0000-00003E0F0000}"/>
    <cellStyle name="Обычный 4 3 2 5 2 2 2_База" xfId="3902" xr:uid="{00000000-0005-0000-0000-00003F0F0000}"/>
    <cellStyle name="Обычный 4 3 2 5 2 2 3" xfId="3903" xr:uid="{00000000-0005-0000-0000-0000400F0000}"/>
    <cellStyle name="Обычный 4 3 2 5 2 2_База" xfId="3904" xr:uid="{00000000-0005-0000-0000-0000410F0000}"/>
    <cellStyle name="Обычный 4 3 2 5 2 3" xfId="3905" xr:uid="{00000000-0005-0000-0000-0000420F0000}"/>
    <cellStyle name="Обычный 4 3 2 5 2 3 2" xfId="3906" xr:uid="{00000000-0005-0000-0000-0000430F0000}"/>
    <cellStyle name="Обычный 4 3 2 5 2 3_База" xfId="3907" xr:uid="{00000000-0005-0000-0000-0000440F0000}"/>
    <cellStyle name="Обычный 4 3 2 5 2 4" xfId="3908" xr:uid="{00000000-0005-0000-0000-0000450F0000}"/>
    <cellStyle name="Обычный 4 3 2 5 2_База" xfId="3909" xr:uid="{00000000-0005-0000-0000-0000460F0000}"/>
    <cellStyle name="Обычный 4 3 2 5 3" xfId="3910" xr:uid="{00000000-0005-0000-0000-0000470F0000}"/>
    <cellStyle name="Обычный 4 3 2 5 3 2" xfId="3911" xr:uid="{00000000-0005-0000-0000-0000480F0000}"/>
    <cellStyle name="Обычный 4 3 2 5 3 2 2" xfId="3912" xr:uid="{00000000-0005-0000-0000-0000490F0000}"/>
    <cellStyle name="Обычный 4 3 2 5 3 2_База" xfId="3913" xr:uid="{00000000-0005-0000-0000-00004A0F0000}"/>
    <cellStyle name="Обычный 4 3 2 5 3 3" xfId="3914" xr:uid="{00000000-0005-0000-0000-00004B0F0000}"/>
    <cellStyle name="Обычный 4 3 2 5 3_База" xfId="3915" xr:uid="{00000000-0005-0000-0000-00004C0F0000}"/>
    <cellStyle name="Обычный 4 3 2 5 4" xfId="3916" xr:uid="{00000000-0005-0000-0000-00004D0F0000}"/>
    <cellStyle name="Обычный 4 3 2 5 4 2" xfId="3917" xr:uid="{00000000-0005-0000-0000-00004E0F0000}"/>
    <cellStyle name="Обычный 4 3 2 5 4_База" xfId="3918" xr:uid="{00000000-0005-0000-0000-00004F0F0000}"/>
    <cellStyle name="Обычный 4 3 2 5 5" xfId="3919" xr:uid="{00000000-0005-0000-0000-0000500F0000}"/>
    <cellStyle name="Обычный 4 3 2 5_База" xfId="3920" xr:uid="{00000000-0005-0000-0000-0000510F0000}"/>
    <cellStyle name="Обычный 4 3 2 6" xfId="3921" xr:uid="{00000000-0005-0000-0000-0000520F0000}"/>
    <cellStyle name="Обычный 4 3 2 6 2" xfId="3922" xr:uid="{00000000-0005-0000-0000-0000530F0000}"/>
    <cellStyle name="Обычный 4 3 2 6 2 2" xfId="3923" xr:uid="{00000000-0005-0000-0000-0000540F0000}"/>
    <cellStyle name="Обычный 4 3 2 6 2 2 2" xfId="3924" xr:uid="{00000000-0005-0000-0000-0000550F0000}"/>
    <cellStyle name="Обычный 4 3 2 6 2 2_База" xfId="3925" xr:uid="{00000000-0005-0000-0000-0000560F0000}"/>
    <cellStyle name="Обычный 4 3 2 6 2 3" xfId="3926" xr:uid="{00000000-0005-0000-0000-0000570F0000}"/>
    <cellStyle name="Обычный 4 3 2 6 2_База" xfId="3927" xr:uid="{00000000-0005-0000-0000-0000580F0000}"/>
    <cellStyle name="Обычный 4 3 2 6 3" xfId="3928" xr:uid="{00000000-0005-0000-0000-0000590F0000}"/>
    <cellStyle name="Обычный 4 3 2 6 3 2" xfId="3929" xr:uid="{00000000-0005-0000-0000-00005A0F0000}"/>
    <cellStyle name="Обычный 4 3 2 6 3_База" xfId="3930" xr:uid="{00000000-0005-0000-0000-00005B0F0000}"/>
    <cellStyle name="Обычный 4 3 2 6 4" xfId="3931" xr:uid="{00000000-0005-0000-0000-00005C0F0000}"/>
    <cellStyle name="Обычный 4 3 2 6_База" xfId="3932" xr:uid="{00000000-0005-0000-0000-00005D0F0000}"/>
    <cellStyle name="Обычный 4 3 2 7" xfId="3933" xr:uid="{00000000-0005-0000-0000-00005E0F0000}"/>
    <cellStyle name="Обычный 4 3 2 7 2" xfId="3934" xr:uid="{00000000-0005-0000-0000-00005F0F0000}"/>
    <cellStyle name="Обычный 4 3 2 7 2 2" xfId="3935" xr:uid="{00000000-0005-0000-0000-0000600F0000}"/>
    <cellStyle name="Обычный 4 3 2 7 2_База" xfId="3936" xr:uid="{00000000-0005-0000-0000-0000610F0000}"/>
    <cellStyle name="Обычный 4 3 2 7 3" xfId="3937" xr:uid="{00000000-0005-0000-0000-0000620F0000}"/>
    <cellStyle name="Обычный 4 3 2 7_База" xfId="3938" xr:uid="{00000000-0005-0000-0000-0000630F0000}"/>
    <cellStyle name="Обычный 4 3 2 8" xfId="3939" xr:uid="{00000000-0005-0000-0000-0000640F0000}"/>
    <cellStyle name="Обычный 4 3 2 8 2" xfId="3940" xr:uid="{00000000-0005-0000-0000-0000650F0000}"/>
    <cellStyle name="Обычный 4 3 2 8_База" xfId="3941" xr:uid="{00000000-0005-0000-0000-0000660F0000}"/>
    <cellStyle name="Обычный 4 3 2 9" xfId="3942" xr:uid="{00000000-0005-0000-0000-0000670F0000}"/>
    <cellStyle name="Обычный 4 3 2_База" xfId="3943" xr:uid="{00000000-0005-0000-0000-0000680F0000}"/>
    <cellStyle name="Обычный 4 3 3" xfId="3944" xr:uid="{00000000-0005-0000-0000-0000690F0000}"/>
    <cellStyle name="Обычный 4 3 3 2" xfId="3945" xr:uid="{00000000-0005-0000-0000-00006A0F0000}"/>
    <cellStyle name="Обычный 4 3 3 2 2" xfId="3946" xr:uid="{00000000-0005-0000-0000-00006B0F0000}"/>
    <cellStyle name="Обычный 4 3 3 2 2 2" xfId="3947" xr:uid="{00000000-0005-0000-0000-00006C0F0000}"/>
    <cellStyle name="Обычный 4 3 3 2 2 2 2" xfId="3948" xr:uid="{00000000-0005-0000-0000-00006D0F0000}"/>
    <cellStyle name="Обычный 4 3 3 2 2 2 2 2" xfId="3949" xr:uid="{00000000-0005-0000-0000-00006E0F0000}"/>
    <cellStyle name="Обычный 4 3 3 2 2 2 2_База" xfId="3950" xr:uid="{00000000-0005-0000-0000-00006F0F0000}"/>
    <cellStyle name="Обычный 4 3 3 2 2 2 3" xfId="3951" xr:uid="{00000000-0005-0000-0000-0000700F0000}"/>
    <cellStyle name="Обычный 4 3 3 2 2 2_База" xfId="3952" xr:uid="{00000000-0005-0000-0000-0000710F0000}"/>
    <cellStyle name="Обычный 4 3 3 2 2 3" xfId="3953" xr:uid="{00000000-0005-0000-0000-0000720F0000}"/>
    <cellStyle name="Обычный 4 3 3 2 2 3 2" xfId="3954" xr:uid="{00000000-0005-0000-0000-0000730F0000}"/>
    <cellStyle name="Обычный 4 3 3 2 2 3_База" xfId="3955" xr:uid="{00000000-0005-0000-0000-0000740F0000}"/>
    <cellStyle name="Обычный 4 3 3 2 2 4" xfId="3956" xr:uid="{00000000-0005-0000-0000-0000750F0000}"/>
    <cellStyle name="Обычный 4 3 3 2 2_База" xfId="3957" xr:uid="{00000000-0005-0000-0000-0000760F0000}"/>
    <cellStyle name="Обычный 4 3 3 2 3" xfId="3958" xr:uid="{00000000-0005-0000-0000-0000770F0000}"/>
    <cellStyle name="Обычный 4 3 3 2 3 2" xfId="3959" xr:uid="{00000000-0005-0000-0000-0000780F0000}"/>
    <cellStyle name="Обычный 4 3 3 2 3 2 2" xfId="3960" xr:uid="{00000000-0005-0000-0000-0000790F0000}"/>
    <cellStyle name="Обычный 4 3 3 2 3 2 2 2" xfId="3961" xr:uid="{00000000-0005-0000-0000-00007A0F0000}"/>
    <cellStyle name="Обычный 4 3 3 2 3 2 2_База" xfId="3962" xr:uid="{00000000-0005-0000-0000-00007B0F0000}"/>
    <cellStyle name="Обычный 4 3 3 2 3 2 3" xfId="3963" xr:uid="{00000000-0005-0000-0000-00007C0F0000}"/>
    <cellStyle name="Обычный 4 3 3 2 3 2_База" xfId="3964" xr:uid="{00000000-0005-0000-0000-00007D0F0000}"/>
    <cellStyle name="Обычный 4 3 3 2 3 3" xfId="3965" xr:uid="{00000000-0005-0000-0000-00007E0F0000}"/>
    <cellStyle name="Обычный 4 3 3 2 3 3 2" xfId="3966" xr:uid="{00000000-0005-0000-0000-00007F0F0000}"/>
    <cellStyle name="Обычный 4 3 3 2 3 3_База" xfId="3967" xr:uid="{00000000-0005-0000-0000-0000800F0000}"/>
    <cellStyle name="Обычный 4 3 3 2 3 4" xfId="3968" xr:uid="{00000000-0005-0000-0000-0000810F0000}"/>
    <cellStyle name="Обычный 4 3 3 2 3_База" xfId="3969" xr:uid="{00000000-0005-0000-0000-0000820F0000}"/>
    <cellStyle name="Обычный 4 3 3 2 4" xfId="3970" xr:uid="{00000000-0005-0000-0000-0000830F0000}"/>
    <cellStyle name="Обычный 4 3 3 2 4 2" xfId="3971" xr:uid="{00000000-0005-0000-0000-0000840F0000}"/>
    <cellStyle name="Обычный 4 3 3 2 4 2 2" xfId="3972" xr:uid="{00000000-0005-0000-0000-0000850F0000}"/>
    <cellStyle name="Обычный 4 3 3 2 4 2_База" xfId="3973" xr:uid="{00000000-0005-0000-0000-0000860F0000}"/>
    <cellStyle name="Обычный 4 3 3 2 4 3" xfId="3974" xr:uid="{00000000-0005-0000-0000-0000870F0000}"/>
    <cellStyle name="Обычный 4 3 3 2 4_База" xfId="3975" xr:uid="{00000000-0005-0000-0000-0000880F0000}"/>
    <cellStyle name="Обычный 4 3 3 2 5" xfId="3976" xr:uid="{00000000-0005-0000-0000-0000890F0000}"/>
    <cellStyle name="Обычный 4 3 3 2 5 2" xfId="3977" xr:uid="{00000000-0005-0000-0000-00008A0F0000}"/>
    <cellStyle name="Обычный 4 3 3 2 5_База" xfId="3978" xr:uid="{00000000-0005-0000-0000-00008B0F0000}"/>
    <cellStyle name="Обычный 4 3 3 2 6" xfId="3979" xr:uid="{00000000-0005-0000-0000-00008C0F0000}"/>
    <cellStyle name="Обычный 4 3 3 2_База" xfId="3980" xr:uid="{00000000-0005-0000-0000-00008D0F0000}"/>
    <cellStyle name="Обычный 4 3 3 3" xfId="3981" xr:uid="{00000000-0005-0000-0000-00008E0F0000}"/>
    <cellStyle name="Обычный 4 3 3 3 2" xfId="3982" xr:uid="{00000000-0005-0000-0000-00008F0F0000}"/>
    <cellStyle name="Обычный 4 3 3 3 2 2" xfId="3983" xr:uid="{00000000-0005-0000-0000-0000900F0000}"/>
    <cellStyle name="Обычный 4 3 3 3 2 2 2" xfId="3984" xr:uid="{00000000-0005-0000-0000-0000910F0000}"/>
    <cellStyle name="Обычный 4 3 3 3 2 2 2 2" xfId="3985" xr:uid="{00000000-0005-0000-0000-0000920F0000}"/>
    <cellStyle name="Обычный 4 3 3 3 2 2 2_База" xfId="3986" xr:uid="{00000000-0005-0000-0000-0000930F0000}"/>
    <cellStyle name="Обычный 4 3 3 3 2 2 3" xfId="3987" xr:uid="{00000000-0005-0000-0000-0000940F0000}"/>
    <cellStyle name="Обычный 4 3 3 3 2 2_База" xfId="3988" xr:uid="{00000000-0005-0000-0000-0000950F0000}"/>
    <cellStyle name="Обычный 4 3 3 3 2 3" xfId="3989" xr:uid="{00000000-0005-0000-0000-0000960F0000}"/>
    <cellStyle name="Обычный 4 3 3 3 2 3 2" xfId="3990" xr:uid="{00000000-0005-0000-0000-0000970F0000}"/>
    <cellStyle name="Обычный 4 3 3 3 2 3_База" xfId="3991" xr:uid="{00000000-0005-0000-0000-0000980F0000}"/>
    <cellStyle name="Обычный 4 3 3 3 2 4" xfId="3992" xr:uid="{00000000-0005-0000-0000-0000990F0000}"/>
    <cellStyle name="Обычный 4 3 3 3 2_База" xfId="3993" xr:uid="{00000000-0005-0000-0000-00009A0F0000}"/>
    <cellStyle name="Обычный 4 3 3 3 3" xfId="3994" xr:uid="{00000000-0005-0000-0000-00009B0F0000}"/>
    <cellStyle name="Обычный 4 3 3 3 3 2" xfId="3995" xr:uid="{00000000-0005-0000-0000-00009C0F0000}"/>
    <cellStyle name="Обычный 4 3 3 3 3 2 2" xfId="3996" xr:uid="{00000000-0005-0000-0000-00009D0F0000}"/>
    <cellStyle name="Обычный 4 3 3 3 3 2 2 2" xfId="3997" xr:uid="{00000000-0005-0000-0000-00009E0F0000}"/>
    <cellStyle name="Обычный 4 3 3 3 3 2 2_База" xfId="3998" xr:uid="{00000000-0005-0000-0000-00009F0F0000}"/>
    <cellStyle name="Обычный 4 3 3 3 3 2 3" xfId="3999" xr:uid="{00000000-0005-0000-0000-0000A00F0000}"/>
    <cellStyle name="Обычный 4 3 3 3 3 2_База" xfId="4000" xr:uid="{00000000-0005-0000-0000-0000A10F0000}"/>
    <cellStyle name="Обычный 4 3 3 3 3 3" xfId="4001" xr:uid="{00000000-0005-0000-0000-0000A20F0000}"/>
    <cellStyle name="Обычный 4 3 3 3 3 3 2" xfId="4002" xr:uid="{00000000-0005-0000-0000-0000A30F0000}"/>
    <cellStyle name="Обычный 4 3 3 3 3 3_База" xfId="4003" xr:uid="{00000000-0005-0000-0000-0000A40F0000}"/>
    <cellStyle name="Обычный 4 3 3 3 3 4" xfId="4004" xr:uid="{00000000-0005-0000-0000-0000A50F0000}"/>
    <cellStyle name="Обычный 4 3 3 3 3_База" xfId="4005" xr:uid="{00000000-0005-0000-0000-0000A60F0000}"/>
    <cellStyle name="Обычный 4 3 3 3 4" xfId="4006" xr:uid="{00000000-0005-0000-0000-0000A70F0000}"/>
    <cellStyle name="Обычный 4 3 3 3 4 2" xfId="4007" xr:uid="{00000000-0005-0000-0000-0000A80F0000}"/>
    <cellStyle name="Обычный 4 3 3 3 4 2 2" xfId="4008" xr:uid="{00000000-0005-0000-0000-0000A90F0000}"/>
    <cellStyle name="Обычный 4 3 3 3 4 2_База" xfId="4009" xr:uid="{00000000-0005-0000-0000-0000AA0F0000}"/>
    <cellStyle name="Обычный 4 3 3 3 4 3" xfId="4010" xr:uid="{00000000-0005-0000-0000-0000AB0F0000}"/>
    <cellStyle name="Обычный 4 3 3 3 4_База" xfId="4011" xr:uid="{00000000-0005-0000-0000-0000AC0F0000}"/>
    <cellStyle name="Обычный 4 3 3 3 5" xfId="4012" xr:uid="{00000000-0005-0000-0000-0000AD0F0000}"/>
    <cellStyle name="Обычный 4 3 3 3 5 2" xfId="4013" xr:uid="{00000000-0005-0000-0000-0000AE0F0000}"/>
    <cellStyle name="Обычный 4 3 3 3 5_База" xfId="4014" xr:uid="{00000000-0005-0000-0000-0000AF0F0000}"/>
    <cellStyle name="Обычный 4 3 3 3 6" xfId="4015" xr:uid="{00000000-0005-0000-0000-0000B00F0000}"/>
    <cellStyle name="Обычный 4 3 3 3_База" xfId="4016" xr:uid="{00000000-0005-0000-0000-0000B10F0000}"/>
    <cellStyle name="Обычный 4 3 3 4" xfId="4017" xr:uid="{00000000-0005-0000-0000-0000B20F0000}"/>
    <cellStyle name="Обычный 4 3 3 4 2" xfId="4018" xr:uid="{00000000-0005-0000-0000-0000B30F0000}"/>
    <cellStyle name="Обычный 4 3 3 4 2 2" xfId="4019" xr:uid="{00000000-0005-0000-0000-0000B40F0000}"/>
    <cellStyle name="Обычный 4 3 3 4 2 2 2" xfId="4020" xr:uid="{00000000-0005-0000-0000-0000B50F0000}"/>
    <cellStyle name="Обычный 4 3 3 4 2 2_База" xfId="4021" xr:uid="{00000000-0005-0000-0000-0000B60F0000}"/>
    <cellStyle name="Обычный 4 3 3 4 2 3" xfId="4022" xr:uid="{00000000-0005-0000-0000-0000B70F0000}"/>
    <cellStyle name="Обычный 4 3 3 4 2_База" xfId="4023" xr:uid="{00000000-0005-0000-0000-0000B80F0000}"/>
    <cellStyle name="Обычный 4 3 3 4 3" xfId="4024" xr:uid="{00000000-0005-0000-0000-0000B90F0000}"/>
    <cellStyle name="Обычный 4 3 3 4 3 2" xfId="4025" xr:uid="{00000000-0005-0000-0000-0000BA0F0000}"/>
    <cellStyle name="Обычный 4 3 3 4 3_База" xfId="4026" xr:uid="{00000000-0005-0000-0000-0000BB0F0000}"/>
    <cellStyle name="Обычный 4 3 3 4 4" xfId="4027" xr:uid="{00000000-0005-0000-0000-0000BC0F0000}"/>
    <cellStyle name="Обычный 4 3 3 4_База" xfId="4028" xr:uid="{00000000-0005-0000-0000-0000BD0F0000}"/>
    <cellStyle name="Обычный 4 3 3 5" xfId="4029" xr:uid="{00000000-0005-0000-0000-0000BE0F0000}"/>
    <cellStyle name="Обычный 4 3 3 5 2" xfId="4030" xr:uid="{00000000-0005-0000-0000-0000BF0F0000}"/>
    <cellStyle name="Обычный 4 3 3 5 2 2" xfId="4031" xr:uid="{00000000-0005-0000-0000-0000C00F0000}"/>
    <cellStyle name="Обычный 4 3 3 5 2 2 2" xfId="4032" xr:uid="{00000000-0005-0000-0000-0000C10F0000}"/>
    <cellStyle name="Обычный 4 3 3 5 2 2_База" xfId="4033" xr:uid="{00000000-0005-0000-0000-0000C20F0000}"/>
    <cellStyle name="Обычный 4 3 3 5 2 3" xfId="4034" xr:uid="{00000000-0005-0000-0000-0000C30F0000}"/>
    <cellStyle name="Обычный 4 3 3 5 2_База" xfId="4035" xr:uid="{00000000-0005-0000-0000-0000C40F0000}"/>
    <cellStyle name="Обычный 4 3 3 5 3" xfId="4036" xr:uid="{00000000-0005-0000-0000-0000C50F0000}"/>
    <cellStyle name="Обычный 4 3 3 5 3 2" xfId="4037" xr:uid="{00000000-0005-0000-0000-0000C60F0000}"/>
    <cellStyle name="Обычный 4 3 3 5 3_База" xfId="4038" xr:uid="{00000000-0005-0000-0000-0000C70F0000}"/>
    <cellStyle name="Обычный 4 3 3 5 4" xfId="4039" xr:uid="{00000000-0005-0000-0000-0000C80F0000}"/>
    <cellStyle name="Обычный 4 3 3 5_База" xfId="4040" xr:uid="{00000000-0005-0000-0000-0000C90F0000}"/>
    <cellStyle name="Обычный 4 3 3 6" xfId="4041" xr:uid="{00000000-0005-0000-0000-0000CA0F0000}"/>
    <cellStyle name="Обычный 4 3 3 6 2" xfId="4042" xr:uid="{00000000-0005-0000-0000-0000CB0F0000}"/>
    <cellStyle name="Обычный 4 3 3 6 2 2" xfId="4043" xr:uid="{00000000-0005-0000-0000-0000CC0F0000}"/>
    <cellStyle name="Обычный 4 3 3 6 2_База" xfId="4044" xr:uid="{00000000-0005-0000-0000-0000CD0F0000}"/>
    <cellStyle name="Обычный 4 3 3 6 3" xfId="4045" xr:uid="{00000000-0005-0000-0000-0000CE0F0000}"/>
    <cellStyle name="Обычный 4 3 3 6_База" xfId="4046" xr:uid="{00000000-0005-0000-0000-0000CF0F0000}"/>
    <cellStyle name="Обычный 4 3 3 7" xfId="4047" xr:uid="{00000000-0005-0000-0000-0000D00F0000}"/>
    <cellStyle name="Обычный 4 3 3 7 2" xfId="4048" xr:uid="{00000000-0005-0000-0000-0000D10F0000}"/>
    <cellStyle name="Обычный 4 3 3 7_База" xfId="4049" xr:uid="{00000000-0005-0000-0000-0000D20F0000}"/>
    <cellStyle name="Обычный 4 3 3 8" xfId="4050" xr:uid="{00000000-0005-0000-0000-0000D30F0000}"/>
    <cellStyle name="Обычный 4 3 3_База" xfId="4051" xr:uid="{00000000-0005-0000-0000-0000D40F0000}"/>
    <cellStyle name="Обычный 4 3 4" xfId="4052" xr:uid="{00000000-0005-0000-0000-0000D50F0000}"/>
    <cellStyle name="Обычный 4 3 4 2" xfId="4053" xr:uid="{00000000-0005-0000-0000-0000D60F0000}"/>
    <cellStyle name="Обычный 4 3 4 2 2" xfId="4054" xr:uid="{00000000-0005-0000-0000-0000D70F0000}"/>
    <cellStyle name="Обычный 4 3 4 2 2 2" xfId="4055" xr:uid="{00000000-0005-0000-0000-0000D80F0000}"/>
    <cellStyle name="Обычный 4 3 4 2 2 2 2" xfId="4056" xr:uid="{00000000-0005-0000-0000-0000D90F0000}"/>
    <cellStyle name="Обычный 4 3 4 2 2 2_База" xfId="4057" xr:uid="{00000000-0005-0000-0000-0000DA0F0000}"/>
    <cellStyle name="Обычный 4 3 4 2 2 3" xfId="4058" xr:uid="{00000000-0005-0000-0000-0000DB0F0000}"/>
    <cellStyle name="Обычный 4 3 4 2 2_База" xfId="4059" xr:uid="{00000000-0005-0000-0000-0000DC0F0000}"/>
    <cellStyle name="Обычный 4 3 4 2 3" xfId="4060" xr:uid="{00000000-0005-0000-0000-0000DD0F0000}"/>
    <cellStyle name="Обычный 4 3 4 2 3 2" xfId="4061" xr:uid="{00000000-0005-0000-0000-0000DE0F0000}"/>
    <cellStyle name="Обычный 4 3 4 2 3_База" xfId="4062" xr:uid="{00000000-0005-0000-0000-0000DF0F0000}"/>
    <cellStyle name="Обычный 4 3 4 2 4" xfId="4063" xr:uid="{00000000-0005-0000-0000-0000E00F0000}"/>
    <cellStyle name="Обычный 4 3 4 2_База" xfId="4064" xr:uid="{00000000-0005-0000-0000-0000E10F0000}"/>
    <cellStyle name="Обычный 4 3 4 3" xfId="4065" xr:uid="{00000000-0005-0000-0000-0000E20F0000}"/>
    <cellStyle name="Обычный 4 3 4 3 2" xfId="4066" xr:uid="{00000000-0005-0000-0000-0000E30F0000}"/>
    <cellStyle name="Обычный 4 3 4 3 2 2" xfId="4067" xr:uid="{00000000-0005-0000-0000-0000E40F0000}"/>
    <cellStyle name="Обычный 4 3 4 3 2 2 2" xfId="4068" xr:uid="{00000000-0005-0000-0000-0000E50F0000}"/>
    <cellStyle name="Обычный 4 3 4 3 2 2_База" xfId="4069" xr:uid="{00000000-0005-0000-0000-0000E60F0000}"/>
    <cellStyle name="Обычный 4 3 4 3 2 3" xfId="4070" xr:uid="{00000000-0005-0000-0000-0000E70F0000}"/>
    <cellStyle name="Обычный 4 3 4 3 2_База" xfId="4071" xr:uid="{00000000-0005-0000-0000-0000E80F0000}"/>
    <cellStyle name="Обычный 4 3 4 3 3" xfId="4072" xr:uid="{00000000-0005-0000-0000-0000E90F0000}"/>
    <cellStyle name="Обычный 4 3 4 3 3 2" xfId="4073" xr:uid="{00000000-0005-0000-0000-0000EA0F0000}"/>
    <cellStyle name="Обычный 4 3 4 3 3_База" xfId="4074" xr:uid="{00000000-0005-0000-0000-0000EB0F0000}"/>
    <cellStyle name="Обычный 4 3 4 3 4" xfId="4075" xr:uid="{00000000-0005-0000-0000-0000EC0F0000}"/>
    <cellStyle name="Обычный 4 3 4 3_База" xfId="4076" xr:uid="{00000000-0005-0000-0000-0000ED0F0000}"/>
    <cellStyle name="Обычный 4 3 4 4" xfId="4077" xr:uid="{00000000-0005-0000-0000-0000EE0F0000}"/>
    <cellStyle name="Обычный 4 3 4 4 2" xfId="4078" xr:uid="{00000000-0005-0000-0000-0000EF0F0000}"/>
    <cellStyle name="Обычный 4 3 4 4 2 2" xfId="4079" xr:uid="{00000000-0005-0000-0000-0000F00F0000}"/>
    <cellStyle name="Обычный 4 3 4 4 2_База" xfId="4080" xr:uid="{00000000-0005-0000-0000-0000F10F0000}"/>
    <cellStyle name="Обычный 4 3 4 4 3" xfId="4081" xr:uid="{00000000-0005-0000-0000-0000F20F0000}"/>
    <cellStyle name="Обычный 4 3 4 4_База" xfId="4082" xr:uid="{00000000-0005-0000-0000-0000F30F0000}"/>
    <cellStyle name="Обычный 4 3 4 5" xfId="4083" xr:uid="{00000000-0005-0000-0000-0000F40F0000}"/>
    <cellStyle name="Обычный 4 3 4 5 2" xfId="4084" xr:uid="{00000000-0005-0000-0000-0000F50F0000}"/>
    <cellStyle name="Обычный 4 3 4 5_База" xfId="4085" xr:uid="{00000000-0005-0000-0000-0000F60F0000}"/>
    <cellStyle name="Обычный 4 3 4 6" xfId="4086" xr:uid="{00000000-0005-0000-0000-0000F70F0000}"/>
    <cellStyle name="Обычный 4 3 4_База" xfId="4087" xr:uid="{00000000-0005-0000-0000-0000F80F0000}"/>
    <cellStyle name="Обычный 4 3 5" xfId="4088" xr:uid="{00000000-0005-0000-0000-0000F90F0000}"/>
    <cellStyle name="Обычный 4 3 5 2" xfId="4089" xr:uid="{00000000-0005-0000-0000-0000FA0F0000}"/>
    <cellStyle name="Обычный 4 3 5 2 2" xfId="4090" xr:uid="{00000000-0005-0000-0000-0000FB0F0000}"/>
    <cellStyle name="Обычный 4 3 5 2 2 2" xfId="4091" xr:uid="{00000000-0005-0000-0000-0000FC0F0000}"/>
    <cellStyle name="Обычный 4 3 5 2 2 2 2" xfId="4092" xr:uid="{00000000-0005-0000-0000-0000FD0F0000}"/>
    <cellStyle name="Обычный 4 3 5 2 2 2_База" xfId="4093" xr:uid="{00000000-0005-0000-0000-0000FE0F0000}"/>
    <cellStyle name="Обычный 4 3 5 2 2 3" xfId="4094" xr:uid="{00000000-0005-0000-0000-0000FF0F0000}"/>
    <cellStyle name="Обычный 4 3 5 2 2_База" xfId="4095" xr:uid="{00000000-0005-0000-0000-000000100000}"/>
    <cellStyle name="Обычный 4 3 5 2 3" xfId="4096" xr:uid="{00000000-0005-0000-0000-000001100000}"/>
    <cellStyle name="Обычный 4 3 5 2 3 2" xfId="4097" xr:uid="{00000000-0005-0000-0000-000002100000}"/>
    <cellStyle name="Обычный 4 3 5 2 3_База" xfId="4098" xr:uid="{00000000-0005-0000-0000-000003100000}"/>
    <cellStyle name="Обычный 4 3 5 2 4" xfId="4099" xr:uid="{00000000-0005-0000-0000-000004100000}"/>
    <cellStyle name="Обычный 4 3 5 2_База" xfId="4100" xr:uid="{00000000-0005-0000-0000-000005100000}"/>
    <cellStyle name="Обычный 4 3 5 3" xfId="4101" xr:uid="{00000000-0005-0000-0000-000006100000}"/>
    <cellStyle name="Обычный 4 3 5 3 2" xfId="4102" xr:uid="{00000000-0005-0000-0000-000007100000}"/>
    <cellStyle name="Обычный 4 3 5 3 2 2" xfId="4103" xr:uid="{00000000-0005-0000-0000-000008100000}"/>
    <cellStyle name="Обычный 4 3 5 3 2 2 2" xfId="4104" xr:uid="{00000000-0005-0000-0000-000009100000}"/>
    <cellStyle name="Обычный 4 3 5 3 2 2_База" xfId="4105" xr:uid="{00000000-0005-0000-0000-00000A100000}"/>
    <cellStyle name="Обычный 4 3 5 3 2 3" xfId="4106" xr:uid="{00000000-0005-0000-0000-00000B100000}"/>
    <cellStyle name="Обычный 4 3 5 3 2_База" xfId="4107" xr:uid="{00000000-0005-0000-0000-00000C100000}"/>
    <cellStyle name="Обычный 4 3 5 3 3" xfId="4108" xr:uid="{00000000-0005-0000-0000-00000D100000}"/>
    <cellStyle name="Обычный 4 3 5 3 3 2" xfId="4109" xr:uid="{00000000-0005-0000-0000-00000E100000}"/>
    <cellStyle name="Обычный 4 3 5 3 3_База" xfId="4110" xr:uid="{00000000-0005-0000-0000-00000F100000}"/>
    <cellStyle name="Обычный 4 3 5 3 4" xfId="4111" xr:uid="{00000000-0005-0000-0000-000010100000}"/>
    <cellStyle name="Обычный 4 3 5 3_База" xfId="4112" xr:uid="{00000000-0005-0000-0000-000011100000}"/>
    <cellStyle name="Обычный 4 3 5 4" xfId="4113" xr:uid="{00000000-0005-0000-0000-000012100000}"/>
    <cellStyle name="Обычный 4 3 5 4 2" xfId="4114" xr:uid="{00000000-0005-0000-0000-000013100000}"/>
    <cellStyle name="Обычный 4 3 5 4 2 2" xfId="4115" xr:uid="{00000000-0005-0000-0000-000014100000}"/>
    <cellStyle name="Обычный 4 3 5 4 2_База" xfId="4116" xr:uid="{00000000-0005-0000-0000-000015100000}"/>
    <cellStyle name="Обычный 4 3 5 4 3" xfId="4117" xr:uid="{00000000-0005-0000-0000-000016100000}"/>
    <cellStyle name="Обычный 4 3 5 4_База" xfId="4118" xr:uid="{00000000-0005-0000-0000-000017100000}"/>
    <cellStyle name="Обычный 4 3 5 5" xfId="4119" xr:uid="{00000000-0005-0000-0000-000018100000}"/>
    <cellStyle name="Обычный 4 3 5 5 2" xfId="4120" xr:uid="{00000000-0005-0000-0000-000019100000}"/>
    <cellStyle name="Обычный 4 3 5 5_База" xfId="4121" xr:uid="{00000000-0005-0000-0000-00001A100000}"/>
    <cellStyle name="Обычный 4 3 5 6" xfId="4122" xr:uid="{00000000-0005-0000-0000-00001B100000}"/>
    <cellStyle name="Обычный 4 3 5_База" xfId="4123" xr:uid="{00000000-0005-0000-0000-00001C100000}"/>
    <cellStyle name="Обычный 4 3 6" xfId="4124" xr:uid="{00000000-0005-0000-0000-00001D100000}"/>
    <cellStyle name="Обычный 4 3 6 2" xfId="4125" xr:uid="{00000000-0005-0000-0000-00001E100000}"/>
    <cellStyle name="Обычный 4 3 6 2 2" xfId="4126" xr:uid="{00000000-0005-0000-0000-00001F100000}"/>
    <cellStyle name="Обычный 4 3 6 2 2 2" xfId="4127" xr:uid="{00000000-0005-0000-0000-000020100000}"/>
    <cellStyle name="Обычный 4 3 6 2 2 2 2" xfId="4128" xr:uid="{00000000-0005-0000-0000-000021100000}"/>
    <cellStyle name="Обычный 4 3 6 2 2 2_База" xfId="4129" xr:uid="{00000000-0005-0000-0000-000022100000}"/>
    <cellStyle name="Обычный 4 3 6 2 2 3" xfId="4130" xr:uid="{00000000-0005-0000-0000-000023100000}"/>
    <cellStyle name="Обычный 4 3 6 2 2_База" xfId="4131" xr:uid="{00000000-0005-0000-0000-000024100000}"/>
    <cellStyle name="Обычный 4 3 6 2 3" xfId="4132" xr:uid="{00000000-0005-0000-0000-000025100000}"/>
    <cellStyle name="Обычный 4 3 6 2 3 2" xfId="4133" xr:uid="{00000000-0005-0000-0000-000026100000}"/>
    <cellStyle name="Обычный 4 3 6 2 3_База" xfId="4134" xr:uid="{00000000-0005-0000-0000-000027100000}"/>
    <cellStyle name="Обычный 4 3 6 2 4" xfId="4135" xr:uid="{00000000-0005-0000-0000-000028100000}"/>
    <cellStyle name="Обычный 4 3 6 2_База" xfId="4136" xr:uid="{00000000-0005-0000-0000-000029100000}"/>
    <cellStyle name="Обычный 4 3 6 3" xfId="4137" xr:uid="{00000000-0005-0000-0000-00002A100000}"/>
    <cellStyle name="Обычный 4 3 6 3 2" xfId="4138" xr:uid="{00000000-0005-0000-0000-00002B100000}"/>
    <cellStyle name="Обычный 4 3 6 3 2 2" xfId="4139" xr:uid="{00000000-0005-0000-0000-00002C100000}"/>
    <cellStyle name="Обычный 4 3 6 3 2_База" xfId="4140" xr:uid="{00000000-0005-0000-0000-00002D100000}"/>
    <cellStyle name="Обычный 4 3 6 3 3" xfId="4141" xr:uid="{00000000-0005-0000-0000-00002E100000}"/>
    <cellStyle name="Обычный 4 3 6 3_База" xfId="4142" xr:uid="{00000000-0005-0000-0000-00002F100000}"/>
    <cellStyle name="Обычный 4 3 6 4" xfId="4143" xr:uid="{00000000-0005-0000-0000-000030100000}"/>
    <cellStyle name="Обычный 4 3 6 4 2" xfId="4144" xr:uid="{00000000-0005-0000-0000-000031100000}"/>
    <cellStyle name="Обычный 4 3 6 4_База" xfId="4145" xr:uid="{00000000-0005-0000-0000-000032100000}"/>
    <cellStyle name="Обычный 4 3 6 5" xfId="4146" xr:uid="{00000000-0005-0000-0000-000033100000}"/>
    <cellStyle name="Обычный 4 3 6_База" xfId="4147" xr:uid="{00000000-0005-0000-0000-000034100000}"/>
    <cellStyle name="Обычный 4 3 7" xfId="4148" xr:uid="{00000000-0005-0000-0000-000035100000}"/>
    <cellStyle name="Обычный 4 3 7 2" xfId="4149" xr:uid="{00000000-0005-0000-0000-000036100000}"/>
    <cellStyle name="Обычный 4 3 7 2 2" xfId="4150" xr:uid="{00000000-0005-0000-0000-000037100000}"/>
    <cellStyle name="Обычный 4 3 7 2 2 2" xfId="4151" xr:uid="{00000000-0005-0000-0000-000038100000}"/>
    <cellStyle name="Обычный 4 3 7 2 2_База" xfId="4152" xr:uid="{00000000-0005-0000-0000-000039100000}"/>
    <cellStyle name="Обычный 4 3 7 2 3" xfId="4153" xr:uid="{00000000-0005-0000-0000-00003A100000}"/>
    <cellStyle name="Обычный 4 3 7 2_База" xfId="4154" xr:uid="{00000000-0005-0000-0000-00003B100000}"/>
    <cellStyle name="Обычный 4 3 7 3" xfId="4155" xr:uid="{00000000-0005-0000-0000-00003C100000}"/>
    <cellStyle name="Обычный 4 3 7 3 2" xfId="4156" xr:uid="{00000000-0005-0000-0000-00003D100000}"/>
    <cellStyle name="Обычный 4 3 7 3_База" xfId="4157" xr:uid="{00000000-0005-0000-0000-00003E100000}"/>
    <cellStyle name="Обычный 4 3 7 4" xfId="4158" xr:uid="{00000000-0005-0000-0000-00003F100000}"/>
    <cellStyle name="Обычный 4 3 7_База" xfId="4159" xr:uid="{00000000-0005-0000-0000-000040100000}"/>
    <cellStyle name="Обычный 4 3 8" xfId="4160" xr:uid="{00000000-0005-0000-0000-000041100000}"/>
    <cellStyle name="Обычный 4 3 8 2" xfId="4161" xr:uid="{00000000-0005-0000-0000-000042100000}"/>
    <cellStyle name="Обычный 4 3 8 2 2" xfId="4162" xr:uid="{00000000-0005-0000-0000-000043100000}"/>
    <cellStyle name="Обычный 4 3 8 2_База" xfId="4163" xr:uid="{00000000-0005-0000-0000-000044100000}"/>
    <cellStyle name="Обычный 4 3 8 3" xfId="4164" xr:uid="{00000000-0005-0000-0000-000045100000}"/>
    <cellStyle name="Обычный 4 3 8_База" xfId="4165" xr:uid="{00000000-0005-0000-0000-000046100000}"/>
    <cellStyle name="Обычный 4 3 9" xfId="4166" xr:uid="{00000000-0005-0000-0000-000047100000}"/>
    <cellStyle name="Обычный 4 3 9 2" xfId="4167" xr:uid="{00000000-0005-0000-0000-000048100000}"/>
    <cellStyle name="Обычный 4 3 9_База" xfId="4168" xr:uid="{00000000-0005-0000-0000-000049100000}"/>
    <cellStyle name="Обычный 4 3_База" xfId="4169" xr:uid="{00000000-0005-0000-0000-00004A100000}"/>
    <cellStyle name="Обычный 4 4" xfId="4170" xr:uid="{00000000-0005-0000-0000-00004B100000}"/>
    <cellStyle name="Обычный 4 4 10" xfId="4171" xr:uid="{00000000-0005-0000-0000-00004C100000}"/>
    <cellStyle name="Обычный 4 4 2" xfId="4172" xr:uid="{00000000-0005-0000-0000-00004D100000}"/>
    <cellStyle name="Обычный 4 4 2 2" xfId="4173" xr:uid="{00000000-0005-0000-0000-00004E100000}"/>
    <cellStyle name="Обычный 4 4 2 2 2" xfId="4174" xr:uid="{00000000-0005-0000-0000-00004F100000}"/>
    <cellStyle name="Обычный 4 4 2 2 2 2" xfId="4175" xr:uid="{00000000-0005-0000-0000-000050100000}"/>
    <cellStyle name="Обычный 4 4 2 2 2 2 2" xfId="4176" xr:uid="{00000000-0005-0000-0000-000051100000}"/>
    <cellStyle name="Обычный 4 4 2 2 2 2 2 2" xfId="4177" xr:uid="{00000000-0005-0000-0000-000052100000}"/>
    <cellStyle name="Обычный 4 4 2 2 2 2 2 2 2" xfId="4178" xr:uid="{00000000-0005-0000-0000-000053100000}"/>
    <cellStyle name="Обычный 4 4 2 2 2 2 2 2_База" xfId="4179" xr:uid="{00000000-0005-0000-0000-000054100000}"/>
    <cellStyle name="Обычный 4 4 2 2 2 2 2 3" xfId="4180" xr:uid="{00000000-0005-0000-0000-000055100000}"/>
    <cellStyle name="Обычный 4 4 2 2 2 2 2_База" xfId="4181" xr:uid="{00000000-0005-0000-0000-000056100000}"/>
    <cellStyle name="Обычный 4 4 2 2 2 2 3" xfId="4182" xr:uid="{00000000-0005-0000-0000-000057100000}"/>
    <cellStyle name="Обычный 4 4 2 2 2 2 3 2" xfId="4183" xr:uid="{00000000-0005-0000-0000-000058100000}"/>
    <cellStyle name="Обычный 4 4 2 2 2 2 3_База" xfId="4184" xr:uid="{00000000-0005-0000-0000-000059100000}"/>
    <cellStyle name="Обычный 4 4 2 2 2 2 4" xfId="4185" xr:uid="{00000000-0005-0000-0000-00005A100000}"/>
    <cellStyle name="Обычный 4 4 2 2 2 2_База" xfId="4186" xr:uid="{00000000-0005-0000-0000-00005B100000}"/>
    <cellStyle name="Обычный 4 4 2 2 2 3" xfId="4187" xr:uid="{00000000-0005-0000-0000-00005C100000}"/>
    <cellStyle name="Обычный 4 4 2 2 2 3 2" xfId="4188" xr:uid="{00000000-0005-0000-0000-00005D100000}"/>
    <cellStyle name="Обычный 4 4 2 2 2 3 2 2" xfId="4189" xr:uid="{00000000-0005-0000-0000-00005E100000}"/>
    <cellStyle name="Обычный 4 4 2 2 2 3 2 2 2" xfId="4190" xr:uid="{00000000-0005-0000-0000-00005F100000}"/>
    <cellStyle name="Обычный 4 4 2 2 2 3 2 2_База" xfId="4191" xr:uid="{00000000-0005-0000-0000-000060100000}"/>
    <cellStyle name="Обычный 4 4 2 2 2 3 2 3" xfId="4192" xr:uid="{00000000-0005-0000-0000-000061100000}"/>
    <cellStyle name="Обычный 4 4 2 2 2 3 2_База" xfId="4193" xr:uid="{00000000-0005-0000-0000-000062100000}"/>
    <cellStyle name="Обычный 4 4 2 2 2 3 3" xfId="4194" xr:uid="{00000000-0005-0000-0000-000063100000}"/>
    <cellStyle name="Обычный 4 4 2 2 2 3 3 2" xfId="4195" xr:uid="{00000000-0005-0000-0000-000064100000}"/>
    <cellStyle name="Обычный 4 4 2 2 2 3 3_База" xfId="4196" xr:uid="{00000000-0005-0000-0000-000065100000}"/>
    <cellStyle name="Обычный 4 4 2 2 2 3 4" xfId="4197" xr:uid="{00000000-0005-0000-0000-000066100000}"/>
    <cellStyle name="Обычный 4 4 2 2 2 3_База" xfId="4198" xr:uid="{00000000-0005-0000-0000-000067100000}"/>
    <cellStyle name="Обычный 4 4 2 2 2 4" xfId="4199" xr:uid="{00000000-0005-0000-0000-000068100000}"/>
    <cellStyle name="Обычный 4 4 2 2 2 4 2" xfId="4200" xr:uid="{00000000-0005-0000-0000-000069100000}"/>
    <cellStyle name="Обычный 4 4 2 2 2 4 2 2" xfId="4201" xr:uid="{00000000-0005-0000-0000-00006A100000}"/>
    <cellStyle name="Обычный 4 4 2 2 2 4 2_База" xfId="4202" xr:uid="{00000000-0005-0000-0000-00006B100000}"/>
    <cellStyle name="Обычный 4 4 2 2 2 4 3" xfId="4203" xr:uid="{00000000-0005-0000-0000-00006C100000}"/>
    <cellStyle name="Обычный 4 4 2 2 2 4_База" xfId="4204" xr:uid="{00000000-0005-0000-0000-00006D100000}"/>
    <cellStyle name="Обычный 4 4 2 2 2 5" xfId="4205" xr:uid="{00000000-0005-0000-0000-00006E100000}"/>
    <cellStyle name="Обычный 4 4 2 2 2 5 2" xfId="4206" xr:uid="{00000000-0005-0000-0000-00006F100000}"/>
    <cellStyle name="Обычный 4 4 2 2 2 5_База" xfId="4207" xr:uid="{00000000-0005-0000-0000-000070100000}"/>
    <cellStyle name="Обычный 4 4 2 2 2 6" xfId="4208" xr:uid="{00000000-0005-0000-0000-000071100000}"/>
    <cellStyle name="Обычный 4 4 2 2 2_База" xfId="4209" xr:uid="{00000000-0005-0000-0000-000072100000}"/>
    <cellStyle name="Обычный 4 4 2 2 3" xfId="4210" xr:uid="{00000000-0005-0000-0000-000073100000}"/>
    <cellStyle name="Обычный 4 4 2 2 3 2" xfId="4211" xr:uid="{00000000-0005-0000-0000-000074100000}"/>
    <cellStyle name="Обычный 4 4 2 2 3 2 2" xfId="4212" xr:uid="{00000000-0005-0000-0000-000075100000}"/>
    <cellStyle name="Обычный 4 4 2 2 3 2 2 2" xfId="4213" xr:uid="{00000000-0005-0000-0000-000076100000}"/>
    <cellStyle name="Обычный 4 4 2 2 3 2 2 2 2" xfId="4214" xr:uid="{00000000-0005-0000-0000-000077100000}"/>
    <cellStyle name="Обычный 4 4 2 2 3 2 2 2_База" xfId="4215" xr:uid="{00000000-0005-0000-0000-000078100000}"/>
    <cellStyle name="Обычный 4 4 2 2 3 2 2 3" xfId="4216" xr:uid="{00000000-0005-0000-0000-000079100000}"/>
    <cellStyle name="Обычный 4 4 2 2 3 2 2_База" xfId="4217" xr:uid="{00000000-0005-0000-0000-00007A100000}"/>
    <cellStyle name="Обычный 4 4 2 2 3 2 3" xfId="4218" xr:uid="{00000000-0005-0000-0000-00007B100000}"/>
    <cellStyle name="Обычный 4 4 2 2 3 2 3 2" xfId="4219" xr:uid="{00000000-0005-0000-0000-00007C100000}"/>
    <cellStyle name="Обычный 4 4 2 2 3 2 3_База" xfId="4220" xr:uid="{00000000-0005-0000-0000-00007D100000}"/>
    <cellStyle name="Обычный 4 4 2 2 3 2 4" xfId="4221" xr:uid="{00000000-0005-0000-0000-00007E100000}"/>
    <cellStyle name="Обычный 4 4 2 2 3 2_База" xfId="4222" xr:uid="{00000000-0005-0000-0000-00007F100000}"/>
    <cellStyle name="Обычный 4 4 2 2 3 3" xfId="4223" xr:uid="{00000000-0005-0000-0000-000080100000}"/>
    <cellStyle name="Обычный 4 4 2 2 3 3 2" xfId="4224" xr:uid="{00000000-0005-0000-0000-000081100000}"/>
    <cellStyle name="Обычный 4 4 2 2 3 3 2 2" xfId="4225" xr:uid="{00000000-0005-0000-0000-000082100000}"/>
    <cellStyle name="Обычный 4 4 2 2 3 3 2 2 2" xfId="4226" xr:uid="{00000000-0005-0000-0000-000083100000}"/>
    <cellStyle name="Обычный 4 4 2 2 3 3 2 2_База" xfId="4227" xr:uid="{00000000-0005-0000-0000-000084100000}"/>
    <cellStyle name="Обычный 4 4 2 2 3 3 2 3" xfId="4228" xr:uid="{00000000-0005-0000-0000-000085100000}"/>
    <cellStyle name="Обычный 4 4 2 2 3 3 2_База" xfId="4229" xr:uid="{00000000-0005-0000-0000-000086100000}"/>
    <cellStyle name="Обычный 4 4 2 2 3 3 3" xfId="4230" xr:uid="{00000000-0005-0000-0000-000087100000}"/>
    <cellStyle name="Обычный 4 4 2 2 3 3 3 2" xfId="4231" xr:uid="{00000000-0005-0000-0000-000088100000}"/>
    <cellStyle name="Обычный 4 4 2 2 3 3 3_База" xfId="4232" xr:uid="{00000000-0005-0000-0000-000089100000}"/>
    <cellStyle name="Обычный 4 4 2 2 3 3 4" xfId="4233" xr:uid="{00000000-0005-0000-0000-00008A100000}"/>
    <cellStyle name="Обычный 4 4 2 2 3 3_База" xfId="4234" xr:uid="{00000000-0005-0000-0000-00008B100000}"/>
    <cellStyle name="Обычный 4 4 2 2 3 4" xfId="4235" xr:uid="{00000000-0005-0000-0000-00008C100000}"/>
    <cellStyle name="Обычный 4 4 2 2 3 4 2" xfId="4236" xr:uid="{00000000-0005-0000-0000-00008D100000}"/>
    <cellStyle name="Обычный 4 4 2 2 3 4 2 2" xfId="4237" xr:uid="{00000000-0005-0000-0000-00008E100000}"/>
    <cellStyle name="Обычный 4 4 2 2 3 4 2_База" xfId="4238" xr:uid="{00000000-0005-0000-0000-00008F100000}"/>
    <cellStyle name="Обычный 4 4 2 2 3 4 3" xfId="4239" xr:uid="{00000000-0005-0000-0000-000090100000}"/>
    <cellStyle name="Обычный 4 4 2 2 3 4_База" xfId="4240" xr:uid="{00000000-0005-0000-0000-000091100000}"/>
    <cellStyle name="Обычный 4 4 2 2 3 5" xfId="4241" xr:uid="{00000000-0005-0000-0000-000092100000}"/>
    <cellStyle name="Обычный 4 4 2 2 3 5 2" xfId="4242" xr:uid="{00000000-0005-0000-0000-000093100000}"/>
    <cellStyle name="Обычный 4 4 2 2 3 5_База" xfId="4243" xr:uid="{00000000-0005-0000-0000-000094100000}"/>
    <cellStyle name="Обычный 4 4 2 2 3 6" xfId="4244" xr:uid="{00000000-0005-0000-0000-000095100000}"/>
    <cellStyle name="Обычный 4 4 2 2 3_База" xfId="4245" xr:uid="{00000000-0005-0000-0000-000096100000}"/>
    <cellStyle name="Обычный 4 4 2 2 4" xfId="4246" xr:uid="{00000000-0005-0000-0000-000097100000}"/>
    <cellStyle name="Обычный 4 4 2 2 4 2" xfId="4247" xr:uid="{00000000-0005-0000-0000-000098100000}"/>
    <cellStyle name="Обычный 4 4 2 2 4 2 2" xfId="4248" xr:uid="{00000000-0005-0000-0000-000099100000}"/>
    <cellStyle name="Обычный 4 4 2 2 4 2 2 2" xfId="4249" xr:uid="{00000000-0005-0000-0000-00009A100000}"/>
    <cellStyle name="Обычный 4 4 2 2 4 2 2_База" xfId="4250" xr:uid="{00000000-0005-0000-0000-00009B100000}"/>
    <cellStyle name="Обычный 4 4 2 2 4 2 3" xfId="4251" xr:uid="{00000000-0005-0000-0000-00009C100000}"/>
    <cellStyle name="Обычный 4 4 2 2 4 2_База" xfId="4252" xr:uid="{00000000-0005-0000-0000-00009D100000}"/>
    <cellStyle name="Обычный 4 4 2 2 4 3" xfId="4253" xr:uid="{00000000-0005-0000-0000-00009E100000}"/>
    <cellStyle name="Обычный 4 4 2 2 4 3 2" xfId="4254" xr:uid="{00000000-0005-0000-0000-00009F100000}"/>
    <cellStyle name="Обычный 4 4 2 2 4 3_База" xfId="4255" xr:uid="{00000000-0005-0000-0000-0000A0100000}"/>
    <cellStyle name="Обычный 4 4 2 2 4 4" xfId="4256" xr:uid="{00000000-0005-0000-0000-0000A1100000}"/>
    <cellStyle name="Обычный 4 4 2 2 4_База" xfId="4257" xr:uid="{00000000-0005-0000-0000-0000A2100000}"/>
    <cellStyle name="Обычный 4 4 2 2 5" xfId="4258" xr:uid="{00000000-0005-0000-0000-0000A3100000}"/>
    <cellStyle name="Обычный 4 4 2 2 5 2" xfId="4259" xr:uid="{00000000-0005-0000-0000-0000A4100000}"/>
    <cellStyle name="Обычный 4 4 2 2 5 2 2" xfId="4260" xr:uid="{00000000-0005-0000-0000-0000A5100000}"/>
    <cellStyle name="Обычный 4 4 2 2 5 2 2 2" xfId="4261" xr:uid="{00000000-0005-0000-0000-0000A6100000}"/>
    <cellStyle name="Обычный 4 4 2 2 5 2 2_База" xfId="4262" xr:uid="{00000000-0005-0000-0000-0000A7100000}"/>
    <cellStyle name="Обычный 4 4 2 2 5 2 3" xfId="4263" xr:uid="{00000000-0005-0000-0000-0000A8100000}"/>
    <cellStyle name="Обычный 4 4 2 2 5 2_База" xfId="4264" xr:uid="{00000000-0005-0000-0000-0000A9100000}"/>
    <cellStyle name="Обычный 4 4 2 2 5 3" xfId="4265" xr:uid="{00000000-0005-0000-0000-0000AA100000}"/>
    <cellStyle name="Обычный 4 4 2 2 5 3 2" xfId="4266" xr:uid="{00000000-0005-0000-0000-0000AB100000}"/>
    <cellStyle name="Обычный 4 4 2 2 5 3_База" xfId="4267" xr:uid="{00000000-0005-0000-0000-0000AC100000}"/>
    <cellStyle name="Обычный 4 4 2 2 5 4" xfId="4268" xr:uid="{00000000-0005-0000-0000-0000AD100000}"/>
    <cellStyle name="Обычный 4 4 2 2 5_База" xfId="4269" xr:uid="{00000000-0005-0000-0000-0000AE100000}"/>
    <cellStyle name="Обычный 4 4 2 2 6" xfId="4270" xr:uid="{00000000-0005-0000-0000-0000AF100000}"/>
    <cellStyle name="Обычный 4 4 2 2 6 2" xfId="4271" xr:uid="{00000000-0005-0000-0000-0000B0100000}"/>
    <cellStyle name="Обычный 4 4 2 2 6 2 2" xfId="4272" xr:uid="{00000000-0005-0000-0000-0000B1100000}"/>
    <cellStyle name="Обычный 4 4 2 2 6 2_База" xfId="4273" xr:uid="{00000000-0005-0000-0000-0000B2100000}"/>
    <cellStyle name="Обычный 4 4 2 2 6 3" xfId="4274" xr:uid="{00000000-0005-0000-0000-0000B3100000}"/>
    <cellStyle name="Обычный 4 4 2 2 6_База" xfId="4275" xr:uid="{00000000-0005-0000-0000-0000B4100000}"/>
    <cellStyle name="Обычный 4 4 2 2 7" xfId="4276" xr:uid="{00000000-0005-0000-0000-0000B5100000}"/>
    <cellStyle name="Обычный 4 4 2 2 7 2" xfId="4277" xr:uid="{00000000-0005-0000-0000-0000B6100000}"/>
    <cellStyle name="Обычный 4 4 2 2 7_База" xfId="4278" xr:uid="{00000000-0005-0000-0000-0000B7100000}"/>
    <cellStyle name="Обычный 4 4 2 2 8" xfId="4279" xr:uid="{00000000-0005-0000-0000-0000B8100000}"/>
    <cellStyle name="Обычный 4 4 2 2_База" xfId="4280" xr:uid="{00000000-0005-0000-0000-0000B9100000}"/>
    <cellStyle name="Обычный 4 4 2 3" xfId="4281" xr:uid="{00000000-0005-0000-0000-0000BA100000}"/>
    <cellStyle name="Обычный 4 4 2 3 2" xfId="4282" xr:uid="{00000000-0005-0000-0000-0000BB100000}"/>
    <cellStyle name="Обычный 4 4 2 3 2 2" xfId="4283" xr:uid="{00000000-0005-0000-0000-0000BC100000}"/>
    <cellStyle name="Обычный 4 4 2 3 2 2 2" xfId="4284" xr:uid="{00000000-0005-0000-0000-0000BD100000}"/>
    <cellStyle name="Обычный 4 4 2 3 2 2 2 2" xfId="4285" xr:uid="{00000000-0005-0000-0000-0000BE100000}"/>
    <cellStyle name="Обычный 4 4 2 3 2 2 2_База" xfId="4286" xr:uid="{00000000-0005-0000-0000-0000BF100000}"/>
    <cellStyle name="Обычный 4 4 2 3 2 2 3" xfId="4287" xr:uid="{00000000-0005-0000-0000-0000C0100000}"/>
    <cellStyle name="Обычный 4 4 2 3 2 2_База" xfId="4288" xr:uid="{00000000-0005-0000-0000-0000C1100000}"/>
    <cellStyle name="Обычный 4 4 2 3 2 3" xfId="4289" xr:uid="{00000000-0005-0000-0000-0000C2100000}"/>
    <cellStyle name="Обычный 4 4 2 3 2 3 2" xfId="4290" xr:uid="{00000000-0005-0000-0000-0000C3100000}"/>
    <cellStyle name="Обычный 4 4 2 3 2 3_База" xfId="4291" xr:uid="{00000000-0005-0000-0000-0000C4100000}"/>
    <cellStyle name="Обычный 4 4 2 3 2 4" xfId="4292" xr:uid="{00000000-0005-0000-0000-0000C5100000}"/>
    <cellStyle name="Обычный 4 4 2 3 2_База" xfId="4293" xr:uid="{00000000-0005-0000-0000-0000C6100000}"/>
    <cellStyle name="Обычный 4 4 2 3 3" xfId="4294" xr:uid="{00000000-0005-0000-0000-0000C7100000}"/>
    <cellStyle name="Обычный 4 4 2 3 3 2" xfId="4295" xr:uid="{00000000-0005-0000-0000-0000C8100000}"/>
    <cellStyle name="Обычный 4 4 2 3 3 2 2" xfId="4296" xr:uid="{00000000-0005-0000-0000-0000C9100000}"/>
    <cellStyle name="Обычный 4 4 2 3 3 2 2 2" xfId="4297" xr:uid="{00000000-0005-0000-0000-0000CA100000}"/>
    <cellStyle name="Обычный 4 4 2 3 3 2 2_База" xfId="4298" xr:uid="{00000000-0005-0000-0000-0000CB100000}"/>
    <cellStyle name="Обычный 4 4 2 3 3 2 3" xfId="4299" xr:uid="{00000000-0005-0000-0000-0000CC100000}"/>
    <cellStyle name="Обычный 4 4 2 3 3 2_База" xfId="4300" xr:uid="{00000000-0005-0000-0000-0000CD100000}"/>
    <cellStyle name="Обычный 4 4 2 3 3 3" xfId="4301" xr:uid="{00000000-0005-0000-0000-0000CE100000}"/>
    <cellStyle name="Обычный 4 4 2 3 3 3 2" xfId="4302" xr:uid="{00000000-0005-0000-0000-0000CF100000}"/>
    <cellStyle name="Обычный 4 4 2 3 3 3_База" xfId="4303" xr:uid="{00000000-0005-0000-0000-0000D0100000}"/>
    <cellStyle name="Обычный 4 4 2 3 3 4" xfId="4304" xr:uid="{00000000-0005-0000-0000-0000D1100000}"/>
    <cellStyle name="Обычный 4 4 2 3 3_База" xfId="4305" xr:uid="{00000000-0005-0000-0000-0000D2100000}"/>
    <cellStyle name="Обычный 4 4 2 3 4" xfId="4306" xr:uid="{00000000-0005-0000-0000-0000D3100000}"/>
    <cellStyle name="Обычный 4 4 2 3 4 2" xfId="4307" xr:uid="{00000000-0005-0000-0000-0000D4100000}"/>
    <cellStyle name="Обычный 4 4 2 3 4 2 2" xfId="4308" xr:uid="{00000000-0005-0000-0000-0000D5100000}"/>
    <cellStyle name="Обычный 4 4 2 3 4 2_База" xfId="4309" xr:uid="{00000000-0005-0000-0000-0000D6100000}"/>
    <cellStyle name="Обычный 4 4 2 3 4 3" xfId="4310" xr:uid="{00000000-0005-0000-0000-0000D7100000}"/>
    <cellStyle name="Обычный 4 4 2 3 4_База" xfId="4311" xr:uid="{00000000-0005-0000-0000-0000D8100000}"/>
    <cellStyle name="Обычный 4 4 2 3 5" xfId="4312" xr:uid="{00000000-0005-0000-0000-0000D9100000}"/>
    <cellStyle name="Обычный 4 4 2 3 5 2" xfId="4313" xr:uid="{00000000-0005-0000-0000-0000DA100000}"/>
    <cellStyle name="Обычный 4 4 2 3 5_База" xfId="4314" xr:uid="{00000000-0005-0000-0000-0000DB100000}"/>
    <cellStyle name="Обычный 4 4 2 3 6" xfId="4315" xr:uid="{00000000-0005-0000-0000-0000DC100000}"/>
    <cellStyle name="Обычный 4 4 2 3_База" xfId="4316" xr:uid="{00000000-0005-0000-0000-0000DD100000}"/>
    <cellStyle name="Обычный 4 4 2 4" xfId="4317" xr:uid="{00000000-0005-0000-0000-0000DE100000}"/>
    <cellStyle name="Обычный 4 4 2 4 2" xfId="4318" xr:uid="{00000000-0005-0000-0000-0000DF100000}"/>
    <cellStyle name="Обычный 4 4 2 4 2 2" xfId="4319" xr:uid="{00000000-0005-0000-0000-0000E0100000}"/>
    <cellStyle name="Обычный 4 4 2 4 2 2 2" xfId="4320" xr:uid="{00000000-0005-0000-0000-0000E1100000}"/>
    <cellStyle name="Обычный 4 4 2 4 2 2 2 2" xfId="4321" xr:uid="{00000000-0005-0000-0000-0000E2100000}"/>
    <cellStyle name="Обычный 4 4 2 4 2 2 2_База" xfId="4322" xr:uid="{00000000-0005-0000-0000-0000E3100000}"/>
    <cellStyle name="Обычный 4 4 2 4 2 2 3" xfId="4323" xr:uid="{00000000-0005-0000-0000-0000E4100000}"/>
    <cellStyle name="Обычный 4 4 2 4 2 2_База" xfId="4324" xr:uid="{00000000-0005-0000-0000-0000E5100000}"/>
    <cellStyle name="Обычный 4 4 2 4 2 3" xfId="4325" xr:uid="{00000000-0005-0000-0000-0000E6100000}"/>
    <cellStyle name="Обычный 4 4 2 4 2 3 2" xfId="4326" xr:uid="{00000000-0005-0000-0000-0000E7100000}"/>
    <cellStyle name="Обычный 4 4 2 4 2 3_База" xfId="4327" xr:uid="{00000000-0005-0000-0000-0000E8100000}"/>
    <cellStyle name="Обычный 4 4 2 4 2 4" xfId="4328" xr:uid="{00000000-0005-0000-0000-0000E9100000}"/>
    <cellStyle name="Обычный 4 4 2 4 2_База" xfId="4329" xr:uid="{00000000-0005-0000-0000-0000EA100000}"/>
    <cellStyle name="Обычный 4 4 2 4 3" xfId="4330" xr:uid="{00000000-0005-0000-0000-0000EB100000}"/>
    <cellStyle name="Обычный 4 4 2 4 3 2" xfId="4331" xr:uid="{00000000-0005-0000-0000-0000EC100000}"/>
    <cellStyle name="Обычный 4 4 2 4 3 2 2" xfId="4332" xr:uid="{00000000-0005-0000-0000-0000ED100000}"/>
    <cellStyle name="Обычный 4 4 2 4 3 2 2 2" xfId="4333" xr:uid="{00000000-0005-0000-0000-0000EE100000}"/>
    <cellStyle name="Обычный 4 4 2 4 3 2 2_База" xfId="4334" xr:uid="{00000000-0005-0000-0000-0000EF100000}"/>
    <cellStyle name="Обычный 4 4 2 4 3 2 3" xfId="4335" xr:uid="{00000000-0005-0000-0000-0000F0100000}"/>
    <cellStyle name="Обычный 4 4 2 4 3 2_База" xfId="4336" xr:uid="{00000000-0005-0000-0000-0000F1100000}"/>
    <cellStyle name="Обычный 4 4 2 4 3 3" xfId="4337" xr:uid="{00000000-0005-0000-0000-0000F2100000}"/>
    <cellStyle name="Обычный 4 4 2 4 3 3 2" xfId="4338" xr:uid="{00000000-0005-0000-0000-0000F3100000}"/>
    <cellStyle name="Обычный 4 4 2 4 3 3_База" xfId="4339" xr:uid="{00000000-0005-0000-0000-0000F4100000}"/>
    <cellStyle name="Обычный 4 4 2 4 3 4" xfId="4340" xr:uid="{00000000-0005-0000-0000-0000F5100000}"/>
    <cellStyle name="Обычный 4 4 2 4 3_База" xfId="4341" xr:uid="{00000000-0005-0000-0000-0000F6100000}"/>
    <cellStyle name="Обычный 4 4 2 4 4" xfId="4342" xr:uid="{00000000-0005-0000-0000-0000F7100000}"/>
    <cellStyle name="Обычный 4 4 2 4 4 2" xfId="4343" xr:uid="{00000000-0005-0000-0000-0000F8100000}"/>
    <cellStyle name="Обычный 4 4 2 4 4 2 2" xfId="4344" xr:uid="{00000000-0005-0000-0000-0000F9100000}"/>
    <cellStyle name="Обычный 4 4 2 4 4 2_База" xfId="4345" xr:uid="{00000000-0005-0000-0000-0000FA100000}"/>
    <cellStyle name="Обычный 4 4 2 4 4 3" xfId="4346" xr:uid="{00000000-0005-0000-0000-0000FB100000}"/>
    <cellStyle name="Обычный 4 4 2 4 4_База" xfId="4347" xr:uid="{00000000-0005-0000-0000-0000FC100000}"/>
    <cellStyle name="Обычный 4 4 2 4 5" xfId="4348" xr:uid="{00000000-0005-0000-0000-0000FD100000}"/>
    <cellStyle name="Обычный 4 4 2 4 5 2" xfId="4349" xr:uid="{00000000-0005-0000-0000-0000FE100000}"/>
    <cellStyle name="Обычный 4 4 2 4 5_База" xfId="4350" xr:uid="{00000000-0005-0000-0000-0000FF100000}"/>
    <cellStyle name="Обычный 4 4 2 4 6" xfId="4351" xr:uid="{00000000-0005-0000-0000-000000110000}"/>
    <cellStyle name="Обычный 4 4 2 4_База" xfId="4352" xr:uid="{00000000-0005-0000-0000-000001110000}"/>
    <cellStyle name="Обычный 4 4 2 5" xfId="4353" xr:uid="{00000000-0005-0000-0000-000002110000}"/>
    <cellStyle name="Обычный 4 4 2 5 2" xfId="4354" xr:uid="{00000000-0005-0000-0000-000003110000}"/>
    <cellStyle name="Обычный 4 4 2 5 2 2" xfId="4355" xr:uid="{00000000-0005-0000-0000-000004110000}"/>
    <cellStyle name="Обычный 4 4 2 5 2 2 2" xfId="4356" xr:uid="{00000000-0005-0000-0000-000005110000}"/>
    <cellStyle name="Обычный 4 4 2 5 2 2 2 2" xfId="4357" xr:uid="{00000000-0005-0000-0000-000006110000}"/>
    <cellStyle name="Обычный 4 4 2 5 2 2 2_База" xfId="4358" xr:uid="{00000000-0005-0000-0000-000007110000}"/>
    <cellStyle name="Обычный 4 4 2 5 2 2 3" xfId="4359" xr:uid="{00000000-0005-0000-0000-000008110000}"/>
    <cellStyle name="Обычный 4 4 2 5 2 2_База" xfId="4360" xr:uid="{00000000-0005-0000-0000-000009110000}"/>
    <cellStyle name="Обычный 4 4 2 5 2 3" xfId="4361" xr:uid="{00000000-0005-0000-0000-00000A110000}"/>
    <cellStyle name="Обычный 4 4 2 5 2 3 2" xfId="4362" xr:uid="{00000000-0005-0000-0000-00000B110000}"/>
    <cellStyle name="Обычный 4 4 2 5 2 3_База" xfId="4363" xr:uid="{00000000-0005-0000-0000-00000C110000}"/>
    <cellStyle name="Обычный 4 4 2 5 2 4" xfId="4364" xr:uid="{00000000-0005-0000-0000-00000D110000}"/>
    <cellStyle name="Обычный 4 4 2 5 2_База" xfId="4365" xr:uid="{00000000-0005-0000-0000-00000E110000}"/>
    <cellStyle name="Обычный 4 4 2 5 3" xfId="4366" xr:uid="{00000000-0005-0000-0000-00000F110000}"/>
    <cellStyle name="Обычный 4 4 2 5 3 2" xfId="4367" xr:uid="{00000000-0005-0000-0000-000010110000}"/>
    <cellStyle name="Обычный 4 4 2 5 3 2 2" xfId="4368" xr:uid="{00000000-0005-0000-0000-000011110000}"/>
    <cellStyle name="Обычный 4 4 2 5 3 2_База" xfId="4369" xr:uid="{00000000-0005-0000-0000-000012110000}"/>
    <cellStyle name="Обычный 4 4 2 5 3 3" xfId="4370" xr:uid="{00000000-0005-0000-0000-000013110000}"/>
    <cellStyle name="Обычный 4 4 2 5 3_База" xfId="4371" xr:uid="{00000000-0005-0000-0000-000014110000}"/>
    <cellStyle name="Обычный 4 4 2 5 4" xfId="4372" xr:uid="{00000000-0005-0000-0000-000015110000}"/>
    <cellStyle name="Обычный 4 4 2 5 4 2" xfId="4373" xr:uid="{00000000-0005-0000-0000-000016110000}"/>
    <cellStyle name="Обычный 4 4 2 5 4_База" xfId="4374" xr:uid="{00000000-0005-0000-0000-000017110000}"/>
    <cellStyle name="Обычный 4 4 2 5 5" xfId="4375" xr:uid="{00000000-0005-0000-0000-000018110000}"/>
    <cellStyle name="Обычный 4 4 2 5_База" xfId="4376" xr:uid="{00000000-0005-0000-0000-000019110000}"/>
    <cellStyle name="Обычный 4 4 2 6" xfId="4377" xr:uid="{00000000-0005-0000-0000-00001A110000}"/>
    <cellStyle name="Обычный 4 4 2 6 2" xfId="4378" xr:uid="{00000000-0005-0000-0000-00001B110000}"/>
    <cellStyle name="Обычный 4 4 2 6 2 2" xfId="4379" xr:uid="{00000000-0005-0000-0000-00001C110000}"/>
    <cellStyle name="Обычный 4 4 2 6 2 2 2" xfId="4380" xr:uid="{00000000-0005-0000-0000-00001D110000}"/>
    <cellStyle name="Обычный 4 4 2 6 2 2_База" xfId="4381" xr:uid="{00000000-0005-0000-0000-00001E110000}"/>
    <cellStyle name="Обычный 4 4 2 6 2 3" xfId="4382" xr:uid="{00000000-0005-0000-0000-00001F110000}"/>
    <cellStyle name="Обычный 4 4 2 6 2_База" xfId="4383" xr:uid="{00000000-0005-0000-0000-000020110000}"/>
    <cellStyle name="Обычный 4 4 2 6 3" xfId="4384" xr:uid="{00000000-0005-0000-0000-000021110000}"/>
    <cellStyle name="Обычный 4 4 2 6 3 2" xfId="4385" xr:uid="{00000000-0005-0000-0000-000022110000}"/>
    <cellStyle name="Обычный 4 4 2 6 3_База" xfId="4386" xr:uid="{00000000-0005-0000-0000-000023110000}"/>
    <cellStyle name="Обычный 4 4 2 6 4" xfId="4387" xr:uid="{00000000-0005-0000-0000-000024110000}"/>
    <cellStyle name="Обычный 4 4 2 6_База" xfId="4388" xr:uid="{00000000-0005-0000-0000-000025110000}"/>
    <cellStyle name="Обычный 4 4 2 7" xfId="4389" xr:uid="{00000000-0005-0000-0000-000026110000}"/>
    <cellStyle name="Обычный 4 4 2 7 2" xfId="4390" xr:uid="{00000000-0005-0000-0000-000027110000}"/>
    <cellStyle name="Обычный 4 4 2 7 2 2" xfId="4391" xr:uid="{00000000-0005-0000-0000-000028110000}"/>
    <cellStyle name="Обычный 4 4 2 7 2_База" xfId="4392" xr:uid="{00000000-0005-0000-0000-000029110000}"/>
    <cellStyle name="Обычный 4 4 2 7 3" xfId="4393" xr:uid="{00000000-0005-0000-0000-00002A110000}"/>
    <cellStyle name="Обычный 4 4 2 7_База" xfId="4394" xr:uid="{00000000-0005-0000-0000-00002B110000}"/>
    <cellStyle name="Обычный 4 4 2 8" xfId="4395" xr:uid="{00000000-0005-0000-0000-00002C110000}"/>
    <cellStyle name="Обычный 4 4 2 8 2" xfId="4396" xr:uid="{00000000-0005-0000-0000-00002D110000}"/>
    <cellStyle name="Обычный 4 4 2 8_База" xfId="4397" xr:uid="{00000000-0005-0000-0000-00002E110000}"/>
    <cellStyle name="Обычный 4 4 2 9" xfId="4398" xr:uid="{00000000-0005-0000-0000-00002F110000}"/>
    <cellStyle name="Обычный 4 4 2_База" xfId="4399" xr:uid="{00000000-0005-0000-0000-000030110000}"/>
    <cellStyle name="Обычный 4 4 3" xfId="4400" xr:uid="{00000000-0005-0000-0000-000031110000}"/>
    <cellStyle name="Обычный 4 4 3 2" xfId="4401" xr:uid="{00000000-0005-0000-0000-000032110000}"/>
    <cellStyle name="Обычный 4 4 3 2 2" xfId="4402" xr:uid="{00000000-0005-0000-0000-000033110000}"/>
    <cellStyle name="Обычный 4 4 3 2 2 2" xfId="4403" xr:uid="{00000000-0005-0000-0000-000034110000}"/>
    <cellStyle name="Обычный 4 4 3 2 2 2 2" xfId="4404" xr:uid="{00000000-0005-0000-0000-000035110000}"/>
    <cellStyle name="Обычный 4 4 3 2 2 2 2 2" xfId="4405" xr:uid="{00000000-0005-0000-0000-000036110000}"/>
    <cellStyle name="Обычный 4 4 3 2 2 2 2_База" xfId="4406" xr:uid="{00000000-0005-0000-0000-000037110000}"/>
    <cellStyle name="Обычный 4 4 3 2 2 2 3" xfId="4407" xr:uid="{00000000-0005-0000-0000-000038110000}"/>
    <cellStyle name="Обычный 4 4 3 2 2 2_База" xfId="4408" xr:uid="{00000000-0005-0000-0000-000039110000}"/>
    <cellStyle name="Обычный 4 4 3 2 2 3" xfId="4409" xr:uid="{00000000-0005-0000-0000-00003A110000}"/>
    <cellStyle name="Обычный 4 4 3 2 2 3 2" xfId="4410" xr:uid="{00000000-0005-0000-0000-00003B110000}"/>
    <cellStyle name="Обычный 4 4 3 2 2 3_База" xfId="4411" xr:uid="{00000000-0005-0000-0000-00003C110000}"/>
    <cellStyle name="Обычный 4 4 3 2 2 4" xfId="4412" xr:uid="{00000000-0005-0000-0000-00003D110000}"/>
    <cellStyle name="Обычный 4 4 3 2 2_База" xfId="4413" xr:uid="{00000000-0005-0000-0000-00003E110000}"/>
    <cellStyle name="Обычный 4 4 3 2 3" xfId="4414" xr:uid="{00000000-0005-0000-0000-00003F110000}"/>
    <cellStyle name="Обычный 4 4 3 2 3 2" xfId="4415" xr:uid="{00000000-0005-0000-0000-000040110000}"/>
    <cellStyle name="Обычный 4 4 3 2 3 2 2" xfId="4416" xr:uid="{00000000-0005-0000-0000-000041110000}"/>
    <cellStyle name="Обычный 4 4 3 2 3 2 2 2" xfId="4417" xr:uid="{00000000-0005-0000-0000-000042110000}"/>
    <cellStyle name="Обычный 4 4 3 2 3 2 2_База" xfId="4418" xr:uid="{00000000-0005-0000-0000-000043110000}"/>
    <cellStyle name="Обычный 4 4 3 2 3 2 3" xfId="4419" xr:uid="{00000000-0005-0000-0000-000044110000}"/>
    <cellStyle name="Обычный 4 4 3 2 3 2_База" xfId="4420" xr:uid="{00000000-0005-0000-0000-000045110000}"/>
    <cellStyle name="Обычный 4 4 3 2 3 3" xfId="4421" xr:uid="{00000000-0005-0000-0000-000046110000}"/>
    <cellStyle name="Обычный 4 4 3 2 3 3 2" xfId="4422" xr:uid="{00000000-0005-0000-0000-000047110000}"/>
    <cellStyle name="Обычный 4 4 3 2 3 3_База" xfId="4423" xr:uid="{00000000-0005-0000-0000-000048110000}"/>
    <cellStyle name="Обычный 4 4 3 2 3 4" xfId="4424" xr:uid="{00000000-0005-0000-0000-000049110000}"/>
    <cellStyle name="Обычный 4 4 3 2 3_База" xfId="4425" xr:uid="{00000000-0005-0000-0000-00004A110000}"/>
    <cellStyle name="Обычный 4 4 3 2 4" xfId="4426" xr:uid="{00000000-0005-0000-0000-00004B110000}"/>
    <cellStyle name="Обычный 4 4 3 2 4 2" xfId="4427" xr:uid="{00000000-0005-0000-0000-00004C110000}"/>
    <cellStyle name="Обычный 4 4 3 2 4 2 2" xfId="4428" xr:uid="{00000000-0005-0000-0000-00004D110000}"/>
    <cellStyle name="Обычный 4 4 3 2 4 2_База" xfId="4429" xr:uid="{00000000-0005-0000-0000-00004E110000}"/>
    <cellStyle name="Обычный 4 4 3 2 4 3" xfId="4430" xr:uid="{00000000-0005-0000-0000-00004F110000}"/>
    <cellStyle name="Обычный 4 4 3 2 4_База" xfId="4431" xr:uid="{00000000-0005-0000-0000-000050110000}"/>
    <cellStyle name="Обычный 4 4 3 2 5" xfId="4432" xr:uid="{00000000-0005-0000-0000-000051110000}"/>
    <cellStyle name="Обычный 4 4 3 2 5 2" xfId="4433" xr:uid="{00000000-0005-0000-0000-000052110000}"/>
    <cellStyle name="Обычный 4 4 3 2 5_База" xfId="4434" xr:uid="{00000000-0005-0000-0000-000053110000}"/>
    <cellStyle name="Обычный 4 4 3 2 6" xfId="4435" xr:uid="{00000000-0005-0000-0000-000054110000}"/>
    <cellStyle name="Обычный 4 4 3 2_База" xfId="4436" xr:uid="{00000000-0005-0000-0000-000055110000}"/>
    <cellStyle name="Обычный 4 4 3 3" xfId="4437" xr:uid="{00000000-0005-0000-0000-000056110000}"/>
    <cellStyle name="Обычный 4 4 3 3 2" xfId="4438" xr:uid="{00000000-0005-0000-0000-000057110000}"/>
    <cellStyle name="Обычный 4 4 3 3 2 2" xfId="4439" xr:uid="{00000000-0005-0000-0000-000058110000}"/>
    <cellStyle name="Обычный 4 4 3 3 2 2 2" xfId="4440" xr:uid="{00000000-0005-0000-0000-000059110000}"/>
    <cellStyle name="Обычный 4 4 3 3 2 2 2 2" xfId="4441" xr:uid="{00000000-0005-0000-0000-00005A110000}"/>
    <cellStyle name="Обычный 4 4 3 3 2 2 2_База" xfId="4442" xr:uid="{00000000-0005-0000-0000-00005B110000}"/>
    <cellStyle name="Обычный 4 4 3 3 2 2 3" xfId="4443" xr:uid="{00000000-0005-0000-0000-00005C110000}"/>
    <cellStyle name="Обычный 4 4 3 3 2 2_База" xfId="4444" xr:uid="{00000000-0005-0000-0000-00005D110000}"/>
    <cellStyle name="Обычный 4 4 3 3 2 3" xfId="4445" xr:uid="{00000000-0005-0000-0000-00005E110000}"/>
    <cellStyle name="Обычный 4 4 3 3 2 3 2" xfId="4446" xr:uid="{00000000-0005-0000-0000-00005F110000}"/>
    <cellStyle name="Обычный 4 4 3 3 2 3_База" xfId="4447" xr:uid="{00000000-0005-0000-0000-000060110000}"/>
    <cellStyle name="Обычный 4 4 3 3 2 4" xfId="4448" xr:uid="{00000000-0005-0000-0000-000061110000}"/>
    <cellStyle name="Обычный 4 4 3 3 2_База" xfId="4449" xr:uid="{00000000-0005-0000-0000-000062110000}"/>
    <cellStyle name="Обычный 4 4 3 3 3" xfId="4450" xr:uid="{00000000-0005-0000-0000-000063110000}"/>
    <cellStyle name="Обычный 4 4 3 3 3 2" xfId="4451" xr:uid="{00000000-0005-0000-0000-000064110000}"/>
    <cellStyle name="Обычный 4 4 3 3 3 2 2" xfId="4452" xr:uid="{00000000-0005-0000-0000-000065110000}"/>
    <cellStyle name="Обычный 4 4 3 3 3 2 2 2" xfId="4453" xr:uid="{00000000-0005-0000-0000-000066110000}"/>
    <cellStyle name="Обычный 4 4 3 3 3 2 2_База" xfId="4454" xr:uid="{00000000-0005-0000-0000-000067110000}"/>
    <cellStyle name="Обычный 4 4 3 3 3 2 3" xfId="4455" xr:uid="{00000000-0005-0000-0000-000068110000}"/>
    <cellStyle name="Обычный 4 4 3 3 3 2_База" xfId="4456" xr:uid="{00000000-0005-0000-0000-000069110000}"/>
    <cellStyle name="Обычный 4 4 3 3 3 3" xfId="4457" xr:uid="{00000000-0005-0000-0000-00006A110000}"/>
    <cellStyle name="Обычный 4 4 3 3 3 3 2" xfId="4458" xr:uid="{00000000-0005-0000-0000-00006B110000}"/>
    <cellStyle name="Обычный 4 4 3 3 3 3_База" xfId="4459" xr:uid="{00000000-0005-0000-0000-00006C110000}"/>
    <cellStyle name="Обычный 4 4 3 3 3 4" xfId="4460" xr:uid="{00000000-0005-0000-0000-00006D110000}"/>
    <cellStyle name="Обычный 4 4 3 3 3_База" xfId="4461" xr:uid="{00000000-0005-0000-0000-00006E110000}"/>
    <cellStyle name="Обычный 4 4 3 3 4" xfId="4462" xr:uid="{00000000-0005-0000-0000-00006F110000}"/>
    <cellStyle name="Обычный 4 4 3 3 4 2" xfId="4463" xr:uid="{00000000-0005-0000-0000-000070110000}"/>
    <cellStyle name="Обычный 4 4 3 3 4 2 2" xfId="4464" xr:uid="{00000000-0005-0000-0000-000071110000}"/>
    <cellStyle name="Обычный 4 4 3 3 4 2_База" xfId="4465" xr:uid="{00000000-0005-0000-0000-000072110000}"/>
    <cellStyle name="Обычный 4 4 3 3 4 3" xfId="4466" xr:uid="{00000000-0005-0000-0000-000073110000}"/>
    <cellStyle name="Обычный 4 4 3 3 4_База" xfId="4467" xr:uid="{00000000-0005-0000-0000-000074110000}"/>
    <cellStyle name="Обычный 4 4 3 3 5" xfId="4468" xr:uid="{00000000-0005-0000-0000-000075110000}"/>
    <cellStyle name="Обычный 4 4 3 3 5 2" xfId="4469" xr:uid="{00000000-0005-0000-0000-000076110000}"/>
    <cellStyle name="Обычный 4 4 3 3 5_База" xfId="4470" xr:uid="{00000000-0005-0000-0000-000077110000}"/>
    <cellStyle name="Обычный 4 4 3 3 6" xfId="4471" xr:uid="{00000000-0005-0000-0000-000078110000}"/>
    <cellStyle name="Обычный 4 4 3 3_База" xfId="4472" xr:uid="{00000000-0005-0000-0000-000079110000}"/>
    <cellStyle name="Обычный 4 4 3 4" xfId="4473" xr:uid="{00000000-0005-0000-0000-00007A110000}"/>
    <cellStyle name="Обычный 4 4 3 4 2" xfId="4474" xr:uid="{00000000-0005-0000-0000-00007B110000}"/>
    <cellStyle name="Обычный 4 4 3 4 2 2" xfId="4475" xr:uid="{00000000-0005-0000-0000-00007C110000}"/>
    <cellStyle name="Обычный 4 4 3 4 2 2 2" xfId="4476" xr:uid="{00000000-0005-0000-0000-00007D110000}"/>
    <cellStyle name="Обычный 4 4 3 4 2 2_База" xfId="4477" xr:uid="{00000000-0005-0000-0000-00007E110000}"/>
    <cellStyle name="Обычный 4 4 3 4 2 3" xfId="4478" xr:uid="{00000000-0005-0000-0000-00007F110000}"/>
    <cellStyle name="Обычный 4 4 3 4 2_База" xfId="4479" xr:uid="{00000000-0005-0000-0000-000080110000}"/>
    <cellStyle name="Обычный 4 4 3 4 3" xfId="4480" xr:uid="{00000000-0005-0000-0000-000081110000}"/>
    <cellStyle name="Обычный 4 4 3 4 3 2" xfId="4481" xr:uid="{00000000-0005-0000-0000-000082110000}"/>
    <cellStyle name="Обычный 4 4 3 4 3_База" xfId="4482" xr:uid="{00000000-0005-0000-0000-000083110000}"/>
    <cellStyle name="Обычный 4 4 3 4 4" xfId="4483" xr:uid="{00000000-0005-0000-0000-000084110000}"/>
    <cellStyle name="Обычный 4 4 3 4_База" xfId="4484" xr:uid="{00000000-0005-0000-0000-000085110000}"/>
    <cellStyle name="Обычный 4 4 3 5" xfId="4485" xr:uid="{00000000-0005-0000-0000-000086110000}"/>
    <cellStyle name="Обычный 4 4 3 5 2" xfId="4486" xr:uid="{00000000-0005-0000-0000-000087110000}"/>
    <cellStyle name="Обычный 4 4 3 5 2 2" xfId="4487" xr:uid="{00000000-0005-0000-0000-000088110000}"/>
    <cellStyle name="Обычный 4 4 3 5 2 2 2" xfId="4488" xr:uid="{00000000-0005-0000-0000-000089110000}"/>
    <cellStyle name="Обычный 4 4 3 5 2 2_База" xfId="4489" xr:uid="{00000000-0005-0000-0000-00008A110000}"/>
    <cellStyle name="Обычный 4 4 3 5 2 3" xfId="4490" xr:uid="{00000000-0005-0000-0000-00008B110000}"/>
    <cellStyle name="Обычный 4 4 3 5 2_База" xfId="4491" xr:uid="{00000000-0005-0000-0000-00008C110000}"/>
    <cellStyle name="Обычный 4 4 3 5 3" xfId="4492" xr:uid="{00000000-0005-0000-0000-00008D110000}"/>
    <cellStyle name="Обычный 4 4 3 5 3 2" xfId="4493" xr:uid="{00000000-0005-0000-0000-00008E110000}"/>
    <cellStyle name="Обычный 4 4 3 5 3_База" xfId="4494" xr:uid="{00000000-0005-0000-0000-00008F110000}"/>
    <cellStyle name="Обычный 4 4 3 5 4" xfId="4495" xr:uid="{00000000-0005-0000-0000-000090110000}"/>
    <cellStyle name="Обычный 4 4 3 5_База" xfId="4496" xr:uid="{00000000-0005-0000-0000-000091110000}"/>
    <cellStyle name="Обычный 4 4 3 6" xfId="4497" xr:uid="{00000000-0005-0000-0000-000092110000}"/>
    <cellStyle name="Обычный 4 4 3 6 2" xfId="4498" xr:uid="{00000000-0005-0000-0000-000093110000}"/>
    <cellStyle name="Обычный 4 4 3 6 2 2" xfId="4499" xr:uid="{00000000-0005-0000-0000-000094110000}"/>
    <cellStyle name="Обычный 4 4 3 6 2_База" xfId="4500" xr:uid="{00000000-0005-0000-0000-000095110000}"/>
    <cellStyle name="Обычный 4 4 3 6 3" xfId="4501" xr:uid="{00000000-0005-0000-0000-000096110000}"/>
    <cellStyle name="Обычный 4 4 3 6_База" xfId="4502" xr:uid="{00000000-0005-0000-0000-000097110000}"/>
    <cellStyle name="Обычный 4 4 3 7" xfId="4503" xr:uid="{00000000-0005-0000-0000-000098110000}"/>
    <cellStyle name="Обычный 4 4 3 7 2" xfId="4504" xr:uid="{00000000-0005-0000-0000-000099110000}"/>
    <cellStyle name="Обычный 4 4 3 7_База" xfId="4505" xr:uid="{00000000-0005-0000-0000-00009A110000}"/>
    <cellStyle name="Обычный 4 4 3 8" xfId="4506" xr:uid="{00000000-0005-0000-0000-00009B110000}"/>
    <cellStyle name="Обычный 4 4 3_База" xfId="4507" xr:uid="{00000000-0005-0000-0000-00009C110000}"/>
    <cellStyle name="Обычный 4 4 4" xfId="4508" xr:uid="{00000000-0005-0000-0000-00009D110000}"/>
    <cellStyle name="Обычный 4 4 4 2" xfId="4509" xr:uid="{00000000-0005-0000-0000-00009E110000}"/>
    <cellStyle name="Обычный 4 4 4 2 2" xfId="4510" xr:uid="{00000000-0005-0000-0000-00009F110000}"/>
    <cellStyle name="Обычный 4 4 4 2 2 2" xfId="4511" xr:uid="{00000000-0005-0000-0000-0000A0110000}"/>
    <cellStyle name="Обычный 4 4 4 2 2 2 2" xfId="4512" xr:uid="{00000000-0005-0000-0000-0000A1110000}"/>
    <cellStyle name="Обычный 4 4 4 2 2 2_База" xfId="4513" xr:uid="{00000000-0005-0000-0000-0000A2110000}"/>
    <cellStyle name="Обычный 4 4 4 2 2 3" xfId="4514" xr:uid="{00000000-0005-0000-0000-0000A3110000}"/>
    <cellStyle name="Обычный 4 4 4 2 2_База" xfId="4515" xr:uid="{00000000-0005-0000-0000-0000A4110000}"/>
    <cellStyle name="Обычный 4 4 4 2 3" xfId="4516" xr:uid="{00000000-0005-0000-0000-0000A5110000}"/>
    <cellStyle name="Обычный 4 4 4 2 3 2" xfId="4517" xr:uid="{00000000-0005-0000-0000-0000A6110000}"/>
    <cellStyle name="Обычный 4 4 4 2 3_База" xfId="4518" xr:uid="{00000000-0005-0000-0000-0000A7110000}"/>
    <cellStyle name="Обычный 4 4 4 2 4" xfId="4519" xr:uid="{00000000-0005-0000-0000-0000A8110000}"/>
    <cellStyle name="Обычный 4 4 4 2_База" xfId="4520" xr:uid="{00000000-0005-0000-0000-0000A9110000}"/>
    <cellStyle name="Обычный 4 4 4 3" xfId="4521" xr:uid="{00000000-0005-0000-0000-0000AA110000}"/>
    <cellStyle name="Обычный 4 4 4 3 2" xfId="4522" xr:uid="{00000000-0005-0000-0000-0000AB110000}"/>
    <cellStyle name="Обычный 4 4 4 3 2 2" xfId="4523" xr:uid="{00000000-0005-0000-0000-0000AC110000}"/>
    <cellStyle name="Обычный 4 4 4 3 2 2 2" xfId="4524" xr:uid="{00000000-0005-0000-0000-0000AD110000}"/>
    <cellStyle name="Обычный 4 4 4 3 2 2_База" xfId="4525" xr:uid="{00000000-0005-0000-0000-0000AE110000}"/>
    <cellStyle name="Обычный 4 4 4 3 2 3" xfId="4526" xr:uid="{00000000-0005-0000-0000-0000AF110000}"/>
    <cellStyle name="Обычный 4 4 4 3 2_База" xfId="4527" xr:uid="{00000000-0005-0000-0000-0000B0110000}"/>
    <cellStyle name="Обычный 4 4 4 3 3" xfId="4528" xr:uid="{00000000-0005-0000-0000-0000B1110000}"/>
    <cellStyle name="Обычный 4 4 4 3 3 2" xfId="4529" xr:uid="{00000000-0005-0000-0000-0000B2110000}"/>
    <cellStyle name="Обычный 4 4 4 3 3_База" xfId="4530" xr:uid="{00000000-0005-0000-0000-0000B3110000}"/>
    <cellStyle name="Обычный 4 4 4 3 4" xfId="4531" xr:uid="{00000000-0005-0000-0000-0000B4110000}"/>
    <cellStyle name="Обычный 4 4 4 3_База" xfId="4532" xr:uid="{00000000-0005-0000-0000-0000B5110000}"/>
    <cellStyle name="Обычный 4 4 4 4" xfId="4533" xr:uid="{00000000-0005-0000-0000-0000B6110000}"/>
    <cellStyle name="Обычный 4 4 4 4 2" xfId="4534" xr:uid="{00000000-0005-0000-0000-0000B7110000}"/>
    <cellStyle name="Обычный 4 4 4 4 2 2" xfId="4535" xr:uid="{00000000-0005-0000-0000-0000B8110000}"/>
    <cellStyle name="Обычный 4 4 4 4 2_База" xfId="4536" xr:uid="{00000000-0005-0000-0000-0000B9110000}"/>
    <cellStyle name="Обычный 4 4 4 4 3" xfId="4537" xr:uid="{00000000-0005-0000-0000-0000BA110000}"/>
    <cellStyle name="Обычный 4 4 4 4_База" xfId="4538" xr:uid="{00000000-0005-0000-0000-0000BB110000}"/>
    <cellStyle name="Обычный 4 4 4 5" xfId="4539" xr:uid="{00000000-0005-0000-0000-0000BC110000}"/>
    <cellStyle name="Обычный 4 4 4 5 2" xfId="4540" xr:uid="{00000000-0005-0000-0000-0000BD110000}"/>
    <cellStyle name="Обычный 4 4 4 5_База" xfId="4541" xr:uid="{00000000-0005-0000-0000-0000BE110000}"/>
    <cellStyle name="Обычный 4 4 4 6" xfId="4542" xr:uid="{00000000-0005-0000-0000-0000BF110000}"/>
    <cellStyle name="Обычный 4 4 4_База" xfId="4543" xr:uid="{00000000-0005-0000-0000-0000C0110000}"/>
    <cellStyle name="Обычный 4 4 5" xfId="4544" xr:uid="{00000000-0005-0000-0000-0000C1110000}"/>
    <cellStyle name="Обычный 4 4 5 2" xfId="4545" xr:uid="{00000000-0005-0000-0000-0000C2110000}"/>
    <cellStyle name="Обычный 4 4 5 2 2" xfId="4546" xr:uid="{00000000-0005-0000-0000-0000C3110000}"/>
    <cellStyle name="Обычный 4 4 5 2 2 2" xfId="4547" xr:uid="{00000000-0005-0000-0000-0000C4110000}"/>
    <cellStyle name="Обычный 4 4 5 2 2 2 2" xfId="4548" xr:uid="{00000000-0005-0000-0000-0000C5110000}"/>
    <cellStyle name="Обычный 4 4 5 2 2 2_База" xfId="4549" xr:uid="{00000000-0005-0000-0000-0000C6110000}"/>
    <cellStyle name="Обычный 4 4 5 2 2 3" xfId="4550" xr:uid="{00000000-0005-0000-0000-0000C7110000}"/>
    <cellStyle name="Обычный 4 4 5 2 2_База" xfId="4551" xr:uid="{00000000-0005-0000-0000-0000C8110000}"/>
    <cellStyle name="Обычный 4 4 5 2 3" xfId="4552" xr:uid="{00000000-0005-0000-0000-0000C9110000}"/>
    <cellStyle name="Обычный 4 4 5 2 3 2" xfId="4553" xr:uid="{00000000-0005-0000-0000-0000CA110000}"/>
    <cellStyle name="Обычный 4 4 5 2 3_База" xfId="4554" xr:uid="{00000000-0005-0000-0000-0000CB110000}"/>
    <cellStyle name="Обычный 4 4 5 2 4" xfId="4555" xr:uid="{00000000-0005-0000-0000-0000CC110000}"/>
    <cellStyle name="Обычный 4 4 5 2_База" xfId="4556" xr:uid="{00000000-0005-0000-0000-0000CD110000}"/>
    <cellStyle name="Обычный 4 4 5 3" xfId="4557" xr:uid="{00000000-0005-0000-0000-0000CE110000}"/>
    <cellStyle name="Обычный 4 4 5 3 2" xfId="4558" xr:uid="{00000000-0005-0000-0000-0000CF110000}"/>
    <cellStyle name="Обычный 4 4 5 3 2 2" xfId="4559" xr:uid="{00000000-0005-0000-0000-0000D0110000}"/>
    <cellStyle name="Обычный 4 4 5 3 2 2 2" xfId="4560" xr:uid="{00000000-0005-0000-0000-0000D1110000}"/>
    <cellStyle name="Обычный 4 4 5 3 2 2_База" xfId="4561" xr:uid="{00000000-0005-0000-0000-0000D2110000}"/>
    <cellStyle name="Обычный 4 4 5 3 2 3" xfId="4562" xr:uid="{00000000-0005-0000-0000-0000D3110000}"/>
    <cellStyle name="Обычный 4 4 5 3 2_База" xfId="4563" xr:uid="{00000000-0005-0000-0000-0000D4110000}"/>
    <cellStyle name="Обычный 4 4 5 3 3" xfId="4564" xr:uid="{00000000-0005-0000-0000-0000D5110000}"/>
    <cellStyle name="Обычный 4 4 5 3 3 2" xfId="4565" xr:uid="{00000000-0005-0000-0000-0000D6110000}"/>
    <cellStyle name="Обычный 4 4 5 3 3_База" xfId="4566" xr:uid="{00000000-0005-0000-0000-0000D7110000}"/>
    <cellStyle name="Обычный 4 4 5 3 4" xfId="4567" xr:uid="{00000000-0005-0000-0000-0000D8110000}"/>
    <cellStyle name="Обычный 4 4 5 3_База" xfId="4568" xr:uid="{00000000-0005-0000-0000-0000D9110000}"/>
    <cellStyle name="Обычный 4 4 5 4" xfId="4569" xr:uid="{00000000-0005-0000-0000-0000DA110000}"/>
    <cellStyle name="Обычный 4 4 5 4 2" xfId="4570" xr:uid="{00000000-0005-0000-0000-0000DB110000}"/>
    <cellStyle name="Обычный 4 4 5 4 2 2" xfId="4571" xr:uid="{00000000-0005-0000-0000-0000DC110000}"/>
    <cellStyle name="Обычный 4 4 5 4 2_База" xfId="4572" xr:uid="{00000000-0005-0000-0000-0000DD110000}"/>
    <cellStyle name="Обычный 4 4 5 4 3" xfId="4573" xr:uid="{00000000-0005-0000-0000-0000DE110000}"/>
    <cellStyle name="Обычный 4 4 5 4_База" xfId="4574" xr:uid="{00000000-0005-0000-0000-0000DF110000}"/>
    <cellStyle name="Обычный 4 4 5 5" xfId="4575" xr:uid="{00000000-0005-0000-0000-0000E0110000}"/>
    <cellStyle name="Обычный 4 4 5 5 2" xfId="4576" xr:uid="{00000000-0005-0000-0000-0000E1110000}"/>
    <cellStyle name="Обычный 4 4 5 5_База" xfId="4577" xr:uid="{00000000-0005-0000-0000-0000E2110000}"/>
    <cellStyle name="Обычный 4 4 5 6" xfId="4578" xr:uid="{00000000-0005-0000-0000-0000E3110000}"/>
    <cellStyle name="Обычный 4 4 5_База" xfId="4579" xr:uid="{00000000-0005-0000-0000-0000E4110000}"/>
    <cellStyle name="Обычный 4 4 6" xfId="4580" xr:uid="{00000000-0005-0000-0000-0000E5110000}"/>
    <cellStyle name="Обычный 4 4 6 2" xfId="4581" xr:uid="{00000000-0005-0000-0000-0000E6110000}"/>
    <cellStyle name="Обычный 4 4 6 2 2" xfId="4582" xr:uid="{00000000-0005-0000-0000-0000E7110000}"/>
    <cellStyle name="Обычный 4 4 6 2 2 2" xfId="4583" xr:uid="{00000000-0005-0000-0000-0000E8110000}"/>
    <cellStyle name="Обычный 4 4 6 2 2 2 2" xfId="4584" xr:uid="{00000000-0005-0000-0000-0000E9110000}"/>
    <cellStyle name="Обычный 4 4 6 2 2 2_База" xfId="4585" xr:uid="{00000000-0005-0000-0000-0000EA110000}"/>
    <cellStyle name="Обычный 4 4 6 2 2 3" xfId="4586" xr:uid="{00000000-0005-0000-0000-0000EB110000}"/>
    <cellStyle name="Обычный 4 4 6 2 2_База" xfId="4587" xr:uid="{00000000-0005-0000-0000-0000EC110000}"/>
    <cellStyle name="Обычный 4 4 6 2 3" xfId="4588" xr:uid="{00000000-0005-0000-0000-0000ED110000}"/>
    <cellStyle name="Обычный 4 4 6 2 3 2" xfId="4589" xr:uid="{00000000-0005-0000-0000-0000EE110000}"/>
    <cellStyle name="Обычный 4 4 6 2 3_База" xfId="4590" xr:uid="{00000000-0005-0000-0000-0000EF110000}"/>
    <cellStyle name="Обычный 4 4 6 2 4" xfId="4591" xr:uid="{00000000-0005-0000-0000-0000F0110000}"/>
    <cellStyle name="Обычный 4 4 6 2_База" xfId="4592" xr:uid="{00000000-0005-0000-0000-0000F1110000}"/>
    <cellStyle name="Обычный 4 4 6 3" xfId="4593" xr:uid="{00000000-0005-0000-0000-0000F2110000}"/>
    <cellStyle name="Обычный 4 4 6 3 2" xfId="4594" xr:uid="{00000000-0005-0000-0000-0000F3110000}"/>
    <cellStyle name="Обычный 4 4 6 3 2 2" xfId="4595" xr:uid="{00000000-0005-0000-0000-0000F4110000}"/>
    <cellStyle name="Обычный 4 4 6 3 2_База" xfId="4596" xr:uid="{00000000-0005-0000-0000-0000F5110000}"/>
    <cellStyle name="Обычный 4 4 6 3 3" xfId="4597" xr:uid="{00000000-0005-0000-0000-0000F6110000}"/>
    <cellStyle name="Обычный 4 4 6 3_База" xfId="4598" xr:uid="{00000000-0005-0000-0000-0000F7110000}"/>
    <cellStyle name="Обычный 4 4 6 4" xfId="4599" xr:uid="{00000000-0005-0000-0000-0000F8110000}"/>
    <cellStyle name="Обычный 4 4 6 4 2" xfId="4600" xr:uid="{00000000-0005-0000-0000-0000F9110000}"/>
    <cellStyle name="Обычный 4 4 6 4_База" xfId="4601" xr:uid="{00000000-0005-0000-0000-0000FA110000}"/>
    <cellStyle name="Обычный 4 4 6 5" xfId="4602" xr:uid="{00000000-0005-0000-0000-0000FB110000}"/>
    <cellStyle name="Обычный 4 4 6_База" xfId="4603" xr:uid="{00000000-0005-0000-0000-0000FC110000}"/>
    <cellStyle name="Обычный 4 4 7" xfId="4604" xr:uid="{00000000-0005-0000-0000-0000FD110000}"/>
    <cellStyle name="Обычный 4 4 7 2" xfId="4605" xr:uid="{00000000-0005-0000-0000-0000FE110000}"/>
    <cellStyle name="Обычный 4 4 7 2 2" xfId="4606" xr:uid="{00000000-0005-0000-0000-0000FF110000}"/>
    <cellStyle name="Обычный 4 4 7 2 2 2" xfId="4607" xr:uid="{00000000-0005-0000-0000-000000120000}"/>
    <cellStyle name="Обычный 4 4 7 2 2_База" xfId="4608" xr:uid="{00000000-0005-0000-0000-000001120000}"/>
    <cellStyle name="Обычный 4 4 7 2 3" xfId="4609" xr:uid="{00000000-0005-0000-0000-000002120000}"/>
    <cellStyle name="Обычный 4 4 7 2_База" xfId="4610" xr:uid="{00000000-0005-0000-0000-000003120000}"/>
    <cellStyle name="Обычный 4 4 7 3" xfId="4611" xr:uid="{00000000-0005-0000-0000-000004120000}"/>
    <cellStyle name="Обычный 4 4 7 3 2" xfId="4612" xr:uid="{00000000-0005-0000-0000-000005120000}"/>
    <cellStyle name="Обычный 4 4 7 3_База" xfId="4613" xr:uid="{00000000-0005-0000-0000-000006120000}"/>
    <cellStyle name="Обычный 4 4 7 4" xfId="4614" xr:uid="{00000000-0005-0000-0000-000007120000}"/>
    <cellStyle name="Обычный 4 4 7_База" xfId="4615" xr:uid="{00000000-0005-0000-0000-000008120000}"/>
    <cellStyle name="Обычный 4 4 8" xfId="4616" xr:uid="{00000000-0005-0000-0000-000009120000}"/>
    <cellStyle name="Обычный 4 4 8 2" xfId="4617" xr:uid="{00000000-0005-0000-0000-00000A120000}"/>
    <cellStyle name="Обычный 4 4 8 2 2" xfId="4618" xr:uid="{00000000-0005-0000-0000-00000B120000}"/>
    <cellStyle name="Обычный 4 4 8 2_База" xfId="4619" xr:uid="{00000000-0005-0000-0000-00000C120000}"/>
    <cellStyle name="Обычный 4 4 8 3" xfId="4620" xr:uid="{00000000-0005-0000-0000-00000D120000}"/>
    <cellStyle name="Обычный 4 4 8_База" xfId="4621" xr:uid="{00000000-0005-0000-0000-00000E120000}"/>
    <cellStyle name="Обычный 4 4 9" xfId="4622" xr:uid="{00000000-0005-0000-0000-00000F120000}"/>
    <cellStyle name="Обычный 4 4 9 2" xfId="4623" xr:uid="{00000000-0005-0000-0000-000010120000}"/>
    <cellStyle name="Обычный 4 4 9_База" xfId="4624" xr:uid="{00000000-0005-0000-0000-000011120000}"/>
    <cellStyle name="Обычный 4 4_База" xfId="4625" xr:uid="{00000000-0005-0000-0000-000012120000}"/>
    <cellStyle name="Обычный 4 5" xfId="4626" xr:uid="{00000000-0005-0000-0000-000013120000}"/>
    <cellStyle name="Обычный 4 5 2" xfId="4627" xr:uid="{00000000-0005-0000-0000-000014120000}"/>
    <cellStyle name="Обычный 4 5 2 2" xfId="4628" xr:uid="{00000000-0005-0000-0000-000015120000}"/>
    <cellStyle name="Обычный 4 5 3" xfId="4629" xr:uid="{00000000-0005-0000-0000-000016120000}"/>
    <cellStyle name="Обычный 4 5 3 2" xfId="4630" xr:uid="{00000000-0005-0000-0000-000017120000}"/>
    <cellStyle name="Обычный 4 5 4" xfId="4631" xr:uid="{00000000-0005-0000-0000-000018120000}"/>
    <cellStyle name="Обычный 4 5 5" xfId="4632" xr:uid="{00000000-0005-0000-0000-000019120000}"/>
    <cellStyle name="Обычный 4 6" xfId="4633" xr:uid="{00000000-0005-0000-0000-00001A120000}"/>
    <cellStyle name="Обычный 4 6 2" xfId="4634" xr:uid="{00000000-0005-0000-0000-00001B120000}"/>
    <cellStyle name="Обычный 4 6 2 2" xfId="4635" xr:uid="{00000000-0005-0000-0000-00001C120000}"/>
    <cellStyle name="Обычный 4 6 3" xfId="4636" xr:uid="{00000000-0005-0000-0000-00001D120000}"/>
    <cellStyle name="Обычный 4 6 3 2" xfId="4637" xr:uid="{00000000-0005-0000-0000-00001E120000}"/>
    <cellStyle name="Обычный 4 6 4" xfId="4638" xr:uid="{00000000-0005-0000-0000-00001F120000}"/>
    <cellStyle name="Обычный 4 6 5" xfId="4639" xr:uid="{00000000-0005-0000-0000-000020120000}"/>
    <cellStyle name="Обычный 4 7" xfId="4640" xr:uid="{00000000-0005-0000-0000-000021120000}"/>
    <cellStyle name="Обычный 4 7 2" xfId="4641" xr:uid="{00000000-0005-0000-0000-000022120000}"/>
    <cellStyle name="Обычный 4 7 2 2" xfId="4642" xr:uid="{00000000-0005-0000-0000-000023120000}"/>
    <cellStyle name="Обычный 4 7 3" xfId="4643" xr:uid="{00000000-0005-0000-0000-000024120000}"/>
    <cellStyle name="Обычный 4 7 3 2" xfId="4644" xr:uid="{00000000-0005-0000-0000-000025120000}"/>
    <cellStyle name="Обычный 4 7 4" xfId="4645" xr:uid="{00000000-0005-0000-0000-000026120000}"/>
    <cellStyle name="Обычный 4_3  Бюджет Космонавт_2014_апрель" xfId="4646" xr:uid="{00000000-0005-0000-0000-000027120000}"/>
    <cellStyle name="Обычный 40" xfId="4647" xr:uid="{00000000-0005-0000-0000-000028120000}"/>
    <cellStyle name="Обычный 41" xfId="4648" xr:uid="{00000000-0005-0000-0000-000029120000}"/>
    <cellStyle name="Обычный 42" xfId="4649" xr:uid="{00000000-0005-0000-0000-00002A120000}"/>
    <cellStyle name="Обычный 43" xfId="4650" xr:uid="{00000000-0005-0000-0000-00002B120000}"/>
    <cellStyle name="Обычный 44" xfId="4651" xr:uid="{00000000-0005-0000-0000-00002C120000}"/>
    <cellStyle name="Обычный 45" xfId="4652" xr:uid="{00000000-0005-0000-0000-00002D120000}"/>
    <cellStyle name="Обычный 46" xfId="4653" xr:uid="{00000000-0005-0000-0000-00002E120000}"/>
    <cellStyle name="Обычный 47" xfId="4654" xr:uid="{00000000-0005-0000-0000-00002F120000}"/>
    <cellStyle name="Обычный 48" xfId="4655" xr:uid="{00000000-0005-0000-0000-000030120000}"/>
    <cellStyle name="Обычный 49" xfId="4656" xr:uid="{00000000-0005-0000-0000-000031120000}"/>
    <cellStyle name="Обычный 5" xfId="4657" xr:uid="{00000000-0005-0000-0000-000032120000}"/>
    <cellStyle name="Обычный 5 2" xfId="4658" xr:uid="{00000000-0005-0000-0000-000033120000}"/>
    <cellStyle name="Обычный 5 2 2" xfId="4659" xr:uid="{00000000-0005-0000-0000-000034120000}"/>
    <cellStyle name="Обычный 5 2 3" xfId="4660" xr:uid="{00000000-0005-0000-0000-000035120000}"/>
    <cellStyle name="Обычный 5 3" xfId="4661" xr:uid="{00000000-0005-0000-0000-000036120000}"/>
    <cellStyle name="Обычный 5_База" xfId="4662" xr:uid="{00000000-0005-0000-0000-000037120000}"/>
    <cellStyle name="Обычный 50" xfId="4663" xr:uid="{00000000-0005-0000-0000-000038120000}"/>
    <cellStyle name="Обычный 51" xfId="5342" xr:uid="{00000000-0005-0000-0000-000039120000}"/>
    <cellStyle name="Обычный 52" xfId="5343" xr:uid="{00000000-0005-0000-0000-00003A120000}"/>
    <cellStyle name="Обычный 53" xfId="5344" xr:uid="{00000000-0005-0000-0000-00003B120000}"/>
    <cellStyle name="Обычный 54" xfId="5346" xr:uid="{00000000-0005-0000-0000-00003C120000}"/>
    <cellStyle name="Обычный 55" xfId="5348" xr:uid="{00000000-0005-0000-0000-00003D120000}"/>
    <cellStyle name="Обычный 56" xfId="5350" xr:uid="{00000000-0005-0000-0000-00003E120000}"/>
    <cellStyle name="Обычный 57" xfId="5352" xr:uid="{00000000-0005-0000-0000-00003F120000}"/>
    <cellStyle name="Обычный 58" xfId="5354" xr:uid="{00000000-0005-0000-0000-000040120000}"/>
    <cellStyle name="Обычный 58 2" xfId="5359" xr:uid="{00000000-0005-0000-0000-000041120000}"/>
    <cellStyle name="Обычный 58 3" xfId="5363" xr:uid="{00000000-0005-0000-0000-000042120000}"/>
    <cellStyle name="Обычный 58 4" xfId="5367" xr:uid="{00000000-0005-0000-0000-000043120000}"/>
    <cellStyle name="Обычный 58 5" xfId="5371" xr:uid="{00000000-0005-0000-0000-000044120000}"/>
    <cellStyle name="Обычный 58 6" xfId="5375" xr:uid="{00000000-0005-0000-0000-000045120000}"/>
    <cellStyle name="Обычный 58 7" xfId="5379" xr:uid="{00000000-0005-0000-0000-000046120000}"/>
    <cellStyle name="Обычный 59" xfId="5356" xr:uid="{00000000-0005-0000-0000-000047120000}"/>
    <cellStyle name="Обычный 6" xfId="4664" xr:uid="{00000000-0005-0000-0000-000048120000}"/>
    <cellStyle name="Обычный 6 2" xfId="4665" xr:uid="{00000000-0005-0000-0000-000049120000}"/>
    <cellStyle name="Обычный 6 2 2" xfId="4666" xr:uid="{00000000-0005-0000-0000-00004A120000}"/>
    <cellStyle name="Обычный 6 3" xfId="4667" xr:uid="{00000000-0005-0000-0000-00004B120000}"/>
    <cellStyle name="Обычный 6_Бюджет УК Костанай 2015_ 14-01-2015 на утв" xfId="4668" xr:uid="{00000000-0005-0000-0000-00004C120000}"/>
    <cellStyle name="Обычный 60" xfId="5360" xr:uid="{00000000-0005-0000-0000-00004D120000}"/>
    <cellStyle name="Обычный 61" xfId="5364" xr:uid="{00000000-0005-0000-0000-00004E120000}"/>
    <cellStyle name="Обычный 62" xfId="5368" xr:uid="{00000000-0005-0000-0000-00004F120000}"/>
    <cellStyle name="Обычный 63" xfId="5372" xr:uid="{00000000-0005-0000-0000-000050120000}"/>
    <cellStyle name="Обычный 64" xfId="5376" xr:uid="{00000000-0005-0000-0000-000051120000}"/>
    <cellStyle name="Обычный 65" xfId="5380" xr:uid="{00000000-0005-0000-0000-000052120000}"/>
    <cellStyle name="Обычный 66" xfId="5383" xr:uid="{00000000-0005-0000-0000-000053120000}"/>
    <cellStyle name="Обычный 67" xfId="5386" xr:uid="{00000000-0005-0000-0000-000054120000}"/>
    <cellStyle name="Обычный 68" xfId="5389" xr:uid="{00000000-0005-0000-0000-000055120000}"/>
    <cellStyle name="Обычный 69" xfId="5395" xr:uid="{00000000-0005-0000-0000-000056120000}"/>
    <cellStyle name="Обычный 7" xfId="4669" xr:uid="{00000000-0005-0000-0000-000057120000}"/>
    <cellStyle name="Обычный 7 2" xfId="4670" xr:uid="{00000000-0005-0000-0000-000058120000}"/>
    <cellStyle name="Обычный 7 3" xfId="4671" xr:uid="{00000000-0005-0000-0000-000059120000}"/>
    <cellStyle name="Обычный 7 4" xfId="4672" xr:uid="{00000000-0005-0000-0000-00005A120000}"/>
    <cellStyle name="Обычный 7_Баланс бланк" xfId="4673" xr:uid="{00000000-0005-0000-0000-00005B120000}"/>
    <cellStyle name="Обычный 70" xfId="5397" xr:uid="{00000000-0005-0000-0000-00005C120000}"/>
    <cellStyle name="Обычный 79" xfId="5393" xr:uid="{00000000-0005-0000-0000-00005D120000}"/>
    <cellStyle name="Обычный 8" xfId="4674" xr:uid="{00000000-0005-0000-0000-00005E120000}"/>
    <cellStyle name="Обычный 8 2" xfId="4675" xr:uid="{00000000-0005-0000-0000-00005F120000}"/>
    <cellStyle name="Обычный 8 3" xfId="4676" xr:uid="{00000000-0005-0000-0000-000060120000}"/>
    <cellStyle name="Обычный 8 3 10" xfId="4677" xr:uid="{00000000-0005-0000-0000-000061120000}"/>
    <cellStyle name="Обычный 8 3 10 2" xfId="4678" xr:uid="{00000000-0005-0000-0000-000062120000}"/>
    <cellStyle name="Обычный 8 3 10_База" xfId="4679" xr:uid="{00000000-0005-0000-0000-000063120000}"/>
    <cellStyle name="Обычный 8 3 11" xfId="4680" xr:uid="{00000000-0005-0000-0000-000064120000}"/>
    <cellStyle name="Обычный 8 3 11 2" xfId="4681" xr:uid="{00000000-0005-0000-0000-000065120000}"/>
    <cellStyle name="Обычный 8 3 11_База" xfId="4682" xr:uid="{00000000-0005-0000-0000-000066120000}"/>
    <cellStyle name="Обычный 8 3 12" xfId="4683" xr:uid="{00000000-0005-0000-0000-000067120000}"/>
    <cellStyle name="Обычный 8 3 2" xfId="4684" xr:uid="{00000000-0005-0000-0000-000068120000}"/>
    <cellStyle name="Обычный 8 3 2 2" xfId="4685" xr:uid="{00000000-0005-0000-0000-000069120000}"/>
    <cellStyle name="Обычный 8 3 2 2 2" xfId="4686" xr:uid="{00000000-0005-0000-0000-00006A120000}"/>
    <cellStyle name="Обычный 8 3 2 2 2 2" xfId="4687" xr:uid="{00000000-0005-0000-0000-00006B120000}"/>
    <cellStyle name="Обычный 8 3 2 2 2 2 2" xfId="4688" xr:uid="{00000000-0005-0000-0000-00006C120000}"/>
    <cellStyle name="Обычный 8 3 2 2 2 2 2 2" xfId="4689" xr:uid="{00000000-0005-0000-0000-00006D120000}"/>
    <cellStyle name="Обычный 8 3 2 2 2 2 2 2 2" xfId="4690" xr:uid="{00000000-0005-0000-0000-00006E120000}"/>
    <cellStyle name="Обычный 8 3 2 2 2 2 2 2_База" xfId="4691" xr:uid="{00000000-0005-0000-0000-00006F120000}"/>
    <cellStyle name="Обычный 8 3 2 2 2 2 2 3" xfId="4692" xr:uid="{00000000-0005-0000-0000-000070120000}"/>
    <cellStyle name="Обычный 8 3 2 2 2 2 2_База" xfId="4693" xr:uid="{00000000-0005-0000-0000-000071120000}"/>
    <cellStyle name="Обычный 8 3 2 2 2 2 3" xfId="4694" xr:uid="{00000000-0005-0000-0000-000072120000}"/>
    <cellStyle name="Обычный 8 3 2 2 2 2 3 2" xfId="4695" xr:uid="{00000000-0005-0000-0000-000073120000}"/>
    <cellStyle name="Обычный 8 3 2 2 2 2 3_База" xfId="4696" xr:uid="{00000000-0005-0000-0000-000074120000}"/>
    <cellStyle name="Обычный 8 3 2 2 2 2 4" xfId="4697" xr:uid="{00000000-0005-0000-0000-000075120000}"/>
    <cellStyle name="Обычный 8 3 2 2 2 2 4 2" xfId="4698" xr:uid="{00000000-0005-0000-0000-000076120000}"/>
    <cellStyle name="Обычный 8 3 2 2 2 2 4_База" xfId="4699" xr:uid="{00000000-0005-0000-0000-000077120000}"/>
    <cellStyle name="Обычный 8 3 2 2 2 2 5" xfId="4700" xr:uid="{00000000-0005-0000-0000-000078120000}"/>
    <cellStyle name="Обычный 8 3 2 2 2 2 6" xfId="4701" xr:uid="{00000000-0005-0000-0000-000079120000}"/>
    <cellStyle name="Обычный 8 3 2 2 2 2_База" xfId="4702" xr:uid="{00000000-0005-0000-0000-00007A120000}"/>
    <cellStyle name="Обычный 8 3 2 2 2 3" xfId="4703" xr:uid="{00000000-0005-0000-0000-00007B120000}"/>
    <cellStyle name="Обычный 8 3 2 2 2 3 2" xfId="4704" xr:uid="{00000000-0005-0000-0000-00007C120000}"/>
    <cellStyle name="Обычный 8 3 2 2 2 3 2 2" xfId="4705" xr:uid="{00000000-0005-0000-0000-00007D120000}"/>
    <cellStyle name="Обычный 8 3 2 2 2 3 2 2 2" xfId="4706" xr:uid="{00000000-0005-0000-0000-00007E120000}"/>
    <cellStyle name="Обычный 8 3 2 2 2 3 2 2_База" xfId="4707" xr:uid="{00000000-0005-0000-0000-00007F120000}"/>
    <cellStyle name="Обычный 8 3 2 2 2 3 2 3" xfId="4708" xr:uid="{00000000-0005-0000-0000-000080120000}"/>
    <cellStyle name="Обычный 8 3 2 2 2 3 2_База" xfId="4709" xr:uid="{00000000-0005-0000-0000-000081120000}"/>
    <cellStyle name="Обычный 8 3 2 2 2 3 3" xfId="4710" xr:uid="{00000000-0005-0000-0000-000082120000}"/>
    <cellStyle name="Обычный 8 3 2 2 2 3 3 2" xfId="4711" xr:uid="{00000000-0005-0000-0000-000083120000}"/>
    <cellStyle name="Обычный 8 3 2 2 2 3 3_База" xfId="4712" xr:uid="{00000000-0005-0000-0000-000084120000}"/>
    <cellStyle name="Обычный 8 3 2 2 2 3 4" xfId="4713" xr:uid="{00000000-0005-0000-0000-000085120000}"/>
    <cellStyle name="Обычный 8 3 2 2 2 3_База" xfId="4714" xr:uid="{00000000-0005-0000-0000-000086120000}"/>
    <cellStyle name="Обычный 8 3 2 2 2 4" xfId="4715" xr:uid="{00000000-0005-0000-0000-000087120000}"/>
    <cellStyle name="Обычный 8 3 2 2 2 4 2" xfId="4716" xr:uid="{00000000-0005-0000-0000-000088120000}"/>
    <cellStyle name="Обычный 8 3 2 2 2 4 2 2" xfId="4717" xr:uid="{00000000-0005-0000-0000-000089120000}"/>
    <cellStyle name="Обычный 8 3 2 2 2 4 2_База" xfId="4718" xr:uid="{00000000-0005-0000-0000-00008A120000}"/>
    <cellStyle name="Обычный 8 3 2 2 2 4 3" xfId="4719" xr:uid="{00000000-0005-0000-0000-00008B120000}"/>
    <cellStyle name="Обычный 8 3 2 2 2 4_База" xfId="4720" xr:uid="{00000000-0005-0000-0000-00008C120000}"/>
    <cellStyle name="Обычный 8 3 2 2 2 5" xfId="4721" xr:uid="{00000000-0005-0000-0000-00008D120000}"/>
    <cellStyle name="Обычный 8 3 2 2 2 5 2" xfId="4722" xr:uid="{00000000-0005-0000-0000-00008E120000}"/>
    <cellStyle name="Обычный 8 3 2 2 2 5_База" xfId="4723" xr:uid="{00000000-0005-0000-0000-00008F120000}"/>
    <cellStyle name="Обычный 8 3 2 2 2 6" xfId="4724" xr:uid="{00000000-0005-0000-0000-000090120000}"/>
    <cellStyle name="Обычный 8 3 2 2 2_База" xfId="4725" xr:uid="{00000000-0005-0000-0000-000091120000}"/>
    <cellStyle name="Обычный 8 3 2 2 3" xfId="4726" xr:uid="{00000000-0005-0000-0000-000092120000}"/>
    <cellStyle name="Обычный 8 3 2 2 3 2" xfId="4727" xr:uid="{00000000-0005-0000-0000-000093120000}"/>
    <cellStyle name="Обычный 8 3 2 2 3 2 2" xfId="4728" xr:uid="{00000000-0005-0000-0000-000094120000}"/>
    <cellStyle name="Обычный 8 3 2 2 3 2 2 2" xfId="4729" xr:uid="{00000000-0005-0000-0000-000095120000}"/>
    <cellStyle name="Обычный 8 3 2 2 3 2 2 2 2" xfId="4730" xr:uid="{00000000-0005-0000-0000-000096120000}"/>
    <cellStyle name="Обычный 8 3 2 2 3 2 2 2_База" xfId="4731" xr:uid="{00000000-0005-0000-0000-000097120000}"/>
    <cellStyle name="Обычный 8 3 2 2 3 2 2 3" xfId="4732" xr:uid="{00000000-0005-0000-0000-000098120000}"/>
    <cellStyle name="Обычный 8 3 2 2 3 2 2_База" xfId="4733" xr:uid="{00000000-0005-0000-0000-000099120000}"/>
    <cellStyle name="Обычный 8 3 2 2 3 2 3" xfId="4734" xr:uid="{00000000-0005-0000-0000-00009A120000}"/>
    <cellStyle name="Обычный 8 3 2 2 3 2 3 2" xfId="4735" xr:uid="{00000000-0005-0000-0000-00009B120000}"/>
    <cellStyle name="Обычный 8 3 2 2 3 2 3_База" xfId="4736" xr:uid="{00000000-0005-0000-0000-00009C120000}"/>
    <cellStyle name="Обычный 8 3 2 2 3 2 4" xfId="4737" xr:uid="{00000000-0005-0000-0000-00009D120000}"/>
    <cellStyle name="Обычный 8 3 2 2 3 2_База" xfId="4738" xr:uid="{00000000-0005-0000-0000-00009E120000}"/>
    <cellStyle name="Обычный 8 3 2 2 3 3" xfId="4739" xr:uid="{00000000-0005-0000-0000-00009F120000}"/>
    <cellStyle name="Обычный 8 3 2 2 3 3 2" xfId="4740" xr:uid="{00000000-0005-0000-0000-0000A0120000}"/>
    <cellStyle name="Обычный 8 3 2 2 3 3 2 2" xfId="4741" xr:uid="{00000000-0005-0000-0000-0000A1120000}"/>
    <cellStyle name="Обычный 8 3 2 2 3 3 2 2 2" xfId="4742" xr:uid="{00000000-0005-0000-0000-0000A2120000}"/>
    <cellStyle name="Обычный 8 3 2 2 3 3 2 2_База" xfId="4743" xr:uid="{00000000-0005-0000-0000-0000A3120000}"/>
    <cellStyle name="Обычный 8 3 2 2 3 3 2 3" xfId="4744" xr:uid="{00000000-0005-0000-0000-0000A4120000}"/>
    <cellStyle name="Обычный 8 3 2 2 3 3 2_База" xfId="4745" xr:uid="{00000000-0005-0000-0000-0000A5120000}"/>
    <cellStyle name="Обычный 8 3 2 2 3 3 3" xfId="4746" xr:uid="{00000000-0005-0000-0000-0000A6120000}"/>
    <cellStyle name="Обычный 8 3 2 2 3 3 3 2" xfId="4747" xr:uid="{00000000-0005-0000-0000-0000A7120000}"/>
    <cellStyle name="Обычный 8 3 2 2 3 3 3_База" xfId="4748" xr:uid="{00000000-0005-0000-0000-0000A8120000}"/>
    <cellStyle name="Обычный 8 3 2 2 3 3 4" xfId="4749" xr:uid="{00000000-0005-0000-0000-0000A9120000}"/>
    <cellStyle name="Обычный 8 3 2 2 3 3_База" xfId="4750" xr:uid="{00000000-0005-0000-0000-0000AA120000}"/>
    <cellStyle name="Обычный 8 3 2 2 3 4" xfId="4751" xr:uid="{00000000-0005-0000-0000-0000AB120000}"/>
    <cellStyle name="Обычный 8 3 2 2 3 4 2" xfId="4752" xr:uid="{00000000-0005-0000-0000-0000AC120000}"/>
    <cellStyle name="Обычный 8 3 2 2 3 4 2 2" xfId="4753" xr:uid="{00000000-0005-0000-0000-0000AD120000}"/>
    <cellStyle name="Обычный 8 3 2 2 3 4 2_База" xfId="4754" xr:uid="{00000000-0005-0000-0000-0000AE120000}"/>
    <cellStyle name="Обычный 8 3 2 2 3 4 3" xfId="4755" xr:uid="{00000000-0005-0000-0000-0000AF120000}"/>
    <cellStyle name="Обычный 8 3 2 2 3 4_База" xfId="4756" xr:uid="{00000000-0005-0000-0000-0000B0120000}"/>
    <cellStyle name="Обычный 8 3 2 2 3 5" xfId="4757" xr:uid="{00000000-0005-0000-0000-0000B1120000}"/>
    <cellStyle name="Обычный 8 3 2 2 3 5 2" xfId="4758" xr:uid="{00000000-0005-0000-0000-0000B2120000}"/>
    <cellStyle name="Обычный 8 3 2 2 3 5_База" xfId="4759" xr:uid="{00000000-0005-0000-0000-0000B3120000}"/>
    <cellStyle name="Обычный 8 3 2 2 3 6" xfId="4760" xr:uid="{00000000-0005-0000-0000-0000B4120000}"/>
    <cellStyle name="Обычный 8 3 2 2 3_База" xfId="4761" xr:uid="{00000000-0005-0000-0000-0000B5120000}"/>
    <cellStyle name="Обычный 8 3 2 2 4" xfId="4762" xr:uid="{00000000-0005-0000-0000-0000B6120000}"/>
    <cellStyle name="Обычный 8 3 2 2 4 2" xfId="4763" xr:uid="{00000000-0005-0000-0000-0000B7120000}"/>
    <cellStyle name="Обычный 8 3 2 2 4 2 2" xfId="4764" xr:uid="{00000000-0005-0000-0000-0000B8120000}"/>
    <cellStyle name="Обычный 8 3 2 2 4 2 2 2" xfId="4765" xr:uid="{00000000-0005-0000-0000-0000B9120000}"/>
    <cellStyle name="Обычный 8 3 2 2 4 2 2_База" xfId="4766" xr:uid="{00000000-0005-0000-0000-0000BA120000}"/>
    <cellStyle name="Обычный 8 3 2 2 4 2 3" xfId="4767" xr:uid="{00000000-0005-0000-0000-0000BB120000}"/>
    <cellStyle name="Обычный 8 3 2 2 4 2_База" xfId="4768" xr:uid="{00000000-0005-0000-0000-0000BC120000}"/>
    <cellStyle name="Обычный 8 3 2 2 4 3" xfId="4769" xr:uid="{00000000-0005-0000-0000-0000BD120000}"/>
    <cellStyle name="Обычный 8 3 2 2 4 3 2" xfId="4770" xr:uid="{00000000-0005-0000-0000-0000BE120000}"/>
    <cellStyle name="Обычный 8 3 2 2 4 3_База" xfId="4771" xr:uid="{00000000-0005-0000-0000-0000BF120000}"/>
    <cellStyle name="Обычный 8 3 2 2 4 4" xfId="4772" xr:uid="{00000000-0005-0000-0000-0000C0120000}"/>
    <cellStyle name="Обычный 8 3 2 2 4_База" xfId="4773" xr:uid="{00000000-0005-0000-0000-0000C1120000}"/>
    <cellStyle name="Обычный 8 3 2 2 5" xfId="4774" xr:uid="{00000000-0005-0000-0000-0000C2120000}"/>
    <cellStyle name="Обычный 8 3 2 2 5 2" xfId="4775" xr:uid="{00000000-0005-0000-0000-0000C3120000}"/>
    <cellStyle name="Обычный 8 3 2 2 5 2 2" xfId="4776" xr:uid="{00000000-0005-0000-0000-0000C4120000}"/>
    <cellStyle name="Обычный 8 3 2 2 5 2 2 2" xfId="4777" xr:uid="{00000000-0005-0000-0000-0000C5120000}"/>
    <cellStyle name="Обычный 8 3 2 2 5 2 2_База" xfId="4778" xr:uid="{00000000-0005-0000-0000-0000C6120000}"/>
    <cellStyle name="Обычный 8 3 2 2 5 2 3" xfId="4779" xr:uid="{00000000-0005-0000-0000-0000C7120000}"/>
    <cellStyle name="Обычный 8 3 2 2 5 2_База" xfId="4780" xr:uid="{00000000-0005-0000-0000-0000C8120000}"/>
    <cellStyle name="Обычный 8 3 2 2 5 3" xfId="4781" xr:uid="{00000000-0005-0000-0000-0000C9120000}"/>
    <cellStyle name="Обычный 8 3 2 2 5 3 2" xfId="4782" xr:uid="{00000000-0005-0000-0000-0000CA120000}"/>
    <cellStyle name="Обычный 8 3 2 2 5 3_База" xfId="4783" xr:uid="{00000000-0005-0000-0000-0000CB120000}"/>
    <cellStyle name="Обычный 8 3 2 2 5 4" xfId="4784" xr:uid="{00000000-0005-0000-0000-0000CC120000}"/>
    <cellStyle name="Обычный 8 3 2 2 5_База" xfId="4785" xr:uid="{00000000-0005-0000-0000-0000CD120000}"/>
    <cellStyle name="Обычный 8 3 2 2 6" xfId="4786" xr:uid="{00000000-0005-0000-0000-0000CE120000}"/>
    <cellStyle name="Обычный 8 3 2 2 6 2" xfId="4787" xr:uid="{00000000-0005-0000-0000-0000CF120000}"/>
    <cellStyle name="Обычный 8 3 2 2 6 2 2" xfId="4788" xr:uid="{00000000-0005-0000-0000-0000D0120000}"/>
    <cellStyle name="Обычный 8 3 2 2 6 2_База" xfId="4789" xr:uid="{00000000-0005-0000-0000-0000D1120000}"/>
    <cellStyle name="Обычный 8 3 2 2 6 3" xfId="4790" xr:uid="{00000000-0005-0000-0000-0000D2120000}"/>
    <cellStyle name="Обычный 8 3 2 2 6_База" xfId="4791" xr:uid="{00000000-0005-0000-0000-0000D3120000}"/>
    <cellStyle name="Обычный 8 3 2 2 7" xfId="4792" xr:uid="{00000000-0005-0000-0000-0000D4120000}"/>
    <cellStyle name="Обычный 8 3 2 2 7 2" xfId="4793" xr:uid="{00000000-0005-0000-0000-0000D5120000}"/>
    <cellStyle name="Обычный 8 3 2 2 7_База" xfId="4794" xr:uid="{00000000-0005-0000-0000-0000D6120000}"/>
    <cellStyle name="Обычный 8 3 2 2 8" xfId="4795" xr:uid="{00000000-0005-0000-0000-0000D7120000}"/>
    <cellStyle name="Обычный 8 3 2 2_База" xfId="4796" xr:uid="{00000000-0005-0000-0000-0000D8120000}"/>
    <cellStyle name="Обычный 8 3 2 3" xfId="4797" xr:uid="{00000000-0005-0000-0000-0000D9120000}"/>
    <cellStyle name="Обычный 8 3 2 3 2" xfId="4798" xr:uid="{00000000-0005-0000-0000-0000DA120000}"/>
    <cellStyle name="Обычный 8 3 2 3 2 2" xfId="4799" xr:uid="{00000000-0005-0000-0000-0000DB120000}"/>
    <cellStyle name="Обычный 8 3 2 3 2 2 2" xfId="4800" xr:uid="{00000000-0005-0000-0000-0000DC120000}"/>
    <cellStyle name="Обычный 8 3 2 3 2 2 2 2" xfId="4801" xr:uid="{00000000-0005-0000-0000-0000DD120000}"/>
    <cellStyle name="Обычный 8 3 2 3 2 2 2_База" xfId="4802" xr:uid="{00000000-0005-0000-0000-0000DE120000}"/>
    <cellStyle name="Обычный 8 3 2 3 2 2 3" xfId="4803" xr:uid="{00000000-0005-0000-0000-0000DF120000}"/>
    <cellStyle name="Обычный 8 3 2 3 2 2_База" xfId="4804" xr:uid="{00000000-0005-0000-0000-0000E0120000}"/>
    <cellStyle name="Обычный 8 3 2 3 2 3" xfId="4805" xr:uid="{00000000-0005-0000-0000-0000E1120000}"/>
    <cellStyle name="Обычный 8 3 2 3 2 3 2" xfId="4806" xr:uid="{00000000-0005-0000-0000-0000E2120000}"/>
    <cellStyle name="Обычный 8 3 2 3 2 3_База" xfId="4807" xr:uid="{00000000-0005-0000-0000-0000E3120000}"/>
    <cellStyle name="Обычный 8 3 2 3 2 4" xfId="4808" xr:uid="{00000000-0005-0000-0000-0000E4120000}"/>
    <cellStyle name="Обычный 8 3 2 3 2_База" xfId="4809" xr:uid="{00000000-0005-0000-0000-0000E5120000}"/>
    <cellStyle name="Обычный 8 3 2 3 3" xfId="4810" xr:uid="{00000000-0005-0000-0000-0000E6120000}"/>
    <cellStyle name="Обычный 8 3 2 3 3 2" xfId="4811" xr:uid="{00000000-0005-0000-0000-0000E7120000}"/>
    <cellStyle name="Обычный 8 3 2 3 3 2 2" xfId="4812" xr:uid="{00000000-0005-0000-0000-0000E8120000}"/>
    <cellStyle name="Обычный 8 3 2 3 3 2 2 2" xfId="4813" xr:uid="{00000000-0005-0000-0000-0000E9120000}"/>
    <cellStyle name="Обычный 8 3 2 3 3 2 2_База" xfId="4814" xr:uid="{00000000-0005-0000-0000-0000EA120000}"/>
    <cellStyle name="Обычный 8 3 2 3 3 2 3" xfId="4815" xr:uid="{00000000-0005-0000-0000-0000EB120000}"/>
    <cellStyle name="Обычный 8 3 2 3 3 2_База" xfId="4816" xr:uid="{00000000-0005-0000-0000-0000EC120000}"/>
    <cellStyle name="Обычный 8 3 2 3 3 3" xfId="4817" xr:uid="{00000000-0005-0000-0000-0000ED120000}"/>
    <cellStyle name="Обычный 8 3 2 3 3 3 2" xfId="4818" xr:uid="{00000000-0005-0000-0000-0000EE120000}"/>
    <cellStyle name="Обычный 8 3 2 3 3 3_База" xfId="4819" xr:uid="{00000000-0005-0000-0000-0000EF120000}"/>
    <cellStyle name="Обычный 8 3 2 3 3 4" xfId="4820" xr:uid="{00000000-0005-0000-0000-0000F0120000}"/>
    <cellStyle name="Обычный 8 3 2 3 3_База" xfId="4821" xr:uid="{00000000-0005-0000-0000-0000F1120000}"/>
    <cellStyle name="Обычный 8 3 2 3 4" xfId="4822" xr:uid="{00000000-0005-0000-0000-0000F2120000}"/>
    <cellStyle name="Обычный 8 3 2 3 4 2" xfId="4823" xr:uid="{00000000-0005-0000-0000-0000F3120000}"/>
    <cellStyle name="Обычный 8 3 2 3 4 2 2" xfId="4824" xr:uid="{00000000-0005-0000-0000-0000F4120000}"/>
    <cellStyle name="Обычный 8 3 2 3 4 2_База" xfId="4825" xr:uid="{00000000-0005-0000-0000-0000F5120000}"/>
    <cellStyle name="Обычный 8 3 2 3 4 3" xfId="4826" xr:uid="{00000000-0005-0000-0000-0000F6120000}"/>
    <cellStyle name="Обычный 8 3 2 3 4_База" xfId="4827" xr:uid="{00000000-0005-0000-0000-0000F7120000}"/>
    <cellStyle name="Обычный 8 3 2 3 5" xfId="4828" xr:uid="{00000000-0005-0000-0000-0000F8120000}"/>
    <cellStyle name="Обычный 8 3 2 3 5 2" xfId="4829" xr:uid="{00000000-0005-0000-0000-0000F9120000}"/>
    <cellStyle name="Обычный 8 3 2 3 5_База" xfId="4830" xr:uid="{00000000-0005-0000-0000-0000FA120000}"/>
    <cellStyle name="Обычный 8 3 2 3 6" xfId="4831" xr:uid="{00000000-0005-0000-0000-0000FB120000}"/>
    <cellStyle name="Обычный 8 3 2 3_База" xfId="4832" xr:uid="{00000000-0005-0000-0000-0000FC120000}"/>
    <cellStyle name="Обычный 8 3 2 4" xfId="4833" xr:uid="{00000000-0005-0000-0000-0000FD120000}"/>
    <cellStyle name="Обычный 8 3 2 4 2" xfId="4834" xr:uid="{00000000-0005-0000-0000-0000FE120000}"/>
    <cellStyle name="Обычный 8 3 2 4 2 2" xfId="4835" xr:uid="{00000000-0005-0000-0000-0000FF120000}"/>
    <cellStyle name="Обычный 8 3 2 4 2 2 2" xfId="4836" xr:uid="{00000000-0005-0000-0000-000000130000}"/>
    <cellStyle name="Обычный 8 3 2 4 2 2 2 2" xfId="4837" xr:uid="{00000000-0005-0000-0000-000001130000}"/>
    <cellStyle name="Обычный 8 3 2 4 2 2 2_База" xfId="4838" xr:uid="{00000000-0005-0000-0000-000002130000}"/>
    <cellStyle name="Обычный 8 3 2 4 2 2 3" xfId="4839" xr:uid="{00000000-0005-0000-0000-000003130000}"/>
    <cellStyle name="Обычный 8 3 2 4 2 2_База" xfId="4840" xr:uid="{00000000-0005-0000-0000-000004130000}"/>
    <cellStyle name="Обычный 8 3 2 4 2 3" xfId="4841" xr:uid="{00000000-0005-0000-0000-000005130000}"/>
    <cellStyle name="Обычный 8 3 2 4 2 3 2" xfId="4842" xr:uid="{00000000-0005-0000-0000-000006130000}"/>
    <cellStyle name="Обычный 8 3 2 4 2 3_База" xfId="4843" xr:uid="{00000000-0005-0000-0000-000007130000}"/>
    <cellStyle name="Обычный 8 3 2 4 2 4" xfId="4844" xr:uid="{00000000-0005-0000-0000-000008130000}"/>
    <cellStyle name="Обычный 8 3 2 4 2_База" xfId="4845" xr:uid="{00000000-0005-0000-0000-000009130000}"/>
    <cellStyle name="Обычный 8 3 2 4 3" xfId="4846" xr:uid="{00000000-0005-0000-0000-00000A130000}"/>
    <cellStyle name="Обычный 8 3 2 4 3 2" xfId="4847" xr:uid="{00000000-0005-0000-0000-00000B130000}"/>
    <cellStyle name="Обычный 8 3 2 4 3 2 2" xfId="4848" xr:uid="{00000000-0005-0000-0000-00000C130000}"/>
    <cellStyle name="Обычный 8 3 2 4 3 2 2 2" xfId="4849" xr:uid="{00000000-0005-0000-0000-00000D130000}"/>
    <cellStyle name="Обычный 8 3 2 4 3 2 2_База" xfId="4850" xr:uid="{00000000-0005-0000-0000-00000E130000}"/>
    <cellStyle name="Обычный 8 3 2 4 3 2 3" xfId="4851" xr:uid="{00000000-0005-0000-0000-00000F130000}"/>
    <cellStyle name="Обычный 8 3 2 4 3 2_База" xfId="4852" xr:uid="{00000000-0005-0000-0000-000010130000}"/>
    <cellStyle name="Обычный 8 3 2 4 3 3" xfId="4853" xr:uid="{00000000-0005-0000-0000-000011130000}"/>
    <cellStyle name="Обычный 8 3 2 4 3 3 2" xfId="4854" xr:uid="{00000000-0005-0000-0000-000012130000}"/>
    <cellStyle name="Обычный 8 3 2 4 3 3_База" xfId="4855" xr:uid="{00000000-0005-0000-0000-000013130000}"/>
    <cellStyle name="Обычный 8 3 2 4 3 4" xfId="4856" xr:uid="{00000000-0005-0000-0000-000014130000}"/>
    <cellStyle name="Обычный 8 3 2 4 3_База" xfId="4857" xr:uid="{00000000-0005-0000-0000-000015130000}"/>
    <cellStyle name="Обычный 8 3 2 4 4" xfId="4858" xr:uid="{00000000-0005-0000-0000-000016130000}"/>
    <cellStyle name="Обычный 8 3 2 4 4 2" xfId="4859" xr:uid="{00000000-0005-0000-0000-000017130000}"/>
    <cellStyle name="Обычный 8 3 2 4 4 2 2" xfId="4860" xr:uid="{00000000-0005-0000-0000-000018130000}"/>
    <cellStyle name="Обычный 8 3 2 4 4 2_База" xfId="4861" xr:uid="{00000000-0005-0000-0000-000019130000}"/>
    <cellStyle name="Обычный 8 3 2 4 4 3" xfId="4862" xr:uid="{00000000-0005-0000-0000-00001A130000}"/>
    <cellStyle name="Обычный 8 3 2 4 4_База" xfId="4863" xr:uid="{00000000-0005-0000-0000-00001B130000}"/>
    <cellStyle name="Обычный 8 3 2 4 5" xfId="4864" xr:uid="{00000000-0005-0000-0000-00001C130000}"/>
    <cellStyle name="Обычный 8 3 2 4 5 2" xfId="4865" xr:uid="{00000000-0005-0000-0000-00001D130000}"/>
    <cellStyle name="Обычный 8 3 2 4 5_База" xfId="4866" xr:uid="{00000000-0005-0000-0000-00001E130000}"/>
    <cellStyle name="Обычный 8 3 2 4 6" xfId="4867" xr:uid="{00000000-0005-0000-0000-00001F130000}"/>
    <cellStyle name="Обычный 8 3 2 4_База" xfId="4868" xr:uid="{00000000-0005-0000-0000-000020130000}"/>
    <cellStyle name="Обычный 8 3 2 5" xfId="4869" xr:uid="{00000000-0005-0000-0000-000021130000}"/>
    <cellStyle name="Обычный 8 3 2 5 2" xfId="4870" xr:uid="{00000000-0005-0000-0000-000022130000}"/>
    <cellStyle name="Обычный 8 3 2 5 2 2" xfId="4871" xr:uid="{00000000-0005-0000-0000-000023130000}"/>
    <cellStyle name="Обычный 8 3 2 5 2 2 2" xfId="4872" xr:uid="{00000000-0005-0000-0000-000024130000}"/>
    <cellStyle name="Обычный 8 3 2 5 2 2 2 2" xfId="4873" xr:uid="{00000000-0005-0000-0000-000025130000}"/>
    <cellStyle name="Обычный 8 3 2 5 2 2 2_База" xfId="4874" xr:uid="{00000000-0005-0000-0000-000026130000}"/>
    <cellStyle name="Обычный 8 3 2 5 2 2 3" xfId="4875" xr:uid="{00000000-0005-0000-0000-000027130000}"/>
    <cellStyle name="Обычный 8 3 2 5 2 2_База" xfId="4876" xr:uid="{00000000-0005-0000-0000-000028130000}"/>
    <cellStyle name="Обычный 8 3 2 5 2 3" xfId="4877" xr:uid="{00000000-0005-0000-0000-000029130000}"/>
    <cellStyle name="Обычный 8 3 2 5 2 3 2" xfId="4878" xr:uid="{00000000-0005-0000-0000-00002A130000}"/>
    <cellStyle name="Обычный 8 3 2 5 2 3_База" xfId="4879" xr:uid="{00000000-0005-0000-0000-00002B130000}"/>
    <cellStyle name="Обычный 8 3 2 5 2 4" xfId="4880" xr:uid="{00000000-0005-0000-0000-00002C130000}"/>
    <cellStyle name="Обычный 8 3 2 5 2_База" xfId="4881" xr:uid="{00000000-0005-0000-0000-00002D130000}"/>
    <cellStyle name="Обычный 8 3 2 5 3" xfId="4882" xr:uid="{00000000-0005-0000-0000-00002E130000}"/>
    <cellStyle name="Обычный 8 3 2 5 3 2" xfId="4883" xr:uid="{00000000-0005-0000-0000-00002F130000}"/>
    <cellStyle name="Обычный 8 3 2 5 3 2 2" xfId="4884" xr:uid="{00000000-0005-0000-0000-000030130000}"/>
    <cellStyle name="Обычный 8 3 2 5 3 2_База" xfId="4885" xr:uid="{00000000-0005-0000-0000-000031130000}"/>
    <cellStyle name="Обычный 8 3 2 5 3 3" xfId="4886" xr:uid="{00000000-0005-0000-0000-000032130000}"/>
    <cellStyle name="Обычный 8 3 2 5 3_База" xfId="4887" xr:uid="{00000000-0005-0000-0000-000033130000}"/>
    <cellStyle name="Обычный 8 3 2 5 4" xfId="4888" xr:uid="{00000000-0005-0000-0000-000034130000}"/>
    <cellStyle name="Обычный 8 3 2 5 4 2" xfId="4889" xr:uid="{00000000-0005-0000-0000-000035130000}"/>
    <cellStyle name="Обычный 8 3 2 5 4_База" xfId="4890" xr:uid="{00000000-0005-0000-0000-000036130000}"/>
    <cellStyle name="Обычный 8 3 2 5 5" xfId="4891" xr:uid="{00000000-0005-0000-0000-000037130000}"/>
    <cellStyle name="Обычный 8 3 2 5_База" xfId="4892" xr:uid="{00000000-0005-0000-0000-000038130000}"/>
    <cellStyle name="Обычный 8 3 2 6" xfId="4893" xr:uid="{00000000-0005-0000-0000-000039130000}"/>
    <cellStyle name="Обычный 8 3 2 6 2" xfId="4894" xr:uid="{00000000-0005-0000-0000-00003A130000}"/>
    <cellStyle name="Обычный 8 3 2 6 2 2" xfId="4895" xr:uid="{00000000-0005-0000-0000-00003B130000}"/>
    <cellStyle name="Обычный 8 3 2 6 2 2 2" xfId="4896" xr:uid="{00000000-0005-0000-0000-00003C130000}"/>
    <cellStyle name="Обычный 8 3 2 6 2 2_База" xfId="4897" xr:uid="{00000000-0005-0000-0000-00003D130000}"/>
    <cellStyle name="Обычный 8 3 2 6 2 3" xfId="4898" xr:uid="{00000000-0005-0000-0000-00003E130000}"/>
    <cellStyle name="Обычный 8 3 2 6 2_База" xfId="4899" xr:uid="{00000000-0005-0000-0000-00003F130000}"/>
    <cellStyle name="Обычный 8 3 2 6 3" xfId="4900" xr:uid="{00000000-0005-0000-0000-000040130000}"/>
    <cellStyle name="Обычный 8 3 2 6 3 2" xfId="4901" xr:uid="{00000000-0005-0000-0000-000041130000}"/>
    <cellStyle name="Обычный 8 3 2 6 3_База" xfId="4902" xr:uid="{00000000-0005-0000-0000-000042130000}"/>
    <cellStyle name="Обычный 8 3 2 6 4" xfId="4903" xr:uid="{00000000-0005-0000-0000-000043130000}"/>
    <cellStyle name="Обычный 8 3 2 6_База" xfId="4904" xr:uid="{00000000-0005-0000-0000-000044130000}"/>
    <cellStyle name="Обычный 8 3 2 7" xfId="4905" xr:uid="{00000000-0005-0000-0000-000045130000}"/>
    <cellStyle name="Обычный 8 3 2 7 2" xfId="4906" xr:uid="{00000000-0005-0000-0000-000046130000}"/>
    <cellStyle name="Обычный 8 3 2 7 2 2" xfId="4907" xr:uid="{00000000-0005-0000-0000-000047130000}"/>
    <cellStyle name="Обычный 8 3 2 7 2_База" xfId="4908" xr:uid="{00000000-0005-0000-0000-000048130000}"/>
    <cellStyle name="Обычный 8 3 2 7 3" xfId="4909" xr:uid="{00000000-0005-0000-0000-000049130000}"/>
    <cellStyle name="Обычный 8 3 2 7_База" xfId="4910" xr:uid="{00000000-0005-0000-0000-00004A130000}"/>
    <cellStyle name="Обычный 8 3 2 8" xfId="4911" xr:uid="{00000000-0005-0000-0000-00004B130000}"/>
    <cellStyle name="Обычный 8 3 2 8 2" xfId="4912" xr:uid="{00000000-0005-0000-0000-00004C130000}"/>
    <cellStyle name="Обычный 8 3 2 8_База" xfId="4913" xr:uid="{00000000-0005-0000-0000-00004D130000}"/>
    <cellStyle name="Обычный 8 3 2 9" xfId="4914" xr:uid="{00000000-0005-0000-0000-00004E130000}"/>
    <cellStyle name="Обычный 8 3 2_База" xfId="4915" xr:uid="{00000000-0005-0000-0000-00004F130000}"/>
    <cellStyle name="Обычный 8 3 3" xfId="4916" xr:uid="{00000000-0005-0000-0000-000050130000}"/>
    <cellStyle name="Обычный 8 3 3 2" xfId="4917" xr:uid="{00000000-0005-0000-0000-000051130000}"/>
    <cellStyle name="Обычный 8 3 3 2 2" xfId="4918" xr:uid="{00000000-0005-0000-0000-000052130000}"/>
    <cellStyle name="Обычный 8 3 3 2 2 2" xfId="4919" xr:uid="{00000000-0005-0000-0000-000053130000}"/>
    <cellStyle name="Обычный 8 3 3 2 2 2 2" xfId="4920" xr:uid="{00000000-0005-0000-0000-000054130000}"/>
    <cellStyle name="Обычный 8 3 3 2 2 2 2 2" xfId="4921" xr:uid="{00000000-0005-0000-0000-000055130000}"/>
    <cellStyle name="Обычный 8 3 3 2 2 2 2_База" xfId="4922" xr:uid="{00000000-0005-0000-0000-000056130000}"/>
    <cellStyle name="Обычный 8 3 3 2 2 2 3" xfId="4923" xr:uid="{00000000-0005-0000-0000-000057130000}"/>
    <cellStyle name="Обычный 8 3 3 2 2 2_База" xfId="4924" xr:uid="{00000000-0005-0000-0000-000058130000}"/>
    <cellStyle name="Обычный 8 3 3 2 2 3" xfId="4925" xr:uid="{00000000-0005-0000-0000-000059130000}"/>
    <cellStyle name="Обычный 8 3 3 2 2 3 2" xfId="4926" xr:uid="{00000000-0005-0000-0000-00005A130000}"/>
    <cellStyle name="Обычный 8 3 3 2 2 3_База" xfId="4927" xr:uid="{00000000-0005-0000-0000-00005B130000}"/>
    <cellStyle name="Обычный 8 3 3 2 2 4" xfId="4928" xr:uid="{00000000-0005-0000-0000-00005C130000}"/>
    <cellStyle name="Обычный 8 3 3 2 2_База" xfId="4929" xr:uid="{00000000-0005-0000-0000-00005D130000}"/>
    <cellStyle name="Обычный 8 3 3 2 3" xfId="4930" xr:uid="{00000000-0005-0000-0000-00005E130000}"/>
    <cellStyle name="Обычный 8 3 3 2 3 2" xfId="4931" xr:uid="{00000000-0005-0000-0000-00005F130000}"/>
    <cellStyle name="Обычный 8 3 3 2 3 2 2" xfId="4932" xr:uid="{00000000-0005-0000-0000-000060130000}"/>
    <cellStyle name="Обычный 8 3 3 2 3 2 2 2" xfId="4933" xr:uid="{00000000-0005-0000-0000-000061130000}"/>
    <cellStyle name="Обычный 8 3 3 2 3 2 2_База" xfId="4934" xr:uid="{00000000-0005-0000-0000-000062130000}"/>
    <cellStyle name="Обычный 8 3 3 2 3 2 3" xfId="4935" xr:uid="{00000000-0005-0000-0000-000063130000}"/>
    <cellStyle name="Обычный 8 3 3 2 3 2_База" xfId="4936" xr:uid="{00000000-0005-0000-0000-000064130000}"/>
    <cellStyle name="Обычный 8 3 3 2 3 3" xfId="4937" xr:uid="{00000000-0005-0000-0000-000065130000}"/>
    <cellStyle name="Обычный 8 3 3 2 3 3 2" xfId="4938" xr:uid="{00000000-0005-0000-0000-000066130000}"/>
    <cellStyle name="Обычный 8 3 3 2 3 3_База" xfId="4939" xr:uid="{00000000-0005-0000-0000-000067130000}"/>
    <cellStyle name="Обычный 8 3 3 2 3 4" xfId="4940" xr:uid="{00000000-0005-0000-0000-000068130000}"/>
    <cellStyle name="Обычный 8 3 3 2 3_База" xfId="4941" xr:uid="{00000000-0005-0000-0000-000069130000}"/>
    <cellStyle name="Обычный 8 3 3 2 4" xfId="4942" xr:uid="{00000000-0005-0000-0000-00006A130000}"/>
    <cellStyle name="Обычный 8 3 3 2 4 2" xfId="4943" xr:uid="{00000000-0005-0000-0000-00006B130000}"/>
    <cellStyle name="Обычный 8 3 3 2 4 2 2" xfId="4944" xr:uid="{00000000-0005-0000-0000-00006C130000}"/>
    <cellStyle name="Обычный 8 3 3 2 4 2_База" xfId="4945" xr:uid="{00000000-0005-0000-0000-00006D130000}"/>
    <cellStyle name="Обычный 8 3 3 2 4 3" xfId="4946" xr:uid="{00000000-0005-0000-0000-00006E130000}"/>
    <cellStyle name="Обычный 8 3 3 2 4_База" xfId="4947" xr:uid="{00000000-0005-0000-0000-00006F130000}"/>
    <cellStyle name="Обычный 8 3 3 2 5" xfId="4948" xr:uid="{00000000-0005-0000-0000-000070130000}"/>
    <cellStyle name="Обычный 8 3 3 2 5 2" xfId="4949" xr:uid="{00000000-0005-0000-0000-000071130000}"/>
    <cellStyle name="Обычный 8 3 3 2 5_База" xfId="4950" xr:uid="{00000000-0005-0000-0000-000072130000}"/>
    <cellStyle name="Обычный 8 3 3 2 6" xfId="4951" xr:uid="{00000000-0005-0000-0000-000073130000}"/>
    <cellStyle name="Обычный 8 3 3 2_База" xfId="4952" xr:uid="{00000000-0005-0000-0000-000074130000}"/>
    <cellStyle name="Обычный 8 3 3 3" xfId="4953" xr:uid="{00000000-0005-0000-0000-000075130000}"/>
    <cellStyle name="Обычный 8 3 3 3 2" xfId="4954" xr:uid="{00000000-0005-0000-0000-000076130000}"/>
    <cellStyle name="Обычный 8 3 3 3 2 2" xfId="4955" xr:uid="{00000000-0005-0000-0000-000077130000}"/>
    <cellStyle name="Обычный 8 3 3 3 2 2 2" xfId="4956" xr:uid="{00000000-0005-0000-0000-000078130000}"/>
    <cellStyle name="Обычный 8 3 3 3 2 2 2 2" xfId="4957" xr:uid="{00000000-0005-0000-0000-000079130000}"/>
    <cellStyle name="Обычный 8 3 3 3 2 2 2_База" xfId="4958" xr:uid="{00000000-0005-0000-0000-00007A130000}"/>
    <cellStyle name="Обычный 8 3 3 3 2 2 3" xfId="4959" xr:uid="{00000000-0005-0000-0000-00007B130000}"/>
    <cellStyle name="Обычный 8 3 3 3 2 2_База" xfId="4960" xr:uid="{00000000-0005-0000-0000-00007C130000}"/>
    <cellStyle name="Обычный 8 3 3 3 2 3" xfId="4961" xr:uid="{00000000-0005-0000-0000-00007D130000}"/>
    <cellStyle name="Обычный 8 3 3 3 2 3 2" xfId="4962" xr:uid="{00000000-0005-0000-0000-00007E130000}"/>
    <cellStyle name="Обычный 8 3 3 3 2 3_База" xfId="4963" xr:uid="{00000000-0005-0000-0000-00007F130000}"/>
    <cellStyle name="Обычный 8 3 3 3 2 4" xfId="4964" xr:uid="{00000000-0005-0000-0000-000080130000}"/>
    <cellStyle name="Обычный 8 3 3 3 2_База" xfId="4965" xr:uid="{00000000-0005-0000-0000-000081130000}"/>
    <cellStyle name="Обычный 8 3 3 3 3" xfId="4966" xr:uid="{00000000-0005-0000-0000-000082130000}"/>
    <cellStyle name="Обычный 8 3 3 3 3 2" xfId="4967" xr:uid="{00000000-0005-0000-0000-000083130000}"/>
    <cellStyle name="Обычный 8 3 3 3 3 2 2" xfId="4968" xr:uid="{00000000-0005-0000-0000-000084130000}"/>
    <cellStyle name="Обычный 8 3 3 3 3 2 2 2" xfId="4969" xr:uid="{00000000-0005-0000-0000-000085130000}"/>
    <cellStyle name="Обычный 8 3 3 3 3 2 2_База" xfId="4970" xr:uid="{00000000-0005-0000-0000-000086130000}"/>
    <cellStyle name="Обычный 8 3 3 3 3 2 3" xfId="4971" xr:uid="{00000000-0005-0000-0000-000087130000}"/>
    <cellStyle name="Обычный 8 3 3 3 3 2_База" xfId="4972" xr:uid="{00000000-0005-0000-0000-000088130000}"/>
    <cellStyle name="Обычный 8 3 3 3 3 3" xfId="4973" xr:uid="{00000000-0005-0000-0000-000089130000}"/>
    <cellStyle name="Обычный 8 3 3 3 3 3 2" xfId="4974" xr:uid="{00000000-0005-0000-0000-00008A130000}"/>
    <cellStyle name="Обычный 8 3 3 3 3 3_База" xfId="4975" xr:uid="{00000000-0005-0000-0000-00008B130000}"/>
    <cellStyle name="Обычный 8 3 3 3 3 4" xfId="4976" xr:uid="{00000000-0005-0000-0000-00008C130000}"/>
    <cellStyle name="Обычный 8 3 3 3 3_База" xfId="4977" xr:uid="{00000000-0005-0000-0000-00008D130000}"/>
    <cellStyle name="Обычный 8 3 3 3 4" xfId="4978" xr:uid="{00000000-0005-0000-0000-00008E130000}"/>
    <cellStyle name="Обычный 8 3 3 3 4 2" xfId="4979" xr:uid="{00000000-0005-0000-0000-00008F130000}"/>
    <cellStyle name="Обычный 8 3 3 3 4 2 2" xfId="4980" xr:uid="{00000000-0005-0000-0000-000090130000}"/>
    <cellStyle name="Обычный 8 3 3 3 4 2_База" xfId="4981" xr:uid="{00000000-0005-0000-0000-000091130000}"/>
    <cellStyle name="Обычный 8 3 3 3 4 3" xfId="4982" xr:uid="{00000000-0005-0000-0000-000092130000}"/>
    <cellStyle name="Обычный 8 3 3 3 4_База" xfId="4983" xr:uid="{00000000-0005-0000-0000-000093130000}"/>
    <cellStyle name="Обычный 8 3 3 3 5" xfId="4984" xr:uid="{00000000-0005-0000-0000-000094130000}"/>
    <cellStyle name="Обычный 8 3 3 3 5 2" xfId="4985" xr:uid="{00000000-0005-0000-0000-000095130000}"/>
    <cellStyle name="Обычный 8 3 3 3 5_База" xfId="4986" xr:uid="{00000000-0005-0000-0000-000096130000}"/>
    <cellStyle name="Обычный 8 3 3 3 6" xfId="4987" xr:uid="{00000000-0005-0000-0000-000097130000}"/>
    <cellStyle name="Обычный 8 3 3 3_База" xfId="4988" xr:uid="{00000000-0005-0000-0000-000098130000}"/>
    <cellStyle name="Обычный 8 3 3 4" xfId="4989" xr:uid="{00000000-0005-0000-0000-000099130000}"/>
    <cellStyle name="Обычный 8 3 3 4 2" xfId="4990" xr:uid="{00000000-0005-0000-0000-00009A130000}"/>
    <cellStyle name="Обычный 8 3 3 4 2 2" xfId="4991" xr:uid="{00000000-0005-0000-0000-00009B130000}"/>
    <cellStyle name="Обычный 8 3 3 4 2 2 2" xfId="4992" xr:uid="{00000000-0005-0000-0000-00009C130000}"/>
    <cellStyle name="Обычный 8 3 3 4 2 2_База" xfId="4993" xr:uid="{00000000-0005-0000-0000-00009D130000}"/>
    <cellStyle name="Обычный 8 3 3 4 2 3" xfId="4994" xr:uid="{00000000-0005-0000-0000-00009E130000}"/>
    <cellStyle name="Обычный 8 3 3 4 2_База" xfId="4995" xr:uid="{00000000-0005-0000-0000-00009F130000}"/>
    <cellStyle name="Обычный 8 3 3 4 3" xfId="4996" xr:uid="{00000000-0005-0000-0000-0000A0130000}"/>
    <cellStyle name="Обычный 8 3 3 4 3 2" xfId="4997" xr:uid="{00000000-0005-0000-0000-0000A1130000}"/>
    <cellStyle name="Обычный 8 3 3 4 3_База" xfId="4998" xr:uid="{00000000-0005-0000-0000-0000A2130000}"/>
    <cellStyle name="Обычный 8 3 3 4 4" xfId="4999" xr:uid="{00000000-0005-0000-0000-0000A3130000}"/>
    <cellStyle name="Обычный 8 3 3 4_База" xfId="5000" xr:uid="{00000000-0005-0000-0000-0000A4130000}"/>
    <cellStyle name="Обычный 8 3 3 5" xfId="5001" xr:uid="{00000000-0005-0000-0000-0000A5130000}"/>
    <cellStyle name="Обычный 8 3 3 5 2" xfId="5002" xr:uid="{00000000-0005-0000-0000-0000A6130000}"/>
    <cellStyle name="Обычный 8 3 3 5 2 2" xfId="5003" xr:uid="{00000000-0005-0000-0000-0000A7130000}"/>
    <cellStyle name="Обычный 8 3 3 5 2 2 2" xfId="5004" xr:uid="{00000000-0005-0000-0000-0000A8130000}"/>
    <cellStyle name="Обычный 8 3 3 5 2 2_База" xfId="5005" xr:uid="{00000000-0005-0000-0000-0000A9130000}"/>
    <cellStyle name="Обычный 8 3 3 5 2 3" xfId="5006" xr:uid="{00000000-0005-0000-0000-0000AA130000}"/>
    <cellStyle name="Обычный 8 3 3 5 2_База" xfId="5007" xr:uid="{00000000-0005-0000-0000-0000AB130000}"/>
    <cellStyle name="Обычный 8 3 3 5 3" xfId="5008" xr:uid="{00000000-0005-0000-0000-0000AC130000}"/>
    <cellStyle name="Обычный 8 3 3 5 3 2" xfId="5009" xr:uid="{00000000-0005-0000-0000-0000AD130000}"/>
    <cellStyle name="Обычный 8 3 3 5 3_База" xfId="5010" xr:uid="{00000000-0005-0000-0000-0000AE130000}"/>
    <cellStyle name="Обычный 8 3 3 5 4" xfId="5011" xr:uid="{00000000-0005-0000-0000-0000AF130000}"/>
    <cellStyle name="Обычный 8 3 3 5_База" xfId="5012" xr:uid="{00000000-0005-0000-0000-0000B0130000}"/>
    <cellStyle name="Обычный 8 3 3 6" xfId="5013" xr:uid="{00000000-0005-0000-0000-0000B1130000}"/>
    <cellStyle name="Обычный 8 3 3 6 2" xfId="5014" xr:uid="{00000000-0005-0000-0000-0000B2130000}"/>
    <cellStyle name="Обычный 8 3 3 6 2 2" xfId="5015" xr:uid="{00000000-0005-0000-0000-0000B3130000}"/>
    <cellStyle name="Обычный 8 3 3 6 2_База" xfId="5016" xr:uid="{00000000-0005-0000-0000-0000B4130000}"/>
    <cellStyle name="Обычный 8 3 3 6 3" xfId="5017" xr:uid="{00000000-0005-0000-0000-0000B5130000}"/>
    <cellStyle name="Обычный 8 3 3 6_База" xfId="5018" xr:uid="{00000000-0005-0000-0000-0000B6130000}"/>
    <cellStyle name="Обычный 8 3 3 7" xfId="5019" xr:uid="{00000000-0005-0000-0000-0000B7130000}"/>
    <cellStyle name="Обычный 8 3 3 7 2" xfId="5020" xr:uid="{00000000-0005-0000-0000-0000B8130000}"/>
    <cellStyle name="Обычный 8 3 3 7_База" xfId="5021" xr:uid="{00000000-0005-0000-0000-0000B9130000}"/>
    <cellStyle name="Обычный 8 3 3 8" xfId="5022" xr:uid="{00000000-0005-0000-0000-0000BA130000}"/>
    <cellStyle name="Обычный 8 3 3_База" xfId="5023" xr:uid="{00000000-0005-0000-0000-0000BB130000}"/>
    <cellStyle name="Обычный 8 3 4" xfId="5024" xr:uid="{00000000-0005-0000-0000-0000BC130000}"/>
    <cellStyle name="Обычный 8 3 4 2" xfId="5025" xr:uid="{00000000-0005-0000-0000-0000BD130000}"/>
    <cellStyle name="Обычный 8 3 4 2 2" xfId="5026" xr:uid="{00000000-0005-0000-0000-0000BE130000}"/>
    <cellStyle name="Обычный 8 3 4 2 2 2" xfId="5027" xr:uid="{00000000-0005-0000-0000-0000BF130000}"/>
    <cellStyle name="Обычный 8 3 4 2 2 2 2" xfId="5028" xr:uid="{00000000-0005-0000-0000-0000C0130000}"/>
    <cellStyle name="Обычный 8 3 4 2 2 2_База" xfId="5029" xr:uid="{00000000-0005-0000-0000-0000C1130000}"/>
    <cellStyle name="Обычный 8 3 4 2 2 3" xfId="5030" xr:uid="{00000000-0005-0000-0000-0000C2130000}"/>
    <cellStyle name="Обычный 8 3 4 2 2_База" xfId="5031" xr:uid="{00000000-0005-0000-0000-0000C3130000}"/>
    <cellStyle name="Обычный 8 3 4 2 3" xfId="5032" xr:uid="{00000000-0005-0000-0000-0000C4130000}"/>
    <cellStyle name="Обычный 8 3 4 2 3 2" xfId="5033" xr:uid="{00000000-0005-0000-0000-0000C5130000}"/>
    <cellStyle name="Обычный 8 3 4 2 3_База" xfId="5034" xr:uid="{00000000-0005-0000-0000-0000C6130000}"/>
    <cellStyle name="Обычный 8 3 4 2 4" xfId="5035" xr:uid="{00000000-0005-0000-0000-0000C7130000}"/>
    <cellStyle name="Обычный 8 3 4 2_База" xfId="5036" xr:uid="{00000000-0005-0000-0000-0000C8130000}"/>
    <cellStyle name="Обычный 8 3 4 3" xfId="5037" xr:uid="{00000000-0005-0000-0000-0000C9130000}"/>
    <cellStyle name="Обычный 8 3 4 3 2" xfId="5038" xr:uid="{00000000-0005-0000-0000-0000CA130000}"/>
    <cellStyle name="Обычный 8 3 4 3 2 2" xfId="5039" xr:uid="{00000000-0005-0000-0000-0000CB130000}"/>
    <cellStyle name="Обычный 8 3 4 3 2 2 2" xfId="5040" xr:uid="{00000000-0005-0000-0000-0000CC130000}"/>
    <cellStyle name="Обычный 8 3 4 3 2 2_База" xfId="5041" xr:uid="{00000000-0005-0000-0000-0000CD130000}"/>
    <cellStyle name="Обычный 8 3 4 3 2 3" xfId="5042" xr:uid="{00000000-0005-0000-0000-0000CE130000}"/>
    <cellStyle name="Обычный 8 3 4 3 2_База" xfId="5043" xr:uid="{00000000-0005-0000-0000-0000CF130000}"/>
    <cellStyle name="Обычный 8 3 4 3 3" xfId="5044" xr:uid="{00000000-0005-0000-0000-0000D0130000}"/>
    <cellStyle name="Обычный 8 3 4 3 3 2" xfId="5045" xr:uid="{00000000-0005-0000-0000-0000D1130000}"/>
    <cellStyle name="Обычный 8 3 4 3 3_База" xfId="5046" xr:uid="{00000000-0005-0000-0000-0000D2130000}"/>
    <cellStyle name="Обычный 8 3 4 3 4" xfId="5047" xr:uid="{00000000-0005-0000-0000-0000D3130000}"/>
    <cellStyle name="Обычный 8 3 4 3_База" xfId="5048" xr:uid="{00000000-0005-0000-0000-0000D4130000}"/>
    <cellStyle name="Обычный 8 3 4 4" xfId="5049" xr:uid="{00000000-0005-0000-0000-0000D5130000}"/>
    <cellStyle name="Обычный 8 3 4 4 2" xfId="5050" xr:uid="{00000000-0005-0000-0000-0000D6130000}"/>
    <cellStyle name="Обычный 8 3 4 4 2 2" xfId="5051" xr:uid="{00000000-0005-0000-0000-0000D7130000}"/>
    <cellStyle name="Обычный 8 3 4 4 2_База" xfId="5052" xr:uid="{00000000-0005-0000-0000-0000D8130000}"/>
    <cellStyle name="Обычный 8 3 4 4 3" xfId="5053" xr:uid="{00000000-0005-0000-0000-0000D9130000}"/>
    <cellStyle name="Обычный 8 3 4 4_База" xfId="5054" xr:uid="{00000000-0005-0000-0000-0000DA130000}"/>
    <cellStyle name="Обычный 8 3 4 5" xfId="5055" xr:uid="{00000000-0005-0000-0000-0000DB130000}"/>
    <cellStyle name="Обычный 8 3 4 5 2" xfId="5056" xr:uid="{00000000-0005-0000-0000-0000DC130000}"/>
    <cellStyle name="Обычный 8 3 4 5_База" xfId="5057" xr:uid="{00000000-0005-0000-0000-0000DD130000}"/>
    <cellStyle name="Обычный 8 3 4 6" xfId="5058" xr:uid="{00000000-0005-0000-0000-0000DE130000}"/>
    <cellStyle name="Обычный 8 3 4_База" xfId="5059" xr:uid="{00000000-0005-0000-0000-0000DF130000}"/>
    <cellStyle name="Обычный 8 3 5" xfId="5060" xr:uid="{00000000-0005-0000-0000-0000E0130000}"/>
    <cellStyle name="Обычный 8 3 5 2" xfId="5061" xr:uid="{00000000-0005-0000-0000-0000E1130000}"/>
    <cellStyle name="Обычный 8 3 5 2 2" xfId="5062" xr:uid="{00000000-0005-0000-0000-0000E2130000}"/>
    <cellStyle name="Обычный 8 3 5 2 2 2" xfId="5063" xr:uid="{00000000-0005-0000-0000-0000E3130000}"/>
    <cellStyle name="Обычный 8 3 5 2 2 2 2" xfId="5064" xr:uid="{00000000-0005-0000-0000-0000E4130000}"/>
    <cellStyle name="Обычный 8 3 5 2 2 2_База" xfId="5065" xr:uid="{00000000-0005-0000-0000-0000E5130000}"/>
    <cellStyle name="Обычный 8 3 5 2 2 3" xfId="5066" xr:uid="{00000000-0005-0000-0000-0000E6130000}"/>
    <cellStyle name="Обычный 8 3 5 2 2_База" xfId="5067" xr:uid="{00000000-0005-0000-0000-0000E7130000}"/>
    <cellStyle name="Обычный 8 3 5 2 3" xfId="5068" xr:uid="{00000000-0005-0000-0000-0000E8130000}"/>
    <cellStyle name="Обычный 8 3 5 2 3 2" xfId="5069" xr:uid="{00000000-0005-0000-0000-0000E9130000}"/>
    <cellStyle name="Обычный 8 3 5 2 3_База" xfId="5070" xr:uid="{00000000-0005-0000-0000-0000EA130000}"/>
    <cellStyle name="Обычный 8 3 5 2 4" xfId="5071" xr:uid="{00000000-0005-0000-0000-0000EB130000}"/>
    <cellStyle name="Обычный 8 3 5 2_База" xfId="5072" xr:uid="{00000000-0005-0000-0000-0000EC130000}"/>
    <cellStyle name="Обычный 8 3 5 3" xfId="5073" xr:uid="{00000000-0005-0000-0000-0000ED130000}"/>
    <cellStyle name="Обычный 8 3 5 3 2" xfId="5074" xr:uid="{00000000-0005-0000-0000-0000EE130000}"/>
    <cellStyle name="Обычный 8 3 5 3 2 2" xfId="5075" xr:uid="{00000000-0005-0000-0000-0000EF130000}"/>
    <cellStyle name="Обычный 8 3 5 3 2 2 2" xfId="5076" xr:uid="{00000000-0005-0000-0000-0000F0130000}"/>
    <cellStyle name="Обычный 8 3 5 3 2 2_База" xfId="5077" xr:uid="{00000000-0005-0000-0000-0000F1130000}"/>
    <cellStyle name="Обычный 8 3 5 3 2 3" xfId="5078" xr:uid="{00000000-0005-0000-0000-0000F2130000}"/>
    <cellStyle name="Обычный 8 3 5 3 2_База" xfId="5079" xr:uid="{00000000-0005-0000-0000-0000F3130000}"/>
    <cellStyle name="Обычный 8 3 5 3 3" xfId="5080" xr:uid="{00000000-0005-0000-0000-0000F4130000}"/>
    <cellStyle name="Обычный 8 3 5 3 3 2" xfId="5081" xr:uid="{00000000-0005-0000-0000-0000F5130000}"/>
    <cellStyle name="Обычный 8 3 5 3 3_База" xfId="5082" xr:uid="{00000000-0005-0000-0000-0000F6130000}"/>
    <cellStyle name="Обычный 8 3 5 3 4" xfId="5083" xr:uid="{00000000-0005-0000-0000-0000F7130000}"/>
    <cellStyle name="Обычный 8 3 5 3_База" xfId="5084" xr:uid="{00000000-0005-0000-0000-0000F8130000}"/>
    <cellStyle name="Обычный 8 3 5 4" xfId="5085" xr:uid="{00000000-0005-0000-0000-0000F9130000}"/>
    <cellStyle name="Обычный 8 3 5 4 2" xfId="5086" xr:uid="{00000000-0005-0000-0000-0000FA130000}"/>
    <cellStyle name="Обычный 8 3 5 4 2 2" xfId="5087" xr:uid="{00000000-0005-0000-0000-0000FB130000}"/>
    <cellStyle name="Обычный 8 3 5 4 2_База" xfId="5088" xr:uid="{00000000-0005-0000-0000-0000FC130000}"/>
    <cellStyle name="Обычный 8 3 5 4 3" xfId="5089" xr:uid="{00000000-0005-0000-0000-0000FD130000}"/>
    <cellStyle name="Обычный 8 3 5 4_База" xfId="5090" xr:uid="{00000000-0005-0000-0000-0000FE130000}"/>
    <cellStyle name="Обычный 8 3 5 5" xfId="5091" xr:uid="{00000000-0005-0000-0000-0000FF130000}"/>
    <cellStyle name="Обычный 8 3 5 5 2" xfId="5092" xr:uid="{00000000-0005-0000-0000-000000140000}"/>
    <cellStyle name="Обычный 8 3 5 5_База" xfId="5093" xr:uid="{00000000-0005-0000-0000-000001140000}"/>
    <cellStyle name="Обычный 8 3 5 6" xfId="5094" xr:uid="{00000000-0005-0000-0000-000002140000}"/>
    <cellStyle name="Обычный 8 3 5_База" xfId="5095" xr:uid="{00000000-0005-0000-0000-000003140000}"/>
    <cellStyle name="Обычный 8 3 6" xfId="5096" xr:uid="{00000000-0005-0000-0000-000004140000}"/>
    <cellStyle name="Обычный 8 3 6 2" xfId="5097" xr:uid="{00000000-0005-0000-0000-000005140000}"/>
    <cellStyle name="Обычный 8 3 6 2 2" xfId="5098" xr:uid="{00000000-0005-0000-0000-000006140000}"/>
    <cellStyle name="Обычный 8 3 6 2 2 2" xfId="5099" xr:uid="{00000000-0005-0000-0000-000007140000}"/>
    <cellStyle name="Обычный 8 3 6 2 2 2 2" xfId="5100" xr:uid="{00000000-0005-0000-0000-000008140000}"/>
    <cellStyle name="Обычный 8 3 6 2 2 2_База" xfId="5101" xr:uid="{00000000-0005-0000-0000-000009140000}"/>
    <cellStyle name="Обычный 8 3 6 2 2 3" xfId="5102" xr:uid="{00000000-0005-0000-0000-00000A140000}"/>
    <cellStyle name="Обычный 8 3 6 2 2_База" xfId="5103" xr:uid="{00000000-0005-0000-0000-00000B140000}"/>
    <cellStyle name="Обычный 8 3 6 2 3" xfId="5104" xr:uid="{00000000-0005-0000-0000-00000C140000}"/>
    <cellStyle name="Обычный 8 3 6 2 3 2" xfId="5105" xr:uid="{00000000-0005-0000-0000-00000D140000}"/>
    <cellStyle name="Обычный 8 3 6 2 3_База" xfId="5106" xr:uid="{00000000-0005-0000-0000-00000E140000}"/>
    <cellStyle name="Обычный 8 3 6 2 4" xfId="5107" xr:uid="{00000000-0005-0000-0000-00000F140000}"/>
    <cellStyle name="Обычный 8 3 6 2_База" xfId="5108" xr:uid="{00000000-0005-0000-0000-000010140000}"/>
    <cellStyle name="Обычный 8 3 6 3" xfId="5109" xr:uid="{00000000-0005-0000-0000-000011140000}"/>
    <cellStyle name="Обычный 8 3 6 3 2" xfId="5110" xr:uid="{00000000-0005-0000-0000-000012140000}"/>
    <cellStyle name="Обычный 8 3 6 3 2 2" xfId="5111" xr:uid="{00000000-0005-0000-0000-000013140000}"/>
    <cellStyle name="Обычный 8 3 6 3 2_База" xfId="5112" xr:uid="{00000000-0005-0000-0000-000014140000}"/>
    <cellStyle name="Обычный 8 3 6 3 3" xfId="5113" xr:uid="{00000000-0005-0000-0000-000015140000}"/>
    <cellStyle name="Обычный 8 3 6 3_База" xfId="5114" xr:uid="{00000000-0005-0000-0000-000016140000}"/>
    <cellStyle name="Обычный 8 3 6 4" xfId="5115" xr:uid="{00000000-0005-0000-0000-000017140000}"/>
    <cellStyle name="Обычный 8 3 6 4 2" xfId="5116" xr:uid="{00000000-0005-0000-0000-000018140000}"/>
    <cellStyle name="Обычный 8 3 6 4_База" xfId="5117" xr:uid="{00000000-0005-0000-0000-000019140000}"/>
    <cellStyle name="Обычный 8 3 6 5" xfId="5118" xr:uid="{00000000-0005-0000-0000-00001A140000}"/>
    <cellStyle name="Обычный 8 3 6_База" xfId="5119" xr:uid="{00000000-0005-0000-0000-00001B140000}"/>
    <cellStyle name="Обычный 8 3 7" xfId="5120" xr:uid="{00000000-0005-0000-0000-00001C140000}"/>
    <cellStyle name="Обычный 8 3 7 2" xfId="5121" xr:uid="{00000000-0005-0000-0000-00001D140000}"/>
    <cellStyle name="Обычный 8 3 7 2 2" xfId="5122" xr:uid="{00000000-0005-0000-0000-00001E140000}"/>
    <cellStyle name="Обычный 8 3 7 2 2 2" xfId="5123" xr:uid="{00000000-0005-0000-0000-00001F140000}"/>
    <cellStyle name="Обычный 8 3 7 2 2_База" xfId="5124" xr:uid="{00000000-0005-0000-0000-000020140000}"/>
    <cellStyle name="Обычный 8 3 7 2 3" xfId="5125" xr:uid="{00000000-0005-0000-0000-000021140000}"/>
    <cellStyle name="Обычный 8 3 7 2_База" xfId="5126" xr:uid="{00000000-0005-0000-0000-000022140000}"/>
    <cellStyle name="Обычный 8 3 7 3" xfId="5127" xr:uid="{00000000-0005-0000-0000-000023140000}"/>
    <cellStyle name="Обычный 8 3 7 3 2" xfId="5128" xr:uid="{00000000-0005-0000-0000-000024140000}"/>
    <cellStyle name="Обычный 8 3 7 3_База" xfId="5129" xr:uid="{00000000-0005-0000-0000-000025140000}"/>
    <cellStyle name="Обычный 8 3 7 4" xfId="5130" xr:uid="{00000000-0005-0000-0000-000026140000}"/>
    <cellStyle name="Обычный 8 3 7_База" xfId="5131" xr:uid="{00000000-0005-0000-0000-000027140000}"/>
    <cellStyle name="Обычный 8 3 8" xfId="5132" xr:uid="{00000000-0005-0000-0000-000028140000}"/>
    <cellStyle name="Обычный 8 3 8 2" xfId="5133" xr:uid="{00000000-0005-0000-0000-000029140000}"/>
    <cellStyle name="Обычный 8 3 8 2 2" xfId="5134" xr:uid="{00000000-0005-0000-0000-00002A140000}"/>
    <cellStyle name="Обычный 8 3 8 2 2 2" xfId="5135" xr:uid="{00000000-0005-0000-0000-00002B140000}"/>
    <cellStyle name="Обычный 8 3 8 2 2_База" xfId="5136" xr:uid="{00000000-0005-0000-0000-00002C140000}"/>
    <cellStyle name="Обычный 8 3 8 2 3" xfId="5137" xr:uid="{00000000-0005-0000-0000-00002D140000}"/>
    <cellStyle name="Обычный 8 3 8 2_База" xfId="5138" xr:uid="{00000000-0005-0000-0000-00002E140000}"/>
    <cellStyle name="Обычный 8 3 8 3" xfId="5139" xr:uid="{00000000-0005-0000-0000-00002F140000}"/>
    <cellStyle name="Обычный 8 3 8 3 2" xfId="5140" xr:uid="{00000000-0005-0000-0000-000030140000}"/>
    <cellStyle name="Обычный 8 3 8 3_База" xfId="5141" xr:uid="{00000000-0005-0000-0000-000031140000}"/>
    <cellStyle name="Обычный 8 3 8 4" xfId="5142" xr:uid="{00000000-0005-0000-0000-000032140000}"/>
    <cellStyle name="Обычный 8 3 8_База" xfId="5143" xr:uid="{00000000-0005-0000-0000-000033140000}"/>
    <cellStyle name="Обычный 8 3 9" xfId="5144" xr:uid="{00000000-0005-0000-0000-000034140000}"/>
    <cellStyle name="Обычный 8 3 9 2" xfId="5145" xr:uid="{00000000-0005-0000-0000-000035140000}"/>
    <cellStyle name="Обычный 8 3 9 2 2" xfId="5146" xr:uid="{00000000-0005-0000-0000-000036140000}"/>
    <cellStyle name="Обычный 8 3 9 2_База" xfId="5147" xr:uid="{00000000-0005-0000-0000-000037140000}"/>
    <cellStyle name="Обычный 8 3 9 3" xfId="5148" xr:uid="{00000000-0005-0000-0000-000038140000}"/>
    <cellStyle name="Обычный 8 3 9_База" xfId="5149" xr:uid="{00000000-0005-0000-0000-000039140000}"/>
    <cellStyle name="Обычный 8 3_База" xfId="5150" xr:uid="{00000000-0005-0000-0000-00003A140000}"/>
    <cellStyle name="Обычный 8 4" xfId="5151" xr:uid="{00000000-0005-0000-0000-00003B140000}"/>
    <cellStyle name="Обычный 8 4 2" xfId="5152" xr:uid="{00000000-0005-0000-0000-00003C140000}"/>
    <cellStyle name="Обычный 8 4 2 2" xfId="5153" xr:uid="{00000000-0005-0000-0000-00003D140000}"/>
    <cellStyle name="Обычный 8 4 3" xfId="5154" xr:uid="{00000000-0005-0000-0000-00003E140000}"/>
    <cellStyle name="Обычный 8 4 3 2" xfId="5155" xr:uid="{00000000-0005-0000-0000-00003F140000}"/>
    <cellStyle name="Обычный 8 4 4" xfId="5156" xr:uid="{00000000-0005-0000-0000-000040140000}"/>
    <cellStyle name="Обычный 8 4 5" xfId="5157" xr:uid="{00000000-0005-0000-0000-000041140000}"/>
    <cellStyle name="Обычный 8 5" xfId="5158" xr:uid="{00000000-0005-0000-0000-000042140000}"/>
    <cellStyle name="Обычный 8 6" xfId="5159" xr:uid="{00000000-0005-0000-0000-000043140000}"/>
    <cellStyle name="Обычный 8_Бюджет Аркада 2013_июнь" xfId="5160" xr:uid="{00000000-0005-0000-0000-000044140000}"/>
    <cellStyle name="Обычный 9" xfId="5161" xr:uid="{00000000-0005-0000-0000-000045140000}"/>
    <cellStyle name="Обычный 9 2" xfId="5162" xr:uid="{00000000-0005-0000-0000-000046140000}"/>
    <cellStyle name="Обычный 9 3" xfId="5163" xr:uid="{00000000-0005-0000-0000-000047140000}"/>
    <cellStyle name="Обычный 9 3 2" xfId="5164" xr:uid="{00000000-0005-0000-0000-000048140000}"/>
    <cellStyle name="Обычный 9 3 2 2" xfId="5165" xr:uid="{00000000-0005-0000-0000-000049140000}"/>
    <cellStyle name="Обычный 9 3 3" xfId="5166" xr:uid="{00000000-0005-0000-0000-00004A140000}"/>
    <cellStyle name="Обычный 9 3 3 2" xfId="5167" xr:uid="{00000000-0005-0000-0000-00004B140000}"/>
    <cellStyle name="Обычный 9 3 4" xfId="5168" xr:uid="{00000000-0005-0000-0000-00004C140000}"/>
    <cellStyle name="Обычный 9_Книга1" xfId="5169" xr:uid="{00000000-0005-0000-0000-00004D140000}"/>
    <cellStyle name="Обычный_Баланс 2" xfId="5398" xr:uid="{00000000-0005-0000-0000-00004E140000}"/>
    <cellStyle name="Обычный_ДДС-П" xfId="5410" xr:uid="{00000000-0005-0000-0000-00004F140000}"/>
    <cellStyle name="Обычный_доходы" xfId="5391" xr:uid="{00000000-0005-0000-0000-000050140000}"/>
    <cellStyle name="Обычный_Доходы 2-22" xfId="5402" xr:uid="{00000000-0005-0000-0000-000051140000}"/>
    <cellStyle name="Обычный_Доходы 2-23" xfId="5401" xr:uid="{00000000-0005-0000-0000-000052140000}"/>
    <cellStyle name="Обычный_Доходы 23" xfId="5408" xr:uid="{00000000-0005-0000-0000-000053140000}"/>
    <cellStyle name="Обычный_Доходы 3-22" xfId="5407" xr:uid="{00000000-0005-0000-0000-000054140000}"/>
    <cellStyle name="Обычный_ОПУ" xfId="5412" xr:uid="{00000000-0005-0000-0000-000055140000}"/>
    <cellStyle name="Обычный_ОСВ 1.2024 АП" xfId="5411" xr:uid="{00000000-0005-0000-0000-000056140000}"/>
    <cellStyle name="Обычный_ОСВ 23" xfId="5406" xr:uid="{00000000-0005-0000-0000-000057140000}"/>
    <cellStyle name="Обычный_ОСВ общ" xfId="5399" xr:uid="{00000000-0005-0000-0000-000058140000}"/>
    <cellStyle name="Обычный_расходы" xfId="5392" xr:uid="{00000000-0005-0000-0000-000059140000}"/>
    <cellStyle name="Обычный_Расходы 2-22" xfId="5404" xr:uid="{00000000-0005-0000-0000-00005A140000}"/>
    <cellStyle name="Обычный_Расходы 2-23" xfId="5403" xr:uid="{00000000-0005-0000-0000-00005B140000}"/>
    <cellStyle name="Обычный_Расходы 23" xfId="5409" xr:uid="{00000000-0005-0000-0000-00005C140000}"/>
    <cellStyle name="Плохой 2" xfId="5170" xr:uid="{00000000-0005-0000-0000-00005D140000}"/>
    <cellStyle name="Плохой 3" xfId="5171" xr:uid="{00000000-0005-0000-0000-00005E140000}"/>
    <cellStyle name="Плохой 3 2" xfId="5172" xr:uid="{00000000-0005-0000-0000-00005F140000}"/>
    <cellStyle name="Плохой 4" xfId="5173" xr:uid="{00000000-0005-0000-0000-000060140000}"/>
    <cellStyle name="Плохой 4 2" xfId="5174" xr:uid="{00000000-0005-0000-0000-000061140000}"/>
    <cellStyle name="Плохой 5" xfId="5175" xr:uid="{00000000-0005-0000-0000-000062140000}"/>
    <cellStyle name="Пояснение 2" xfId="5176" xr:uid="{00000000-0005-0000-0000-000063140000}"/>
    <cellStyle name="Пояснение 3" xfId="5177" xr:uid="{00000000-0005-0000-0000-000064140000}"/>
    <cellStyle name="Пояснение 4" xfId="5178" xr:uid="{00000000-0005-0000-0000-000065140000}"/>
    <cellStyle name="Пояснение 5" xfId="5179" xr:uid="{00000000-0005-0000-0000-000066140000}"/>
    <cellStyle name="Примечание 2" xfId="5180" xr:uid="{00000000-0005-0000-0000-000067140000}"/>
    <cellStyle name="Примечание 2 2" xfId="5181" xr:uid="{00000000-0005-0000-0000-000068140000}"/>
    <cellStyle name="Примечание 3" xfId="5182" xr:uid="{00000000-0005-0000-0000-000069140000}"/>
    <cellStyle name="Примечание 3 2" xfId="5183" xr:uid="{00000000-0005-0000-0000-00006A140000}"/>
    <cellStyle name="Примечание 4" xfId="5184" xr:uid="{00000000-0005-0000-0000-00006B140000}"/>
    <cellStyle name="Примечание 4 2" xfId="5185" xr:uid="{00000000-0005-0000-0000-00006C140000}"/>
    <cellStyle name="Примечание 5" xfId="5186" xr:uid="{00000000-0005-0000-0000-00006D140000}"/>
    <cellStyle name="Процентный 10" xfId="5187" xr:uid="{00000000-0005-0000-0000-00006E140000}"/>
    <cellStyle name="Процентный 10 2" xfId="5188" xr:uid="{00000000-0005-0000-0000-00006F140000}"/>
    <cellStyle name="Процентный 11" xfId="5189" xr:uid="{00000000-0005-0000-0000-000070140000}"/>
    <cellStyle name="Процентный 11 2" xfId="5190" xr:uid="{00000000-0005-0000-0000-000071140000}"/>
    <cellStyle name="Процентный 12" xfId="5191" xr:uid="{00000000-0005-0000-0000-000072140000}"/>
    <cellStyle name="Процентный 12 2" xfId="5192" xr:uid="{00000000-0005-0000-0000-000073140000}"/>
    <cellStyle name="Процентный 13" xfId="5193" xr:uid="{00000000-0005-0000-0000-000074140000}"/>
    <cellStyle name="Процентный 14" xfId="5194" xr:uid="{00000000-0005-0000-0000-000075140000}"/>
    <cellStyle name="Процентный 15" xfId="5195" xr:uid="{00000000-0005-0000-0000-000076140000}"/>
    <cellStyle name="Процентный 16" xfId="5196" xr:uid="{00000000-0005-0000-0000-000077140000}"/>
    <cellStyle name="Процентный 17" xfId="5197" xr:uid="{00000000-0005-0000-0000-000078140000}"/>
    <cellStyle name="Процентный 18" xfId="5198" xr:uid="{00000000-0005-0000-0000-000079140000}"/>
    <cellStyle name="Процентный 2" xfId="5199" xr:uid="{00000000-0005-0000-0000-00007A140000}"/>
    <cellStyle name="Процентный 2 2" xfId="5200" xr:uid="{00000000-0005-0000-0000-00007B140000}"/>
    <cellStyle name="Процентный 2 2 2" xfId="5201" xr:uid="{00000000-0005-0000-0000-00007C140000}"/>
    <cellStyle name="Процентный 2 2 2 2" xfId="5202" xr:uid="{00000000-0005-0000-0000-00007D140000}"/>
    <cellStyle name="Процентный 2 2 2_Налоговый прогноз ТОО ЦУМ_2015   08.12.14 Куандыкова А." xfId="5203" xr:uid="{00000000-0005-0000-0000-00007E140000}"/>
    <cellStyle name="Процентный 2 2 3" xfId="5204" xr:uid="{00000000-0005-0000-0000-00007F140000}"/>
    <cellStyle name="Процентный 2 2 3 2" xfId="5205" xr:uid="{00000000-0005-0000-0000-000080140000}"/>
    <cellStyle name="Процентный 2 2 4" xfId="5206" xr:uid="{00000000-0005-0000-0000-000081140000}"/>
    <cellStyle name="Процентный 2 2_Кап. затраты  на 2015 год 14.11.2014 окончательно" xfId="5207" xr:uid="{00000000-0005-0000-0000-000082140000}"/>
    <cellStyle name="Процентный 2 3" xfId="5208" xr:uid="{00000000-0005-0000-0000-000083140000}"/>
    <cellStyle name="Процентный 2 3 2" xfId="5209" xr:uid="{00000000-0005-0000-0000-000084140000}"/>
    <cellStyle name="Процентный 2 4" xfId="5210" xr:uid="{00000000-0005-0000-0000-000085140000}"/>
    <cellStyle name="Процентный 2 4 2" xfId="5211" xr:uid="{00000000-0005-0000-0000-000086140000}"/>
    <cellStyle name="Процентный 2 5" xfId="5212" xr:uid="{00000000-0005-0000-0000-000087140000}"/>
    <cellStyle name="Процентный 2 6" xfId="5213" xr:uid="{00000000-0005-0000-0000-000088140000}"/>
    <cellStyle name="Процентный 2_Аркада Поступление денег от Космонавта 2014" xfId="5214" xr:uid="{00000000-0005-0000-0000-000089140000}"/>
    <cellStyle name="Процентный 3" xfId="5215" xr:uid="{00000000-0005-0000-0000-00008A140000}"/>
    <cellStyle name="Процентный 3 2" xfId="5216" xr:uid="{00000000-0005-0000-0000-00008B140000}"/>
    <cellStyle name="Процентный 3 2 2" xfId="5217" xr:uid="{00000000-0005-0000-0000-00008C140000}"/>
    <cellStyle name="Процентный 3 2 3" xfId="5218" xr:uid="{00000000-0005-0000-0000-00008D140000}"/>
    <cellStyle name="Процентный 3 2_Налоговый прогноз ТОО ЦУМ_2015   08.12.14 Куандыкова А." xfId="5219" xr:uid="{00000000-0005-0000-0000-00008E140000}"/>
    <cellStyle name="Процентный 3 3" xfId="5220" xr:uid="{00000000-0005-0000-0000-00008F140000}"/>
    <cellStyle name="Процентный 3 3 2" xfId="5221" xr:uid="{00000000-0005-0000-0000-000090140000}"/>
    <cellStyle name="Процентный 3 4" xfId="5222" xr:uid="{00000000-0005-0000-0000-000091140000}"/>
    <cellStyle name="Процентный 3 5" xfId="5223" xr:uid="{00000000-0005-0000-0000-000092140000}"/>
    <cellStyle name="Процентный 3 5 2" xfId="5224" xr:uid="{00000000-0005-0000-0000-000093140000}"/>
    <cellStyle name="Процентный 3 6" xfId="5225" xr:uid="{00000000-0005-0000-0000-000094140000}"/>
    <cellStyle name="Процентный 3_Аркада Поступление денег от Космонавта 2014" xfId="5226" xr:uid="{00000000-0005-0000-0000-000095140000}"/>
    <cellStyle name="Процентный 4" xfId="5227" xr:uid="{00000000-0005-0000-0000-000096140000}"/>
    <cellStyle name="Процентный 4 2" xfId="5228" xr:uid="{00000000-0005-0000-0000-000097140000}"/>
    <cellStyle name="Процентный 4 3" xfId="5229" xr:uid="{00000000-0005-0000-0000-000098140000}"/>
    <cellStyle name="Процентный 4 4" xfId="5230" xr:uid="{00000000-0005-0000-0000-000099140000}"/>
    <cellStyle name="Процентный 4 5" xfId="5231" xr:uid="{00000000-0005-0000-0000-00009A140000}"/>
    <cellStyle name="Процентный 4 6" xfId="5232" xr:uid="{00000000-0005-0000-0000-00009B140000}"/>
    <cellStyle name="Процентный 4_Бюджет по доходам УК ЦУМ Караганда 2015 от 06 11 14" xfId="5233" xr:uid="{00000000-0005-0000-0000-00009C140000}"/>
    <cellStyle name="Процентный 5" xfId="5234" xr:uid="{00000000-0005-0000-0000-00009D140000}"/>
    <cellStyle name="Процентный 5 2" xfId="5235" xr:uid="{00000000-0005-0000-0000-00009E140000}"/>
    <cellStyle name="Процентный 5 2 2" xfId="5236" xr:uid="{00000000-0005-0000-0000-00009F140000}"/>
    <cellStyle name="Процентный 5 3" xfId="5237" xr:uid="{00000000-0005-0000-0000-0000A0140000}"/>
    <cellStyle name="Процентный 6" xfId="5238" xr:uid="{00000000-0005-0000-0000-0000A1140000}"/>
    <cellStyle name="Процентный 6 2" xfId="5239" xr:uid="{00000000-0005-0000-0000-0000A2140000}"/>
    <cellStyle name="Процентный 6 2 2" xfId="5240" xr:uid="{00000000-0005-0000-0000-0000A3140000}"/>
    <cellStyle name="Процентный 6 3" xfId="5241" xr:uid="{00000000-0005-0000-0000-0000A4140000}"/>
    <cellStyle name="Процентный 6 3 2" xfId="5242" xr:uid="{00000000-0005-0000-0000-0000A5140000}"/>
    <cellStyle name="Процентный 6 4" xfId="5243" xr:uid="{00000000-0005-0000-0000-0000A6140000}"/>
    <cellStyle name="Процентный 6 5" xfId="5244" xr:uid="{00000000-0005-0000-0000-0000A7140000}"/>
    <cellStyle name="Процентный 7" xfId="5245" xr:uid="{00000000-0005-0000-0000-0000A8140000}"/>
    <cellStyle name="Процентный 7 2" xfId="5246" xr:uid="{00000000-0005-0000-0000-0000A9140000}"/>
    <cellStyle name="Процентный 7_Налоговый прогноз ТОО ЦУМ_2015   08.12.14 Куандыкова А." xfId="5247" xr:uid="{00000000-0005-0000-0000-0000AA140000}"/>
    <cellStyle name="Процентный 8" xfId="5248" xr:uid="{00000000-0005-0000-0000-0000AB140000}"/>
    <cellStyle name="Процентный 9" xfId="5249" xr:uid="{00000000-0005-0000-0000-0000AC140000}"/>
    <cellStyle name="Процентный 9 2" xfId="5250" xr:uid="{00000000-0005-0000-0000-0000AD140000}"/>
    <cellStyle name="Процентный 9 2 2" xfId="5251" xr:uid="{00000000-0005-0000-0000-0000AE140000}"/>
    <cellStyle name="Процентный 9 3" xfId="5252" xr:uid="{00000000-0005-0000-0000-0000AF140000}"/>
    <cellStyle name="Процентный 9 4" xfId="5253" xr:uid="{00000000-0005-0000-0000-0000B0140000}"/>
    <cellStyle name="Связанная ячейка 2" xfId="5254" xr:uid="{00000000-0005-0000-0000-0000B1140000}"/>
    <cellStyle name="Связанная ячейка 3" xfId="5255" xr:uid="{00000000-0005-0000-0000-0000B2140000}"/>
    <cellStyle name="Связанная ячейка 4" xfId="5256" xr:uid="{00000000-0005-0000-0000-0000B3140000}"/>
    <cellStyle name="Связанная ячейка 5" xfId="5257" xr:uid="{00000000-0005-0000-0000-0000B4140000}"/>
    <cellStyle name="Стиль 1" xfId="5258" xr:uid="{00000000-0005-0000-0000-0000B5140000}"/>
    <cellStyle name="Стиль 1 2" xfId="5259" xr:uid="{00000000-0005-0000-0000-0000B6140000}"/>
    <cellStyle name="Стиль 1 3" xfId="5260" xr:uid="{00000000-0005-0000-0000-0000B7140000}"/>
    <cellStyle name="Стиль 1_АВАНСЫ в ДЕКАБРЕ арендаторы Костаная" xfId="5261" xr:uid="{00000000-0005-0000-0000-0000B8140000}"/>
    <cellStyle name="Текст предупреждения 2" xfId="5262" xr:uid="{00000000-0005-0000-0000-0000B9140000}"/>
    <cellStyle name="Текст предупреждения 3" xfId="5263" xr:uid="{00000000-0005-0000-0000-0000BA140000}"/>
    <cellStyle name="Текст предупреждения 4" xfId="5264" xr:uid="{00000000-0005-0000-0000-0000BB140000}"/>
    <cellStyle name="Текст предупреждения 5" xfId="5265" xr:uid="{00000000-0005-0000-0000-0000BC140000}"/>
    <cellStyle name="УровеньСтолб_1 2" xfId="5266" xr:uid="{00000000-0005-0000-0000-0000BD140000}"/>
    <cellStyle name="Финансовый" xfId="5405" builtinId="3"/>
    <cellStyle name="Финансовый 10" xfId="5267" xr:uid="{00000000-0005-0000-0000-0000BF140000}"/>
    <cellStyle name="Финансовый 10 2" xfId="5268" xr:uid="{00000000-0005-0000-0000-0000C0140000}"/>
    <cellStyle name="Финансовый 10 3" xfId="5269" xr:uid="{00000000-0005-0000-0000-0000C1140000}"/>
    <cellStyle name="Финансовый 11" xfId="5270" xr:uid="{00000000-0005-0000-0000-0000C2140000}"/>
    <cellStyle name="Финансовый 12" xfId="5271" xr:uid="{00000000-0005-0000-0000-0000C3140000}"/>
    <cellStyle name="Финансовый 13" xfId="5272" xr:uid="{00000000-0005-0000-0000-0000C4140000}"/>
    <cellStyle name="Финансовый 14" xfId="5273" xr:uid="{00000000-0005-0000-0000-0000C5140000}"/>
    <cellStyle name="Финансовый 15" xfId="5274" xr:uid="{00000000-0005-0000-0000-0000C6140000}"/>
    <cellStyle name="Финансовый 16" xfId="5275" xr:uid="{00000000-0005-0000-0000-0000C7140000}"/>
    <cellStyle name="Финансовый 17" xfId="5276" xr:uid="{00000000-0005-0000-0000-0000C8140000}"/>
    <cellStyle name="Финансовый 18" xfId="5277" xr:uid="{00000000-0005-0000-0000-0000C9140000}"/>
    <cellStyle name="Финансовый 19" xfId="5278" xr:uid="{00000000-0005-0000-0000-0000CA140000}"/>
    <cellStyle name="Финансовый 2" xfId="5279" xr:uid="{00000000-0005-0000-0000-0000CB140000}"/>
    <cellStyle name="Финансовый 2 10" xfId="5280" xr:uid="{00000000-0005-0000-0000-0000CC140000}"/>
    <cellStyle name="Финансовый 2 2" xfId="5281" xr:uid="{00000000-0005-0000-0000-0000CD140000}"/>
    <cellStyle name="Финансовый 2 2 2" xfId="5282" xr:uid="{00000000-0005-0000-0000-0000CE140000}"/>
    <cellStyle name="Финансовый 2 2_Налоговый прогноз ТОО ЦУМ_2015   08.12.14 Куандыкова А." xfId="5283" xr:uid="{00000000-0005-0000-0000-0000CF140000}"/>
    <cellStyle name="Финансовый 2 3" xfId="5284" xr:uid="{00000000-0005-0000-0000-0000D0140000}"/>
    <cellStyle name="Финансовый 2 3 2" xfId="5285" xr:uid="{00000000-0005-0000-0000-0000D1140000}"/>
    <cellStyle name="Финансовый 2 3 3" xfId="5286" xr:uid="{00000000-0005-0000-0000-0000D2140000}"/>
    <cellStyle name="Финансовый 2 4" xfId="5287" xr:uid="{00000000-0005-0000-0000-0000D3140000}"/>
    <cellStyle name="Финансовый 2 4 2" xfId="5288" xr:uid="{00000000-0005-0000-0000-0000D4140000}"/>
    <cellStyle name="Финансовый 2 4 3" xfId="5289" xr:uid="{00000000-0005-0000-0000-0000D5140000}"/>
    <cellStyle name="Финансовый 2 4_Бюджет 2016 УК Рынок по м-плану14-07-02" xfId="5290" xr:uid="{00000000-0005-0000-0000-0000D6140000}"/>
    <cellStyle name="Финансовый 2 5" xfId="5291" xr:uid="{00000000-0005-0000-0000-0000D7140000}"/>
    <cellStyle name="Финансовый 2 6" xfId="5292" xr:uid="{00000000-0005-0000-0000-0000D8140000}"/>
    <cellStyle name="Финансовый 2 7" xfId="5293" xr:uid="{00000000-0005-0000-0000-0000D9140000}"/>
    <cellStyle name="Финансовый 2 8" xfId="5294" xr:uid="{00000000-0005-0000-0000-0000DA140000}"/>
    <cellStyle name="Финансовый 2 9" xfId="5295" xr:uid="{00000000-0005-0000-0000-0000DB140000}"/>
    <cellStyle name="Финансовый 2_АВАНСЫ в ДЕКАБРЕ арендаторы Костаная" xfId="5296" xr:uid="{00000000-0005-0000-0000-0000DC140000}"/>
    <cellStyle name="Финансовый 20" xfId="5297" xr:uid="{00000000-0005-0000-0000-0000DD140000}"/>
    <cellStyle name="Финансовый 21" xfId="5345" xr:uid="{00000000-0005-0000-0000-0000DE140000}"/>
    <cellStyle name="Финансовый 22" xfId="5347" xr:uid="{00000000-0005-0000-0000-0000DF140000}"/>
    <cellStyle name="Финансовый 23" xfId="5349" xr:uid="{00000000-0005-0000-0000-0000E0140000}"/>
    <cellStyle name="Финансовый 24" xfId="5351" xr:uid="{00000000-0005-0000-0000-0000E1140000}"/>
    <cellStyle name="Финансовый 25" xfId="5353" xr:uid="{00000000-0005-0000-0000-0000E2140000}"/>
    <cellStyle name="Финансовый 26" xfId="5355" xr:uid="{00000000-0005-0000-0000-0000E3140000}"/>
    <cellStyle name="Финансовый 26 10" xfId="5388" xr:uid="{00000000-0005-0000-0000-0000E4140000}"/>
    <cellStyle name="Финансовый 26 2" xfId="5358" xr:uid="{00000000-0005-0000-0000-0000E5140000}"/>
    <cellStyle name="Финансовый 26 3" xfId="5362" xr:uid="{00000000-0005-0000-0000-0000E6140000}"/>
    <cellStyle name="Финансовый 26 4" xfId="5366" xr:uid="{00000000-0005-0000-0000-0000E7140000}"/>
    <cellStyle name="Финансовый 26 5" xfId="5370" xr:uid="{00000000-0005-0000-0000-0000E8140000}"/>
    <cellStyle name="Финансовый 26 6" xfId="5374" xr:uid="{00000000-0005-0000-0000-0000E9140000}"/>
    <cellStyle name="Финансовый 26 7" xfId="5378" xr:uid="{00000000-0005-0000-0000-0000EA140000}"/>
    <cellStyle name="Финансовый 26 8" xfId="5382" xr:uid="{00000000-0005-0000-0000-0000EB140000}"/>
    <cellStyle name="Финансовый 26 9" xfId="5385" xr:uid="{00000000-0005-0000-0000-0000EC140000}"/>
    <cellStyle name="Финансовый 27" xfId="5357" xr:uid="{00000000-0005-0000-0000-0000ED140000}"/>
    <cellStyle name="Финансовый 28" xfId="5361" xr:uid="{00000000-0005-0000-0000-0000EE140000}"/>
    <cellStyle name="Финансовый 29" xfId="5365" xr:uid="{00000000-0005-0000-0000-0000EF140000}"/>
    <cellStyle name="Финансовый 3" xfId="5298" xr:uid="{00000000-0005-0000-0000-0000F0140000}"/>
    <cellStyle name="Финансовый 3 2" xfId="5299" xr:uid="{00000000-0005-0000-0000-0000F1140000}"/>
    <cellStyle name="Финансовый 3 3" xfId="5300" xr:uid="{00000000-0005-0000-0000-0000F2140000}"/>
    <cellStyle name="Финансовый 3 3 2" xfId="5301" xr:uid="{00000000-0005-0000-0000-0000F3140000}"/>
    <cellStyle name="Финансовый 3 4" xfId="5302" xr:uid="{00000000-0005-0000-0000-0000F4140000}"/>
    <cellStyle name="Финансовый 3 5" xfId="5303" xr:uid="{00000000-0005-0000-0000-0000F5140000}"/>
    <cellStyle name="Финансовый 3_Бюджет по доходам УК ЦУМ Караганда 2015 от 06 11 14" xfId="5304" xr:uid="{00000000-0005-0000-0000-0000F6140000}"/>
    <cellStyle name="Финансовый 30" xfId="5369" xr:uid="{00000000-0005-0000-0000-0000F7140000}"/>
    <cellStyle name="Финансовый 31" xfId="5373" xr:uid="{00000000-0005-0000-0000-0000F8140000}"/>
    <cellStyle name="Финансовый 32" xfId="5377" xr:uid="{00000000-0005-0000-0000-0000F9140000}"/>
    <cellStyle name="Финансовый 33" xfId="5381" xr:uid="{00000000-0005-0000-0000-0000FA140000}"/>
    <cellStyle name="Финансовый 34" xfId="5384" xr:uid="{00000000-0005-0000-0000-0000FB140000}"/>
    <cellStyle name="Финансовый 35" xfId="5387" xr:uid="{00000000-0005-0000-0000-0000FC140000}"/>
    <cellStyle name="Финансовый 36" xfId="5390" xr:uid="{00000000-0005-0000-0000-0000FD140000}"/>
    <cellStyle name="Финансовый 37" xfId="5396" xr:uid="{00000000-0005-0000-0000-0000FE140000}"/>
    <cellStyle name="Финансовый 4" xfId="5305" xr:uid="{00000000-0005-0000-0000-0000FF140000}"/>
    <cellStyle name="Финансовый 4 2" xfId="5306" xr:uid="{00000000-0005-0000-0000-000000150000}"/>
    <cellStyle name="Финансовый 4 2 2" xfId="5307" xr:uid="{00000000-0005-0000-0000-000001150000}"/>
    <cellStyle name="Финансовый 4 2 3" xfId="5308" xr:uid="{00000000-0005-0000-0000-000002150000}"/>
    <cellStyle name="Финансовый 4 3" xfId="5309" xr:uid="{00000000-0005-0000-0000-000003150000}"/>
    <cellStyle name="Финансовый 4 3 2" xfId="5310" xr:uid="{00000000-0005-0000-0000-000004150000}"/>
    <cellStyle name="Финансовый 4 4" xfId="5311" xr:uid="{00000000-0005-0000-0000-000005150000}"/>
    <cellStyle name="Финансовый 4_Мотивация 2012-100% с 01.08" xfId="5312" xr:uid="{00000000-0005-0000-0000-000006150000}"/>
    <cellStyle name="Финансовый 47" xfId="5394" xr:uid="{00000000-0005-0000-0000-000007150000}"/>
    <cellStyle name="Финансовый 5" xfId="5313" xr:uid="{00000000-0005-0000-0000-000008150000}"/>
    <cellStyle name="Финансовый 5 2" xfId="5314" xr:uid="{00000000-0005-0000-0000-000009150000}"/>
    <cellStyle name="Финансовый 5 3" xfId="5315" xr:uid="{00000000-0005-0000-0000-00000A150000}"/>
    <cellStyle name="Финансовый 5 4" xfId="5316" xr:uid="{00000000-0005-0000-0000-00000B150000}"/>
    <cellStyle name="Финансовый 5 5" xfId="5317" xr:uid="{00000000-0005-0000-0000-00000C150000}"/>
    <cellStyle name="Финансовый 5_Мотивация 2012-100% с 01.08" xfId="5318" xr:uid="{00000000-0005-0000-0000-00000D150000}"/>
    <cellStyle name="Финансовый 6" xfId="5319" xr:uid="{00000000-0005-0000-0000-00000E150000}"/>
    <cellStyle name="Финансовый 6 2" xfId="5320" xr:uid="{00000000-0005-0000-0000-00000F150000}"/>
    <cellStyle name="Финансовый 6_Аркада Поступление денег от Космонавта 2014" xfId="5321" xr:uid="{00000000-0005-0000-0000-000010150000}"/>
    <cellStyle name="Финансовый 7" xfId="5322" xr:uid="{00000000-0005-0000-0000-000011150000}"/>
    <cellStyle name="Финансовый 7 2" xfId="5323" xr:uid="{00000000-0005-0000-0000-000012150000}"/>
    <cellStyle name="Финансовый 7 3" xfId="5324" xr:uid="{00000000-0005-0000-0000-000013150000}"/>
    <cellStyle name="Финансовый 7_Налоговый прогноз ТОО ЦУМ_2015   08.12.14 Куандыкова А." xfId="5325" xr:uid="{00000000-0005-0000-0000-000014150000}"/>
    <cellStyle name="Финансовый 8" xfId="5326" xr:uid="{00000000-0005-0000-0000-000015150000}"/>
    <cellStyle name="Финансовый 8 2" xfId="5327" xr:uid="{00000000-0005-0000-0000-000016150000}"/>
    <cellStyle name="Финансовый 8_Налоговый прогноз ТОО ЦУМ_2015   08.12.14 Куандыкова А." xfId="5328" xr:uid="{00000000-0005-0000-0000-000017150000}"/>
    <cellStyle name="Финансовый 9" xfId="5329" xr:uid="{00000000-0005-0000-0000-000018150000}"/>
    <cellStyle name="Финансовый 9 2" xfId="5330" xr:uid="{00000000-0005-0000-0000-000019150000}"/>
    <cellStyle name="Финансовый 9 2 2" xfId="5331" xr:uid="{00000000-0005-0000-0000-00001A150000}"/>
    <cellStyle name="Финансовый 9 2 3" xfId="5332" xr:uid="{00000000-0005-0000-0000-00001B150000}"/>
    <cellStyle name="Финансовый 9 3" xfId="5333" xr:uid="{00000000-0005-0000-0000-00001C150000}"/>
    <cellStyle name="Финансовый 9 3 2" xfId="5334" xr:uid="{00000000-0005-0000-0000-00001D150000}"/>
    <cellStyle name="Хороший 2" xfId="5335" xr:uid="{00000000-0005-0000-0000-00001E150000}"/>
    <cellStyle name="Хороший 3" xfId="5336" xr:uid="{00000000-0005-0000-0000-00001F150000}"/>
    <cellStyle name="Хороший 3 2" xfId="5337" xr:uid="{00000000-0005-0000-0000-000020150000}"/>
    <cellStyle name="Хороший 4" xfId="5338" xr:uid="{00000000-0005-0000-0000-000021150000}"/>
    <cellStyle name="Хороший 4 2" xfId="5339" xr:uid="{00000000-0005-0000-0000-000022150000}"/>
    <cellStyle name="Хороший 5" xfId="5340" xr:uid="{00000000-0005-0000-0000-000023150000}"/>
    <cellStyle name="標準_609-ME-BoQ_0" xfId="5341" xr:uid="{00000000-0005-0000-0000-000024150000}"/>
  </cellStyles>
  <dxfs count="0"/>
  <tableStyles count="0" defaultTableStyle="TableStyleMedium9" defaultPivotStyle="PivotStyleLight16"/>
  <colors>
    <mruColors>
      <color rgb="FFFF33CC"/>
      <color rgb="FF0033CC"/>
      <color rgb="FF0000CC"/>
      <color rgb="FFD6A300"/>
      <color rgb="FF9900CC"/>
      <color rgb="FF3366FF"/>
      <color rgb="FF00FF00"/>
      <color rgb="FF66FFFF"/>
      <color rgb="FFFFCC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externalLink" Target="externalLinks/externalLink7.xml"/><Relationship Id="rId47" Type="http://schemas.openxmlformats.org/officeDocument/2006/relationships/externalLink" Target="externalLinks/externalLink12.xml"/><Relationship Id="rId63" Type="http://schemas.openxmlformats.org/officeDocument/2006/relationships/externalLink" Target="externalLinks/externalLink28.xml"/><Relationship Id="rId68" Type="http://schemas.openxmlformats.org/officeDocument/2006/relationships/externalLink" Target="externalLinks/externalLink33.xml"/><Relationship Id="rId84" Type="http://schemas.openxmlformats.org/officeDocument/2006/relationships/externalLink" Target="externalLinks/externalLink49.xml"/><Relationship Id="rId89" Type="http://schemas.openxmlformats.org/officeDocument/2006/relationships/externalLink" Target="externalLinks/externalLink54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externalLink" Target="externalLinks/externalLink2.xml"/><Relationship Id="rId53" Type="http://schemas.openxmlformats.org/officeDocument/2006/relationships/externalLink" Target="externalLinks/externalLink18.xml"/><Relationship Id="rId58" Type="http://schemas.openxmlformats.org/officeDocument/2006/relationships/externalLink" Target="externalLinks/externalLink23.xml"/><Relationship Id="rId74" Type="http://schemas.openxmlformats.org/officeDocument/2006/relationships/externalLink" Target="externalLinks/externalLink39.xml"/><Relationship Id="rId79" Type="http://schemas.openxmlformats.org/officeDocument/2006/relationships/externalLink" Target="externalLinks/externalLink44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55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externalLink" Target="externalLinks/externalLink8.xml"/><Relationship Id="rId48" Type="http://schemas.openxmlformats.org/officeDocument/2006/relationships/externalLink" Target="externalLinks/externalLink13.xml"/><Relationship Id="rId64" Type="http://schemas.openxmlformats.org/officeDocument/2006/relationships/externalLink" Target="externalLinks/externalLink29.xml"/><Relationship Id="rId69" Type="http://schemas.openxmlformats.org/officeDocument/2006/relationships/externalLink" Target="externalLinks/externalLink34.xml"/><Relationship Id="rId80" Type="http://schemas.openxmlformats.org/officeDocument/2006/relationships/externalLink" Target="externalLinks/externalLink45.xml"/><Relationship Id="rId85" Type="http://schemas.openxmlformats.org/officeDocument/2006/relationships/externalLink" Target="externalLinks/externalLink5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externalLink" Target="externalLinks/externalLink3.xml"/><Relationship Id="rId46" Type="http://schemas.openxmlformats.org/officeDocument/2006/relationships/externalLink" Target="externalLinks/externalLink11.xml"/><Relationship Id="rId59" Type="http://schemas.openxmlformats.org/officeDocument/2006/relationships/externalLink" Target="externalLinks/externalLink24.xml"/><Relationship Id="rId67" Type="http://schemas.openxmlformats.org/officeDocument/2006/relationships/externalLink" Target="externalLinks/externalLink32.xml"/><Relationship Id="rId20" Type="http://schemas.openxmlformats.org/officeDocument/2006/relationships/worksheet" Target="worksheets/sheet20.xml"/><Relationship Id="rId41" Type="http://schemas.openxmlformats.org/officeDocument/2006/relationships/externalLink" Target="externalLinks/externalLink6.xml"/><Relationship Id="rId54" Type="http://schemas.openxmlformats.org/officeDocument/2006/relationships/externalLink" Target="externalLinks/externalLink19.xml"/><Relationship Id="rId62" Type="http://schemas.openxmlformats.org/officeDocument/2006/relationships/externalLink" Target="externalLinks/externalLink27.xml"/><Relationship Id="rId70" Type="http://schemas.openxmlformats.org/officeDocument/2006/relationships/externalLink" Target="externalLinks/externalLink35.xml"/><Relationship Id="rId75" Type="http://schemas.openxmlformats.org/officeDocument/2006/relationships/externalLink" Target="externalLinks/externalLink40.xml"/><Relationship Id="rId83" Type="http://schemas.openxmlformats.org/officeDocument/2006/relationships/externalLink" Target="externalLinks/externalLink48.xml"/><Relationship Id="rId88" Type="http://schemas.openxmlformats.org/officeDocument/2006/relationships/externalLink" Target="externalLinks/externalLink53.xml"/><Relationship Id="rId91" Type="http://schemas.openxmlformats.org/officeDocument/2006/relationships/externalLink" Target="externalLinks/externalLink56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externalLink" Target="externalLinks/externalLink1.xml"/><Relationship Id="rId49" Type="http://schemas.openxmlformats.org/officeDocument/2006/relationships/externalLink" Target="externalLinks/externalLink14.xml"/><Relationship Id="rId57" Type="http://schemas.openxmlformats.org/officeDocument/2006/relationships/externalLink" Target="externalLinks/externalLink22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externalLink" Target="externalLinks/externalLink9.xml"/><Relationship Id="rId52" Type="http://schemas.openxmlformats.org/officeDocument/2006/relationships/externalLink" Target="externalLinks/externalLink17.xml"/><Relationship Id="rId60" Type="http://schemas.openxmlformats.org/officeDocument/2006/relationships/externalLink" Target="externalLinks/externalLink25.xml"/><Relationship Id="rId65" Type="http://schemas.openxmlformats.org/officeDocument/2006/relationships/externalLink" Target="externalLinks/externalLink30.xml"/><Relationship Id="rId73" Type="http://schemas.openxmlformats.org/officeDocument/2006/relationships/externalLink" Target="externalLinks/externalLink38.xml"/><Relationship Id="rId78" Type="http://schemas.openxmlformats.org/officeDocument/2006/relationships/externalLink" Target="externalLinks/externalLink43.xml"/><Relationship Id="rId81" Type="http://schemas.openxmlformats.org/officeDocument/2006/relationships/externalLink" Target="externalLinks/externalLink46.xml"/><Relationship Id="rId86" Type="http://schemas.openxmlformats.org/officeDocument/2006/relationships/externalLink" Target="externalLinks/externalLink51.xml"/><Relationship Id="rId94" Type="http://schemas.openxmlformats.org/officeDocument/2006/relationships/externalLink" Target="externalLinks/externalLink5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4.xml"/><Relationship Id="rId34" Type="http://schemas.openxmlformats.org/officeDocument/2006/relationships/worksheet" Target="worksheets/sheet34.xml"/><Relationship Id="rId50" Type="http://schemas.openxmlformats.org/officeDocument/2006/relationships/externalLink" Target="externalLinks/externalLink15.xml"/><Relationship Id="rId55" Type="http://schemas.openxmlformats.org/officeDocument/2006/relationships/externalLink" Target="externalLinks/externalLink20.xml"/><Relationship Id="rId76" Type="http://schemas.openxmlformats.org/officeDocument/2006/relationships/externalLink" Target="externalLinks/externalLink41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36.xml"/><Relationship Id="rId92" Type="http://schemas.openxmlformats.org/officeDocument/2006/relationships/externalLink" Target="externalLinks/externalLink57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externalLink" Target="externalLinks/externalLink5.xml"/><Relationship Id="rId45" Type="http://schemas.openxmlformats.org/officeDocument/2006/relationships/externalLink" Target="externalLinks/externalLink10.xml"/><Relationship Id="rId66" Type="http://schemas.openxmlformats.org/officeDocument/2006/relationships/externalLink" Target="externalLinks/externalLink31.xml"/><Relationship Id="rId87" Type="http://schemas.openxmlformats.org/officeDocument/2006/relationships/externalLink" Target="externalLinks/externalLink52.xml"/><Relationship Id="rId61" Type="http://schemas.openxmlformats.org/officeDocument/2006/relationships/externalLink" Target="externalLinks/externalLink26.xml"/><Relationship Id="rId82" Type="http://schemas.openxmlformats.org/officeDocument/2006/relationships/externalLink" Target="externalLinks/externalLink47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externalLink" Target="externalLinks/externalLink21.xml"/><Relationship Id="rId77" Type="http://schemas.openxmlformats.org/officeDocument/2006/relationships/externalLink" Target="externalLinks/externalLink42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16.xml"/><Relationship Id="rId72" Type="http://schemas.openxmlformats.org/officeDocument/2006/relationships/externalLink" Target="externalLinks/externalLink37.xml"/><Relationship Id="rId93" Type="http://schemas.openxmlformats.org/officeDocument/2006/relationships/externalLink" Target="externalLinks/externalLink58.xml"/><Relationship Id="rId98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57</xdr:row>
      <xdr:rowOff>66674</xdr:rowOff>
    </xdr:from>
    <xdr:to>
      <xdr:col>29</xdr:col>
      <xdr:colOff>1152525</xdr:colOff>
      <xdr:row>91</xdr:row>
      <xdr:rowOff>95249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C89BE0D-94F1-405A-8657-E0C3D12CE5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9029699"/>
          <a:ext cx="7696200" cy="481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60</xdr:row>
          <xdr:rowOff>0</xdr:rowOff>
        </xdr:from>
        <xdr:to>
          <xdr:col>30</xdr:col>
          <xdr:colOff>9525</xdr:colOff>
          <xdr:row>107</xdr:row>
          <xdr:rowOff>9525</xdr:rowOff>
        </xdr:to>
        <xdr:pic>
          <xdr:nvPicPr>
            <xdr:cNvPr id="3" name="Рисунок 2">
              <a:extLst>
                <a:ext uri="{FF2B5EF4-FFF2-40B4-BE49-F238E27FC236}">
                  <a16:creationId xmlns:a16="http://schemas.microsoft.com/office/drawing/2014/main" id="{76964016-16FD-4CC2-AF22-CDC66A08337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[58]Лист_1!$A$1:$P$40" spid="_x0000_s36022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1334750"/>
              <a:ext cx="7877175" cy="67246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roy.harrison\My%20Documents\Savant\Medue\Tenders\Main%20Contract\Returned%20tenders\Zafer\02%20PRICE%20BREAKDOW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5;&#1086;&#1083;&#1079;&#1086;&#1074;&#1072;&#1090;&#1077;&#1083;&#1100;\&#1052;&#1086;&#1080;%20&#1076;&#1086;&#1082;&#1091;&#1084;&#1077;&#1085;&#1090;&#1099;\Valikhan\2005\comers05\create\VESI\Vesi%20prime%20cost%20vers%201%20from%201701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STUDIO~1\AppData\Local\Temp\Rar$DI00.851\Akbulak%20020210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hanibekzhumagulov\Documents\T:\Diversified\2001\CHC%20Helicopter\Price%20Perf.%20Chart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hanibekzhumagulov\Documents\T:\Diversified\2001\CHC%20Helicopter\Graphs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server\teklif\2WI...%20Tender\oferty\bill_wy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&#1044;&#1086;&#1082;&#1091;&#1084;&#1077;&#1085;&#1090;&#1099;%20&#1057;&#1083;&#1072;&#1074;&#1072;\&#1055;&#1088;&#1086;&#1077;&#1082;&#1090;&#1099;\Contract%20HP\MVD%20(radio)%20price%20proposal%20vers3%20from%2008070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192.168.0.1\SharedDocs\Documents%20and%20Settings\ageyze\My%20Documents\Projects\KMG\additional_data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Users\kozhabergenov.EASTCOM\AppData\Local\Microsoft\Windows\Temporary%20Internet%20Files\Content.Outlook\OT54WN7P\Mod_MasterDon110505-31.01.2007-final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5;&#1086;&#1083;&#1079;&#1086;&#1074;&#1072;&#1090;&#1077;&#1083;&#1100;\&#1052;&#1086;&#1080;%20&#1076;&#1086;&#1082;&#1091;&#1084;&#1077;&#1085;&#1090;&#1099;\Valikhan\2005\comers05\create\VESI\RVN%2042%20ASTANA\RVN%2042%20Astana%202005%20price%20proposal%20vers10%20from%20160105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5633D84\RVN%2025%20Karaganda%20(video)%20prime%20cost%20vers9%20from%201111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: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projekt\07SM%20CCTV%20prime%20cost%20vers3%20from%202212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~1\1\LOCALS~1\Temp\Rar$DI00.421\&#1058;&#1077;&#1083;&#1077;&#1092;&#1086;&#1085;&#1080;&#1079;&#1072;&#1094;&#1080;&#1103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Irina.Beznoshenko\Local%20Settings\Temporary%20Internet%20Files\OLK12C\&#1058;&#1077;&#1083;&#1077;&#1092;&#1086;&#1085;&#1080;&#1079;&#1072;&#1094;&#1080;&#1103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Ovn1\&#1050;&#1091;&#1095;&#1072;\Documents%20and%20Settings\Sartina\Local%20Settings\Temporary%20Internet%20Files\OLK3\&#1058;&#1077;&#1083;&#1077;&#1092;&#1086;&#1085;&#1080;&#1079;&#1072;&#1094;&#1080;&#1103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Valikhan\comers06\projects%2006\CREATE%2006\TELEFONIZACIA\TELEFONIZACIYA%20prime%20cost%20vers1%20from%20210206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RS%20(A&amp;A)%20SM07%20%20prime%20cost%20vers1%20from%20310806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OVN%20SM07%20prime%20cost%20vers1%20from%203108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My%20Documents\Users\Valikhan\My%20AA\Shapes\Valikhan\comers06\projects%2006\CREATE%2006\07%20zip\ZIP%20Breeze%20SM07%20prime%20cost%20vers1%20from%2031080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&#1041;&#1080;&#1079;&#1085;&#1077;&#1089;-&#1087;&#1083;&#1072;&#1085;&#1099;\&#1056;&#1072;&#1089;&#1095;&#1077;&#1090;&#1099;%202006%20&#1075;&#1086;&#1076;&#1072;\&#1041;&#1080;&#1079;&#1085;&#1077;&#1089;-&#1087;&#1083;&#1072;&#1085;&#1099;%20&#1085;&#1072;%20&#1087;&#1077;&#1088;&#1089;&#1087;&#1077;&#1082;&#1090;&#1080;&#1074;&#1091;\&#1060;&#1086;&#1088;&#1084;&#1099;%20&#1080;%20&#1096;&#1072;&#1073;&#1083;&#1086;&#1085;&#1099;\&#1060;&#1080;&#1085;&#1072;&#1085;&#1089;&#1086;&#1074;&#1099;&#1081;%20&#1072;&#1085;&#1072;&#1083;&#1080;&#1079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&#1041;&#1080;&#1079;&#1085;&#1077;&#1089;_&#1087;&#1083;&#1072;&#1085;&#1080;&#1088;&#1086;&#1074;&#1072;&#1085;&#1080;&#1077;\AP\&#1041;&#1055;%20ASIA%20PARK%202013_23.03.13_&#1074;&#1077;&#1088;&#1085;&#1099;&#1081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Desktop\Almata%20Projeleri\Is%20ve%20Kongre%20Merkezleri\030512%20Bina%20Kesif%20SO%20+%20SH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M.KZ\2011%20&#1075;&#1086;&#1076;\Documents%20and%20Settings\npavlova\Local%20Settings\Temporary%20Internet%20Files\Content.IE5\QMH62WUR\Documents%20and%20Settings\okuzmenko\Local%20Settings\Temporary%20Internet%20Files\OLK63\okuzmenko\Local%20Sett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FINANCE\Gord&amp;Datta\EXCEL\Monthend\2001\September\HHL%20Group%20September\SHNOS\GAAPTB-Septembe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tp200\&#1041;&#1055;6-10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(C)%208301%20Production%20Cost%20Leadsheet%202000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~1\ZH-SAM~1\LOCALS~1\Temp\C.Lotus.Notes.Data\57_1NKs%20&#1087;&#1083;&#1102;&#1089;%20&#1040;&#1040;_&#1053;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D.Shaikenov\&#1052;&#1086;&#1080;%20&#1076;&#1086;&#1082;&#1091;&#1084;&#1077;&#1085;&#1090;&#1099;\&#1041;&#1080;&#1079;&#1085;&#1077;&#1089;-&#1087;&#1083;&#1072;&#1085;\&#1041;&#1080;&#1079;&#1085;&#1077;&#1089;-&#1087;&#1083;&#1072;&#1085;%20610%20&#1050;&#1055;&#1057;&#1047;%20&#1050;&#1052;&#1043;\&#1041;&#1055;%20&#1076;&#1083;&#1103;%20&#1057;&#1044;%2028.12\RD_61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antl_elek_poz_listesi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KYZNOV1\VOL1\FINANCE\Financial%20Reporting\Lyazzat\Monthend\2000\12\Report%20for%20Glen&amp;Alex\HKM%20FS's%20and%20account%20analyses%20%20Dec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Documents%20and%20Settings\Sorokin\Local%20Settings\Temporary%20Internet%20Files\Content.IE5\E958BD7J\Commentary%20-%20ShNOS%20input%20for%20FSP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0%20Production%20Cost%20-%20Final%20Analytical%20Revie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hanibekzhumagulov\Documents\D:\B-PL\NBPL\_FE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8351%20Royalty%20-%20Final%20Analytical%20Review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microsoft.com/office/2006/relationships/xlExternalLinkPath/xlPathMissing" Target="Worksheet%20in%205650%20PP&amp;E%20movement%20-%20%20Final%20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A:\Master%20Consolidated%20HHL%20January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yeuvashev\Desktop\&#1053;&#1086;&#1074;&#1072;&#1103;%20&#1087;&#1072;&#1087;&#1082;&#1072;%20(4)\&#1041;&#1102;&#1076;&#1078;&#1077;&#1090;&#1099;%20&#1076;&#1083;&#1103;%20&#1060;&#1069;&#1055;\2013\REM.KZ\2011%20&#1075;&#1086;&#1076;\REM.KZ\2011%20&#1075;&#1086;&#1076;\REM.KZ\REM.KZ\&#1041;&#1102;&#1076;&#1078;&#1077;&#1090;%20REM.KZ%202010&#1075;%20&#1092;&#1080;&#1085;&#1072;&#1083;%2023-02-10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~1\M-AITZ~1\LOCALS~1\Temp\C.Lotus.Notes.Data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Storage\&#1048;&#1058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K-Samarova\&#1052;&#1086;&#1080;%20&#1076;&#1086;&#1082;&#1091;&#1084;&#1077;&#1085;&#1090;&#1099;\&#1055;&#1088;&#1080;&#1082;&#1072;&#1079;_182\form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-m4\Work\Documents%20and%20Settings\ordabaev.ATYRAU\&#1052;&#1086;&#1080;%20&#1076;&#1086;&#1082;&#1091;&#1084;&#1077;&#1085;&#1090;&#1099;\&#1055;&#1083;&#1072;&#1085;&#1080;&#1088;&#1086;&#1074;&#1072;&#1085;&#1080;&#1077;\&#1041;&#1102;&#1076;&#1078;&#1077;&#1090;\&#1041;&#1102;&#1076;&#1078;&#1077;&#1090;%202004&#1075;\&#1057;&#1082;&#1086;&#1088;&#1088;.%20&#1041;&#1102;&#1076;&#1078;&#1077;&#1090;%20&#1047;&#1060;%202004%20&#1075;%20&#1057;&#1042;&#1054;&#1044;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nkhabibullin\My%20Documents\KMG\Transformation\&#1057;&#1082;&#1086;&#1088;&#1088;&#1077;&#1082;&#1090;&#1080;&#1088;%20&#1056;&#1044;_&#1084;&#1077;&#1089;&#1103;&#1094;_&#1085;&#1072;_20_CF%20Calc%20(version%202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hanibekzhumagulov\Documents\F:\Documents%20and%20Settings\mcclure\Local%20Settings\Temporary%20Internet%20Files\OLK10E\M&amp;A\McQueen\PROJECTS\CVG\ROYAL\VALU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06A1CD15\&#1044;&#1041;&#1057;&#1055;_02_%20200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K-Abuova\Local%20Settings\Temporary%20Internet%20Files\OLK5B\&#1080;&#1079;&#1084;&#1077;&#1085;.%20&#1092;&#1086;&#1088;&#1084;&#109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urken\Document\&#1050;&#1072;&#1088;&#1073;&#1080;&#1076;\&#1047;&#1087;_&#1087;&#1077;&#1088;&#1089;&#1086;&#1085;&#1072;&#1083;\&#1064;&#1090;_&#1088;&#1072;&#1089;&#1087;\ZAVOD-TP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:\Documents%20and%20Settings\A-Abilov\Local%20Settings\Temporary%20Internet%20Files\OLK12E\&#1060;&#1086;&#1088;&#1084;&#1072;2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13\Indicate%20Plan%202003-2005\DOCUME~1\M-AITZ~1\LOCALS~1\Temp\C.Lotus.Notes.Data\&#1041;&#1044;\&#1050;&#1086;&#1101;&#1092;&#1092;&#1080;&#1094;&#1080;&#1077;&#1085;&#1090;&#109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Eco13\Indicate%20Plan%202003-2005\DOCUME~1\M-AITZ~1\LOCALS~1\Temp\C.Lotus.Notes.Data\&#1041;&#1044;\&#1057;&#1090;&#1072;&#1090;&#1100;&#1080;%20&#1058;&#1069;&#1055;_&#1089;&#1090;&#1072;&#1088;&#1072;&#1103;%20&#1089;&#1090;&#1088;&#1091;&#1082;&#1090;&#1091;&#1088;&#1072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Dbud-8\&#1044;&#1077;&#1083;&#1086;\Documents%20and%20Settings\S.Turehanova\&#1056;&#1072;&#1073;&#1086;&#1095;&#1080;&#1081;%20&#1089;&#1090;&#1086;&#1083;\&#1050;&#1052;&#1043;%20&#1056;&#1044;\Documents%20and%20Settings\A-Abilov\Local%20Settings\Temporary%20Internet%20Files\OLK12E\&#1060;&#1086;&#1088;&#1084;&#1072;2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Gtmain\GT%20Documents\Documents%20and%20Settings\Us&#1077;r\Local%20Settings\Temporary%20Internet%20Files\OLK23\&#1058;&#1072;&#1073;&#1083;&#1080;&#1094;&#1072;%20&#1094;&#1077;&#1085;%20%2005.04.2004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8;&#1085;&#1076;&#1080;&#1088;&#1072;\&#1054;&#1090;&#1095;&#1077;&#1090;&#1099;\!%20&#1060;&#1054;-KASE-&#1041;&#1080;&#1088;&#1078;&#1072;\2.%20&#1060;&#1054;%203&#1082;&#1074;2024&#1075;%20-%2017102024\&#1044;&#1044;&#1057;%20&#1060;&#1060;%203-24,23-2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\&#1052;&#1076;\&#1041;&#1102;&#1076;&#1078;&#1077;&#1090;\&#1058;&#1054;&#1054;%20&#1040;&#1079;&#1080;&#1103;%20&#1055;&#1072;&#1088;&#1082;\&#1055;&#1086;&#1082;&#1091;&#1087;&#1082;&#1072;%20&#1082;&#1091;&#1087;&#1086;&#1085;&#1085;&#1099;&#1093;%20&#1086;&#1073;&#1083;&#1080;&#1075;&#1072;&#1094;&#1080;&#1081;\&#1060;&#1054;%20&#1074;%20&#1050;&#1060;&#1041;\2023-04-AsiaPark-&#1060;&#1054;-&#1044;&#1060;&#105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EM.KZ\2011%20&#1075;&#1086;&#1076;\REM.KZ\2011%20&#1075;&#1086;&#1076;\REM.KZ\REM.KZ\&#1041;&#1102;&#1076;&#1078;&#1077;&#1090;%20REM.KZ%202010&#1075;%20&#1092;&#1080;&#1085;&#1072;&#1083;%2023-02-1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zhanibekzhumagulov\Documents\F:\Documents%20and%20Settings\&#1051;&#1102;&#1076;&#1084;&#1080;&#1083;&#1072;\&#1052;&#1086;&#1080;%20&#1076;&#1086;&#1082;&#1091;&#1084;&#1077;&#1085;&#1090;&#1099;\&#1041;&#1080;&#1079;&#1085;&#1077;&#1089;-&#1087;&#1083;&#1072;&#1085;\&#1040;&#1041;&#1057;\&#1041;&#1080;&#1079;&#1085;&#1077;&#1089;-&#1087;&#1083;&#1072;&#1085;%20&#1045;&#1085;&#1073;&#1077;&#1082;&#1096;&#1080;-2\&#1062;&#1077;&#1085;&#1099;-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pany\Budgets\West%20Pointe\master%20budget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roy.harrison\My%20Documents\Savant\Medue\Tenders\Main%20Contract\Returned%20tenders\Zafer\02%20PRICE%20BREAKDOW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ART 1"/>
      <sheetName val="1 Notes "/>
      <sheetName val="PART 2"/>
      <sheetName val="2 Cost Summ"/>
      <sheetName val="PART 3"/>
      <sheetName val="3 Preliminaries"/>
      <sheetName val="PART 4"/>
      <sheetName val="4 Elemental Works - Hotel"/>
      <sheetName val="4 Elemental Works - ApartHotel"/>
      <sheetName val="PART 5"/>
      <sheetName val="5 Options"/>
      <sheetName val="PART 6"/>
      <sheetName val="6 Provisional Sums"/>
      <sheetName val="PART 7"/>
      <sheetName val="APPENDIX A"/>
      <sheetName val="PART 8"/>
      <sheetName val="APPENDIX B"/>
      <sheetName val="PART 9"/>
      <sheetName val="APPENDIX C"/>
      <sheetName val="Addendum 1"/>
      <sheetName val="Appendix - supplementary"/>
      <sheetName val=" Elemental Works - ApartHo Apar"/>
      <sheetName val="Addendum 2"/>
      <sheetName val=" Elemental Works - Hotel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"/>
      <sheetName val="Cost"/>
    </sheet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 Selling Area"/>
      <sheetName val="Price Excv"/>
      <sheetName val="Price RC"/>
      <sheetName val="Cost Selling Area (2)"/>
      <sheetName val="Cost Selling Area (3)"/>
      <sheetName val="Sheet3"/>
      <sheetName val="Cost_Selling_Area"/>
      <sheetName val="Price_Excv"/>
      <sheetName val="Price_RC"/>
      <sheetName val="Cost_Selling_Area_(2)"/>
      <sheetName val="Cost_Selling_Area_(3)"/>
    </sheetNames>
    <sheetDataSet>
      <sheetData sheetId="0"/>
      <sheetData sheetId="1"/>
      <sheetData sheetId="2"/>
      <sheetData sheetId="3">
        <row r="8">
          <cell r="F8">
            <v>71601</v>
          </cell>
        </row>
        <row r="14">
          <cell r="F14">
            <v>125071.52325335583</v>
          </cell>
        </row>
      </sheetData>
      <sheetData sheetId="4">
        <row r="7">
          <cell r="F7">
            <v>85675</v>
          </cell>
        </row>
      </sheetData>
      <sheetData sheetId="5"/>
      <sheetData sheetId="6"/>
      <sheetData sheetId="7"/>
      <sheetData sheetId="8"/>
      <sheetData sheetId="9">
        <row r="8">
          <cell r="F8">
            <v>71601</v>
          </cell>
        </row>
      </sheetData>
      <sheetData sheetId="10">
        <row r="7">
          <cell r="F7">
            <v>85675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Peers"/>
      <sheetName val="CAN Peers"/>
      <sheetName val="Index data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p"/>
      <sheetName val="15007"/>
      <sheetName val="15008"/>
      <sheetName val="15009"/>
    </sheetNames>
    <sheetDataSet>
      <sheetData sheetId="0">
        <row r="2">
          <cell r="D2">
            <v>1.0991240099744821</v>
          </cell>
        </row>
        <row r="3">
          <cell r="D3">
            <v>1.0991240099744821</v>
          </cell>
        </row>
        <row r="4">
          <cell r="D4">
            <v>0.99360810501693186</v>
          </cell>
        </row>
        <row r="5">
          <cell r="D5">
            <v>1.5695490862435604</v>
          </cell>
        </row>
        <row r="6">
          <cell r="D6">
            <v>1.5882341944131266</v>
          </cell>
        </row>
        <row r="7">
          <cell r="D7">
            <v>1.0991240099744821</v>
          </cell>
        </row>
        <row r="8">
          <cell r="D8">
            <v>1.0991240099744821</v>
          </cell>
        </row>
        <row r="9">
          <cell r="D9">
            <v>1.0991240099744821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лужебный лист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"/>
      <sheetName val="Exh_CAPMvaluation"/>
    </sheetNames>
    <sheetDataSet>
      <sheetData sheetId="0" refreshError="1"/>
      <sheetData sheetId="1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"/>
    </sheetNames>
    <sheetDataSet>
      <sheetData sheetId="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</sheetNames>
    <sheetDataSet>
      <sheetData sheetId="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ходник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ce"/>
    </sheetNames>
    <sheetDataSet>
      <sheetData sheetId="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</sheetNames>
    <sheetDataSet>
      <sheetData sheetId="0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п  Приложение "/>
      <sheetName val="Слайд 1"/>
      <sheetName val="Слайд 2"/>
      <sheetName val="Слайд 3"/>
      <sheetName val="Слайд 4.1."/>
      <sheetName val="Слайд 5"/>
      <sheetName val="Слайд 4.1_new"/>
      <sheetName val="Слайд 4.2_new"/>
      <sheetName val="Слайд 4.1"/>
      <sheetName val="Слайд 4.2"/>
      <sheetName val="Слайд 4.3_new"/>
      <sheetName val="Слайд 4.4_new"/>
      <sheetName val="Слайд 5_new"/>
      <sheetName val="Слайд 6"/>
      <sheetName val="Продажа_ТРЦ_для_А.П."/>
      <sheetName val="Слайд 6.1._old"/>
      <sheetName val="Слайд 7.2"/>
      <sheetName val="Слайд 4 ВТБ"/>
      <sheetName val="Слайд 6_new"/>
      <sheetName val="Структ_фин_я"/>
      <sheetName val="Консолид бюджет"/>
      <sheetName val="Бюджет MEGA кредит"/>
      <sheetName val="Бюджет REM кредит"/>
      <sheetName val="Финпомощь_2012"/>
      <sheetName val="Справка"/>
      <sheetName val="Займ_НДС"/>
      <sheetName val="Строительство "/>
      <sheetName val="Доходы"/>
      <sheetName val="Штатное распис-е"/>
      <sheetName val="Соц политика с 01-5-10"/>
      <sheetName val="Соц политика с 01-11-10"/>
      <sheetName val="Амортизация ОС"/>
      <sheetName val="Штатное_распис."/>
      <sheetName val="Админ расходы_2011 "/>
      <sheetName val="Админ расходы "/>
      <sheetName val="Экспл расходы_2011"/>
      <sheetName val="Экспл расходы"/>
      <sheetName val="Комм расходы"/>
      <sheetName val="Комм_расх_2011"/>
      <sheetName val="Штатное_распис._01.06"/>
      <sheetName val="Штатное_распис._01.08"/>
      <sheetName val="Износ"/>
      <sheetName val="Налоги и сборы"/>
      <sheetName val="Реклама "/>
      <sheetName val="Кредит"/>
      <sheetName val="начисление август"/>
      <sheetName val="Лист2"/>
      <sheetName val="Кредит_план_БЦК"/>
      <sheetName val="Кредит_БЦК"/>
      <sheetName val="Кредит_ВТБ"/>
      <sheetName val="Фин.помощь ARCADA"/>
      <sheetName val="Фин.помощь PUMA"/>
      <sheetName val="Строительство"/>
      <sheetName val="категории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 Katsayı"/>
      <sheetName val="Proje Icmal"/>
      <sheetName val="Personel List"/>
      <sheetName val="Lojman Kira"/>
      <sheetName val="Arac Kira"/>
      <sheetName val="Diğer K"/>
      <sheetName val="Otel Mek Icmal"/>
      <sheetName val="Otel Mek"/>
      <sheetName val="SPA Mek"/>
      <sheetName val="Otel Mek Icmal 1"/>
      <sheetName val="Otel Mek 1"/>
      <sheetName val="Hast Mek Icmal "/>
      <sheetName val="Hast Mek"/>
      <sheetName val="Hast Elk Icmal"/>
      <sheetName val="Hast Elk"/>
      <sheetName val="Hast Elk Icmal 1"/>
      <sheetName val="Hast Elk 1"/>
      <sheetName val="Otel Elk Icmal"/>
      <sheetName val="Otel Elk"/>
      <sheetName val="Otel Elk İcmal 1"/>
      <sheetName val="Otel Elk 1"/>
      <sheetName val="Otel Insaat"/>
      <sheetName val="Hastane Insaat"/>
      <sheetName val="Sarf Malzeme"/>
      <sheetName val="K_Katsayı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татное расписание"/>
      <sheetName val="ОбщИнформ"/>
      <sheetName val="Доход"/>
      <sheetName val="ПДС"/>
    </sheetNames>
    <sheetDataSet>
      <sheetData sheetId="0"/>
      <sheetData sheetId="1"/>
      <sheetData sheetId="2"/>
      <sheetData sheetId="3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 TB 30.09.01  detail p&amp;l"/>
    </sheetNames>
    <sheetDataSet>
      <sheetData sheetId="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s"/>
      <sheetName val="GAAP TB 30.09.01  detail p&amp;l"/>
      <sheetName val="Lead"/>
      <sheetName val="Tickmarks"/>
      <sheetName val="Balance"/>
    </sheetNames>
    <sheetDataSet>
      <sheetData sheetId="0" refreshError="1">
        <row r="1">
          <cell r="F1" t="str">
            <v>Preliminary</v>
          </cell>
          <cell r="G1" t="str">
            <v>AJE</v>
          </cell>
          <cell r="H1" t="str">
            <v>Adjusted</v>
          </cell>
          <cell r="I1" t="str">
            <v>RJE</v>
          </cell>
          <cell r="J1" t="str">
            <v>Final</v>
          </cell>
          <cell r="K1" t="str">
            <v>PY1</v>
          </cell>
        </row>
        <row r="3">
          <cell r="F3">
            <v>283046</v>
          </cell>
          <cell r="G3">
            <v>0</v>
          </cell>
          <cell r="H3">
            <v>283046</v>
          </cell>
          <cell r="I3">
            <v>0</v>
          </cell>
          <cell r="J3">
            <v>283046</v>
          </cell>
          <cell r="K3">
            <v>0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</row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</row>
        <row r="6">
          <cell r="F6">
            <v>2447</v>
          </cell>
          <cell r="G6">
            <v>0</v>
          </cell>
          <cell r="H6">
            <v>2447</v>
          </cell>
          <cell r="I6">
            <v>0</v>
          </cell>
          <cell r="J6">
            <v>2447</v>
          </cell>
          <cell r="K6">
            <v>0</v>
          </cell>
        </row>
        <row r="7"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F10">
            <v>420</v>
          </cell>
          <cell r="G10">
            <v>0</v>
          </cell>
          <cell r="H10">
            <v>420</v>
          </cell>
          <cell r="I10">
            <v>0</v>
          </cell>
          <cell r="J10">
            <v>420</v>
          </cell>
          <cell r="K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</row>
        <row r="81"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</row>
        <row r="88"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</row>
        <row r="137"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F140">
            <v>109</v>
          </cell>
          <cell r="G140">
            <v>0</v>
          </cell>
          <cell r="H140">
            <v>109</v>
          </cell>
          <cell r="I140">
            <v>0</v>
          </cell>
          <cell r="J140">
            <v>109</v>
          </cell>
          <cell r="K140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F158">
            <v>501</v>
          </cell>
          <cell r="G158">
            <v>0</v>
          </cell>
          <cell r="H158">
            <v>501</v>
          </cell>
          <cell r="I158">
            <v>0</v>
          </cell>
          <cell r="J158">
            <v>501</v>
          </cell>
          <cell r="K158">
            <v>0</v>
          </cell>
        </row>
        <row r="159"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F161">
            <v>106</v>
          </cell>
          <cell r="G161">
            <v>0</v>
          </cell>
          <cell r="H161">
            <v>106</v>
          </cell>
          <cell r="I161">
            <v>0</v>
          </cell>
          <cell r="J161">
            <v>106</v>
          </cell>
          <cell r="K161">
            <v>0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</row>
        <row r="164"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F194">
            <v>0</v>
          </cell>
          <cell r="G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F200">
            <v>105007</v>
          </cell>
          <cell r="G200">
            <v>0</v>
          </cell>
          <cell r="H200">
            <v>105007</v>
          </cell>
          <cell r="I200">
            <v>0</v>
          </cell>
          <cell r="J200">
            <v>105007</v>
          </cell>
          <cell r="K200">
            <v>0</v>
          </cell>
        </row>
        <row r="201">
          <cell r="F201">
            <v>1472</v>
          </cell>
          <cell r="G201">
            <v>0</v>
          </cell>
          <cell r="H201">
            <v>1472</v>
          </cell>
          <cell r="I201">
            <v>0</v>
          </cell>
          <cell r="J201">
            <v>1472</v>
          </cell>
          <cell r="K201">
            <v>0</v>
          </cell>
        </row>
        <row r="202">
          <cell r="F202">
            <v>7953</v>
          </cell>
          <cell r="G202">
            <v>0</v>
          </cell>
          <cell r="H202">
            <v>7953</v>
          </cell>
          <cell r="I202">
            <v>0</v>
          </cell>
          <cell r="J202">
            <v>7953</v>
          </cell>
          <cell r="K202">
            <v>0</v>
          </cell>
        </row>
        <row r="203">
          <cell r="F203">
            <v>243</v>
          </cell>
          <cell r="G203">
            <v>0</v>
          </cell>
          <cell r="H203">
            <v>243</v>
          </cell>
          <cell r="I203">
            <v>0</v>
          </cell>
          <cell r="J203">
            <v>243</v>
          </cell>
          <cell r="K203">
            <v>0</v>
          </cell>
        </row>
        <row r="204">
          <cell r="F204">
            <v>10573</v>
          </cell>
          <cell r="G204">
            <v>0</v>
          </cell>
          <cell r="H204">
            <v>10573</v>
          </cell>
          <cell r="I204">
            <v>0</v>
          </cell>
          <cell r="J204">
            <v>10573</v>
          </cell>
          <cell r="K204">
            <v>0</v>
          </cell>
        </row>
        <row r="205">
          <cell r="F205">
            <v>847</v>
          </cell>
          <cell r="G205">
            <v>0</v>
          </cell>
          <cell r="H205">
            <v>847</v>
          </cell>
          <cell r="I205">
            <v>0</v>
          </cell>
          <cell r="J205">
            <v>847</v>
          </cell>
          <cell r="K205">
            <v>0</v>
          </cell>
        </row>
        <row r="206">
          <cell r="F206">
            <v>2372</v>
          </cell>
          <cell r="G206">
            <v>0</v>
          </cell>
          <cell r="H206">
            <v>2372</v>
          </cell>
          <cell r="I206">
            <v>0</v>
          </cell>
          <cell r="J206">
            <v>2372</v>
          </cell>
          <cell r="K206">
            <v>0</v>
          </cell>
        </row>
        <row r="207">
          <cell r="F207">
            <v>876</v>
          </cell>
          <cell r="G207">
            <v>0</v>
          </cell>
          <cell r="H207">
            <v>876</v>
          </cell>
          <cell r="I207">
            <v>0</v>
          </cell>
          <cell r="J207">
            <v>876</v>
          </cell>
          <cell r="K207">
            <v>0</v>
          </cell>
        </row>
        <row r="208">
          <cell r="F208">
            <v>18</v>
          </cell>
          <cell r="G208">
            <v>0</v>
          </cell>
          <cell r="H208">
            <v>18</v>
          </cell>
          <cell r="I208">
            <v>0</v>
          </cell>
          <cell r="J208">
            <v>18</v>
          </cell>
          <cell r="K208">
            <v>0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</row>
        <row r="214"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F215">
            <v>612</v>
          </cell>
          <cell r="G215">
            <v>0</v>
          </cell>
          <cell r="H215">
            <v>612</v>
          </cell>
          <cell r="I215">
            <v>0</v>
          </cell>
          <cell r="J215">
            <v>612</v>
          </cell>
          <cell r="K215">
            <v>0</v>
          </cell>
        </row>
        <row r="216">
          <cell r="F216">
            <v>284</v>
          </cell>
          <cell r="G216">
            <v>0</v>
          </cell>
          <cell r="H216">
            <v>284</v>
          </cell>
          <cell r="I216">
            <v>0</v>
          </cell>
          <cell r="J216">
            <v>284</v>
          </cell>
          <cell r="K216">
            <v>0</v>
          </cell>
        </row>
        <row r="217">
          <cell r="F217">
            <v>314</v>
          </cell>
          <cell r="G217">
            <v>0</v>
          </cell>
          <cell r="H217">
            <v>314</v>
          </cell>
          <cell r="I217">
            <v>0</v>
          </cell>
          <cell r="J217">
            <v>314</v>
          </cell>
          <cell r="K217">
            <v>0</v>
          </cell>
        </row>
        <row r="218">
          <cell r="F218">
            <v>688</v>
          </cell>
          <cell r="G218">
            <v>0</v>
          </cell>
          <cell r="H218">
            <v>688</v>
          </cell>
          <cell r="I218">
            <v>0</v>
          </cell>
          <cell r="J218">
            <v>688</v>
          </cell>
          <cell r="K218">
            <v>0</v>
          </cell>
        </row>
        <row r="219">
          <cell r="F219">
            <v>252360</v>
          </cell>
          <cell r="G219">
            <v>0</v>
          </cell>
          <cell r="H219">
            <v>252360</v>
          </cell>
          <cell r="I219">
            <v>0</v>
          </cell>
          <cell r="J219">
            <v>252360</v>
          </cell>
          <cell r="K219">
            <v>0</v>
          </cell>
        </row>
        <row r="220">
          <cell r="F220">
            <v>33602</v>
          </cell>
          <cell r="G220">
            <v>0</v>
          </cell>
          <cell r="H220">
            <v>33602</v>
          </cell>
          <cell r="I220">
            <v>0</v>
          </cell>
          <cell r="J220">
            <v>33602</v>
          </cell>
          <cell r="K220">
            <v>0</v>
          </cell>
        </row>
        <row r="221">
          <cell r="F221">
            <v>9</v>
          </cell>
          <cell r="G221">
            <v>0</v>
          </cell>
          <cell r="H221">
            <v>9</v>
          </cell>
          <cell r="I221">
            <v>0</v>
          </cell>
          <cell r="J221">
            <v>9</v>
          </cell>
          <cell r="K221">
            <v>0</v>
          </cell>
        </row>
        <row r="222">
          <cell r="F222">
            <v>34</v>
          </cell>
          <cell r="G222">
            <v>0</v>
          </cell>
          <cell r="H222">
            <v>34</v>
          </cell>
          <cell r="I222">
            <v>0</v>
          </cell>
          <cell r="J222">
            <v>34</v>
          </cell>
          <cell r="K222">
            <v>0</v>
          </cell>
        </row>
        <row r="223">
          <cell r="F223">
            <v>7</v>
          </cell>
          <cell r="G223">
            <v>0</v>
          </cell>
          <cell r="H223">
            <v>7</v>
          </cell>
          <cell r="I223">
            <v>0</v>
          </cell>
          <cell r="J223">
            <v>7</v>
          </cell>
          <cell r="K223">
            <v>0</v>
          </cell>
        </row>
        <row r="224">
          <cell r="F224">
            <v>39283</v>
          </cell>
          <cell r="G224">
            <v>0</v>
          </cell>
          <cell r="H224">
            <v>39283</v>
          </cell>
          <cell r="I224">
            <v>0</v>
          </cell>
          <cell r="J224">
            <v>39283</v>
          </cell>
          <cell r="K224">
            <v>0</v>
          </cell>
        </row>
        <row r="225">
          <cell r="F225">
            <v>18979</v>
          </cell>
          <cell r="G225">
            <v>0</v>
          </cell>
          <cell r="H225">
            <v>18979</v>
          </cell>
          <cell r="I225">
            <v>0</v>
          </cell>
          <cell r="J225">
            <v>18979</v>
          </cell>
          <cell r="K225">
            <v>0</v>
          </cell>
        </row>
        <row r="226">
          <cell r="F226">
            <v>4541</v>
          </cell>
          <cell r="G226">
            <v>0</v>
          </cell>
          <cell r="H226">
            <v>4541</v>
          </cell>
          <cell r="I226">
            <v>0</v>
          </cell>
          <cell r="J226">
            <v>4541</v>
          </cell>
          <cell r="K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F228">
            <v>11437</v>
          </cell>
          <cell r="G228">
            <v>0</v>
          </cell>
          <cell r="H228">
            <v>11437</v>
          </cell>
          <cell r="I228">
            <v>0</v>
          </cell>
          <cell r="J228">
            <v>11437</v>
          </cell>
          <cell r="K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F232">
            <v>46820</v>
          </cell>
          <cell r="G232">
            <v>0</v>
          </cell>
          <cell r="H232">
            <v>46820</v>
          </cell>
          <cell r="I232">
            <v>0</v>
          </cell>
          <cell r="J232">
            <v>46820</v>
          </cell>
          <cell r="K232">
            <v>0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F234">
            <v>8592</v>
          </cell>
          <cell r="G234">
            <v>0</v>
          </cell>
          <cell r="H234">
            <v>8592</v>
          </cell>
          <cell r="I234">
            <v>0</v>
          </cell>
          <cell r="J234">
            <v>8592</v>
          </cell>
          <cell r="K234">
            <v>0</v>
          </cell>
        </row>
        <row r="235">
          <cell r="F235">
            <v>4483</v>
          </cell>
          <cell r="G235">
            <v>0</v>
          </cell>
          <cell r="H235">
            <v>4483</v>
          </cell>
          <cell r="I235">
            <v>0</v>
          </cell>
          <cell r="J235">
            <v>4483</v>
          </cell>
          <cell r="K235">
            <v>0</v>
          </cell>
        </row>
        <row r="236">
          <cell r="F236">
            <v>191</v>
          </cell>
          <cell r="G236">
            <v>0</v>
          </cell>
          <cell r="H236">
            <v>191</v>
          </cell>
          <cell r="I236">
            <v>0</v>
          </cell>
          <cell r="J236">
            <v>191</v>
          </cell>
          <cell r="K236">
            <v>0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</row>
        <row r="239">
          <cell r="F239">
            <v>1033</v>
          </cell>
          <cell r="G239">
            <v>0</v>
          </cell>
          <cell r="H239">
            <v>1033</v>
          </cell>
          <cell r="I239">
            <v>0</v>
          </cell>
          <cell r="J239">
            <v>1033</v>
          </cell>
          <cell r="K239">
            <v>0</v>
          </cell>
        </row>
        <row r="240">
          <cell r="F240">
            <v>215</v>
          </cell>
          <cell r="G240">
            <v>0</v>
          </cell>
          <cell r="H240">
            <v>215</v>
          </cell>
          <cell r="I240">
            <v>0</v>
          </cell>
          <cell r="J240">
            <v>215</v>
          </cell>
          <cell r="K240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</row>
        <row r="244">
          <cell r="F244">
            <v>302</v>
          </cell>
          <cell r="G244">
            <v>0</v>
          </cell>
          <cell r="H244">
            <v>302</v>
          </cell>
          <cell r="I244">
            <v>0</v>
          </cell>
          <cell r="J244">
            <v>302</v>
          </cell>
          <cell r="K244">
            <v>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F248">
            <v>-4007</v>
          </cell>
          <cell r="G248">
            <v>0</v>
          </cell>
          <cell r="H248">
            <v>-4007</v>
          </cell>
          <cell r="I248">
            <v>0</v>
          </cell>
          <cell r="J248">
            <v>-4007</v>
          </cell>
          <cell r="K248">
            <v>0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F253">
            <v>53217</v>
          </cell>
          <cell r="G253">
            <v>0</v>
          </cell>
          <cell r="H253">
            <v>53217</v>
          </cell>
          <cell r="I253">
            <v>0</v>
          </cell>
          <cell r="J253">
            <v>53217</v>
          </cell>
          <cell r="K253">
            <v>0</v>
          </cell>
        </row>
        <row r="254"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F259">
            <v>26763</v>
          </cell>
          <cell r="G259">
            <v>0</v>
          </cell>
          <cell r="H259">
            <v>26763</v>
          </cell>
          <cell r="I259">
            <v>0</v>
          </cell>
          <cell r="J259">
            <v>26763</v>
          </cell>
          <cell r="K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F261">
            <v>34</v>
          </cell>
          <cell r="G261">
            <v>0</v>
          </cell>
          <cell r="H261">
            <v>34</v>
          </cell>
          <cell r="I261">
            <v>0</v>
          </cell>
          <cell r="J261">
            <v>34</v>
          </cell>
          <cell r="K261">
            <v>0</v>
          </cell>
        </row>
        <row r="262">
          <cell r="F262">
            <v>1846</v>
          </cell>
          <cell r="G262">
            <v>0</v>
          </cell>
          <cell r="H262">
            <v>1846</v>
          </cell>
          <cell r="I262">
            <v>0</v>
          </cell>
          <cell r="J262">
            <v>1846</v>
          </cell>
          <cell r="K262">
            <v>0</v>
          </cell>
        </row>
        <row r="263">
          <cell r="F263">
            <v>199</v>
          </cell>
          <cell r="G263">
            <v>0</v>
          </cell>
          <cell r="H263">
            <v>199</v>
          </cell>
          <cell r="I263">
            <v>0</v>
          </cell>
          <cell r="J263">
            <v>199</v>
          </cell>
          <cell r="K263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F272">
            <v>364</v>
          </cell>
          <cell r="G272">
            <v>0</v>
          </cell>
          <cell r="H272">
            <v>364</v>
          </cell>
          <cell r="I272">
            <v>0</v>
          </cell>
          <cell r="J272">
            <v>364</v>
          </cell>
          <cell r="K272">
            <v>0</v>
          </cell>
        </row>
        <row r="273"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F278">
            <v>37</v>
          </cell>
          <cell r="G278">
            <v>0</v>
          </cell>
          <cell r="H278">
            <v>37</v>
          </cell>
          <cell r="I278">
            <v>0</v>
          </cell>
          <cell r="J278">
            <v>37</v>
          </cell>
          <cell r="K278">
            <v>0</v>
          </cell>
        </row>
        <row r="279"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F281">
            <v>24242</v>
          </cell>
          <cell r="G281">
            <v>0</v>
          </cell>
          <cell r="H281">
            <v>24242</v>
          </cell>
          <cell r="I281">
            <v>0</v>
          </cell>
          <cell r="J281">
            <v>24242</v>
          </cell>
          <cell r="K281">
            <v>0</v>
          </cell>
        </row>
        <row r="282">
          <cell r="F282">
            <v>3607</v>
          </cell>
          <cell r="G282">
            <v>0</v>
          </cell>
          <cell r="H282">
            <v>3607</v>
          </cell>
          <cell r="I282">
            <v>0</v>
          </cell>
          <cell r="J282">
            <v>3607</v>
          </cell>
          <cell r="K282">
            <v>0</v>
          </cell>
        </row>
        <row r="283"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F284">
            <v>461</v>
          </cell>
          <cell r="G284">
            <v>0</v>
          </cell>
          <cell r="H284">
            <v>461</v>
          </cell>
          <cell r="I284">
            <v>0</v>
          </cell>
          <cell r="J284">
            <v>461</v>
          </cell>
          <cell r="K284">
            <v>0</v>
          </cell>
        </row>
        <row r="285">
          <cell r="F285">
            <v>1545</v>
          </cell>
          <cell r="G285">
            <v>0</v>
          </cell>
          <cell r="H285">
            <v>1545</v>
          </cell>
          <cell r="I285">
            <v>0</v>
          </cell>
          <cell r="J285">
            <v>1545</v>
          </cell>
          <cell r="K285">
            <v>0</v>
          </cell>
        </row>
        <row r="286"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F288">
            <v>1598</v>
          </cell>
          <cell r="G288">
            <v>0</v>
          </cell>
          <cell r="H288">
            <v>1598</v>
          </cell>
          <cell r="I288">
            <v>0</v>
          </cell>
          <cell r="J288">
            <v>1598</v>
          </cell>
          <cell r="K288">
            <v>0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</row>
        <row r="293"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F305">
            <v>207</v>
          </cell>
          <cell r="G305">
            <v>0</v>
          </cell>
          <cell r="H305">
            <v>207</v>
          </cell>
          <cell r="I305">
            <v>0</v>
          </cell>
          <cell r="J305">
            <v>207</v>
          </cell>
          <cell r="K305">
            <v>0</v>
          </cell>
        </row>
        <row r="306">
          <cell r="F306">
            <v>7003</v>
          </cell>
          <cell r="G306">
            <v>0</v>
          </cell>
          <cell r="H306">
            <v>7003</v>
          </cell>
          <cell r="I306">
            <v>0</v>
          </cell>
          <cell r="J306">
            <v>7003</v>
          </cell>
          <cell r="K306">
            <v>0</v>
          </cell>
        </row>
        <row r="307">
          <cell r="F307">
            <v>395</v>
          </cell>
          <cell r="G307">
            <v>0</v>
          </cell>
          <cell r="H307">
            <v>395</v>
          </cell>
          <cell r="I307">
            <v>0</v>
          </cell>
          <cell r="J307">
            <v>395</v>
          </cell>
          <cell r="K307">
            <v>0</v>
          </cell>
        </row>
        <row r="308">
          <cell r="F308">
            <v>1545</v>
          </cell>
          <cell r="G308">
            <v>0</v>
          </cell>
          <cell r="H308">
            <v>1545</v>
          </cell>
          <cell r="I308">
            <v>0</v>
          </cell>
          <cell r="J308">
            <v>1545</v>
          </cell>
          <cell r="K308">
            <v>0</v>
          </cell>
        </row>
        <row r="309">
          <cell r="F309">
            <v>53</v>
          </cell>
          <cell r="G309">
            <v>0</v>
          </cell>
          <cell r="H309">
            <v>53</v>
          </cell>
          <cell r="I309">
            <v>0</v>
          </cell>
          <cell r="J309">
            <v>53</v>
          </cell>
          <cell r="K309">
            <v>0</v>
          </cell>
        </row>
        <row r="310"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F311">
            <v>111</v>
          </cell>
          <cell r="G311">
            <v>0</v>
          </cell>
          <cell r="H311">
            <v>111</v>
          </cell>
          <cell r="I311">
            <v>0</v>
          </cell>
          <cell r="J311">
            <v>111</v>
          </cell>
          <cell r="K311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F313">
            <v>2705</v>
          </cell>
          <cell r="G313">
            <v>0</v>
          </cell>
          <cell r="H313">
            <v>2705</v>
          </cell>
          <cell r="I313">
            <v>0</v>
          </cell>
          <cell r="J313">
            <v>2705</v>
          </cell>
          <cell r="K313">
            <v>0</v>
          </cell>
        </row>
        <row r="314"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F315">
            <v>8038</v>
          </cell>
          <cell r="G315">
            <v>0</v>
          </cell>
          <cell r="H315">
            <v>8038</v>
          </cell>
          <cell r="I315">
            <v>0</v>
          </cell>
          <cell r="J315">
            <v>8038</v>
          </cell>
          <cell r="K315">
            <v>0</v>
          </cell>
        </row>
        <row r="316"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F320">
            <v>-418604</v>
          </cell>
          <cell r="G320">
            <v>0</v>
          </cell>
          <cell r="H320">
            <v>-418604</v>
          </cell>
          <cell r="I320">
            <v>0</v>
          </cell>
          <cell r="J320">
            <v>-418604</v>
          </cell>
          <cell r="K320">
            <v>0</v>
          </cell>
        </row>
        <row r="321"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F333">
            <v>551135</v>
          </cell>
          <cell r="G333">
            <v>0</v>
          </cell>
          <cell r="H333">
            <v>551135</v>
          </cell>
          <cell r="I333">
            <v>0</v>
          </cell>
          <cell r="J333">
            <v>551135</v>
          </cell>
          <cell r="K333">
            <v>0</v>
          </cell>
        </row>
        <row r="334"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</row>
        <row r="355"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</row>
        <row r="496">
          <cell r="F496">
            <v>0</v>
          </cell>
          <cell r="G496">
            <v>0</v>
          </cell>
          <cell r="H496">
            <v>0</v>
          </cell>
          <cell r="I496">
            <v>0</v>
          </cell>
          <cell r="J496">
            <v>0</v>
          </cell>
          <cell r="K496">
            <v>0</v>
          </cell>
        </row>
        <row r="497">
          <cell r="F497">
            <v>0</v>
          </cell>
          <cell r="G497">
            <v>0</v>
          </cell>
          <cell r="H497">
            <v>0</v>
          </cell>
          <cell r="I497">
            <v>0</v>
          </cell>
          <cell r="J497">
            <v>0</v>
          </cell>
          <cell r="K497">
            <v>0</v>
          </cell>
        </row>
        <row r="498"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</row>
        <row r="505"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</row>
        <row r="506"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F510">
            <v>0</v>
          </cell>
          <cell r="G510">
            <v>0</v>
          </cell>
          <cell r="H510">
            <v>0</v>
          </cell>
          <cell r="I510">
            <v>0</v>
          </cell>
          <cell r="J510">
            <v>0</v>
          </cell>
          <cell r="K510">
            <v>0</v>
          </cell>
        </row>
        <row r="511"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</row>
        <row r="516"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F525">
            <v>0</v>
          </cell>
          <cell r="G525">
            <v>0</v>
          </cell>
          <cell r="H525">
            <v>0</v>
          </cell>
          <cell r="I525">
            <v>0</v>
          </cell>
          <cell r="J525">
            <v>0</v>
          </cell>
          <cell r="K525">
            <v>0</v>
          </cell>
        </row>
        <row r="526">
          <cell r="F526">
            <v>0</v>
          </cell>
          <cell r="G526">
            <v>0</v>
          </cell>
          <cell r="H526">
            <v>0</v>
          </cell>
          <cell r="I526">
            <v>0</v>
          </cell>
          <cell r="J526">
            <v>0</v>
          </cell>
          <cell r="K526">
            <v>0</v>
          </cell>
        </row>
        <row r="527">
          <cell r="F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  <cell r="K527">
            <v>0</v>
          </cell>
        </row>
        <row r="528">
          <cell r="F528">
            <v>0</v>
          </cell>
          <cell r="G528">
            <v>0</v>
          </cell>
          <cell r="H528">
            <v>0</v>
          </cell>
          <cell r="I528">
            <v>0</v>
          </cell>
          <cell r="J528">
            <v>0</v>
          </cell>
          <cell r="K528">
            <v>0</v>
          </cell>
        </row>
        <row r="529">
          <cell r="F529">
            <v>0</v>
          </cell>
          <cell r="G529">
            <v>0</v>
          </cell>
          <cell r="H529">
            <v>0</v>
          </cell>
          <cell r="I529">
            <v>0</v>
          </cell>
          <cell r="J529">
            <v>0</v>
          </cell>
          <cell r="K529">
            <v>0</v>
          </cell>
        </row>
        <row r="530"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</row>
        <row r="531">
          <cell r="F531">
            <v>0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</row>
        <row r="532">
          <cell r="F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  <cell r="K532">
            <v>0</v>
          </cell>
        </row>
        <row r="533">
          <cell r="F533">
            <v>0</v>
          </cell>
          <cell r="G533">
            <v>0</v>
          </cell>
          <cell r="H533">
            <v>0</v>
          </cell>
          <cell r="I533">
            <v>0</v>
          </cell>
          <cell r="J533">
            <v>0</v>
          </cell>
          <cell r="K533">
            <v>0</v>
          </cell>
        </row>
        <row r="534"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0</v>
          </cell>
        </row>
        <row r="537"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</row>
        <row r="538">
          <cell r="F538">
            <v>0</v>
          </cell>
          <cell r="G538">
            <v>0</v>
          </cell>
          <cell r="H538">
            <v>0</v>
          </cell>
          <cell r="I538">
            <v>0</v>
          </cell>
          <cell r="J538">
            <v>0</v>
          </cell>
          <cell r="K538">
            <v>0</v>
          </cell>
        </row>
        <row r="539"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</row>
        <row r="540"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</row>
        <row r="544"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</row>
        <row r="546"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</row>
        <row r="547">
          <cell r="F547">
            <v>0</v>
          </cell>
          <cell r="G547">
            <v>0</v>
          </cell>
          <cell r="H547">
            <v>0</v>
          </cell>
          <cell r="I547">
            <v>0</v>
          </cell>
          <cell r="J547">
            <v>0</v>
          </cell>
          <cell r="K547">
            <v>0</v>
          </cell>
        </row>
        <row r="548"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</row>
        <row r="559"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F569">
            <v>0</v>
          </cell>
          <cell r="G569">
            <v>0</v>
          </cell>
          <cell r="H569">
            <v>0</v>
          </cell>
          <cell r="I569">
            <v>0</v>
          </cell>
          <cell r="J569">
            <v>0</v>
          </cell>
          <cell r="K569">
            <v>0</v>
          </cell>
        </row>
        <row r="570"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F571">
            <v>0</v>
          </cell>
          <cell r="G571">
            <v>0</v>
          </cell>
          <cell r="H571">
            <v>0</v>
          </cell>
          <cell r="I571">
            <v>0</v>
          </cell>
          <cell r="J571">
            <v>0</v>
          </cell>
          <cell r="K571">
            <v>0</v>
          </cell>
        </row>
        <row r="572">
          <cell r="F572">
            <v>0</v>
          </cell>
          <cell r="G572">
            <v>0</v>
          </cell>
          <cell r="H572">
            <v>0</v>
          </cell>
          <cell r="I572">
            <v>0</v>
          </cell>
          <cell r="J572">
            <v>0</v>
          </cell>
          <cell r="K572">
            <v>0</v>
          </cell>
        </row>
        <row r="573">
          <cell r="F573">
            <v>0</v>
          </cell>
          <cell r="G573">
            <v>0</v>
          </cell>
          <cell r="H573">
            <v>0</v>
          </cell>
          <cell r="I573">
            <v>0</v>
          </cell>
          <cell r="J573">
            <v>0</v>
          </cell>
          <cell r="K573">
            <v>0</v>
          </cell>
        </row>
        <row r="574">
          <cell r="F574">
            <v>0</v>
          </cell>
          <cell r="G574">
            <v>0</v>
          </cell>
          <cell r="H574">
            <v>0</v>
          </cell>
          <cell r="I574">
            <v>0</v>
          </cell>
          <cell r="J574">
            <v>0</v>
          </cell>
          <cell r="K574">
            <v>0</v>
          </cell>
        </row>
        <row r="575">
          <cell r="F575">
            <v>0</v>
          </cell>
          <cell r="G575">
            <v>0</v>
          </cell>
          <cell r="H575">
            <v>0</v>
          </cell>
          <cell r="I575">
            <v>0</v>
          </cell>
          <cell r="J575">
            <v>0</v>
          </cell>
          <cell r="K575">
            <v>0</v>
          </cell>
        </row>
        <row r="576"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F579">
            <v>0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</row>
        <row r="580">
          <cell r="F580">
            <v>0</v>
          </cell>
          <cell r="G580">
            <v>0</v>
          </cell>
          <cell r="H580">
            <v>0</v>
          </cell>
          <cell r="I580">
            <v>0</v>
          </cell>
          <cell r="J580">
            <v>0</v>
          </cell>
          <cell r="K580">
            <v>0</v>
          </cell>
        </row>
        <row r="581"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F589">
            <v>0</v>
          </cell>
          <cell r="G589">
            <v>0</v>
          </cell>
          <cell r="H589">
            <v>0</v>
          </cell>
          <cell r="I589">
            <v>0</v>
          </cell>
          <cell r="J589">
            <v>0</v>
          </cell>
          <cell r="K589">
            <v>0</v>
          </cell>
        </row>
        <row r="590"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F591">
            <v>0</v>
          </cell>
          <cell r="G591">
            <v>0</v>
          </cell>
          <cell r="H591">
            <v>0</v>
          </cell>
          <cell r="I591">
            <v>0</v>
          </cell>
          <cell r="J591">
            <v>0</v>
          </cell>
          <cell r="K591">
            <v>0</v>
          </cell>
        </row>
        <row r="592"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F594">
            <v>0</v>
          </cell>
          <cell r="G594">
            <v>0</v>
          </cell>
          <cell r="H594">
            <v>0</v>
          </cell>
          <cell r="I594">
            <v>0</v>
          </cell>
          <cell r="J594">
            <v>0</v>
          </cell>
          <cell r="K594">
            <v>0</v>
          </cell>
        </row>
        <row r="595"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F602">
            <v>0</v>
          </cell>
          <cell r="G602">
            <v>0</v>
          </cell>
          <cell r="H602">
            <v>0</v>
          </cell>
          <cell r="I602">
            <v>0</v>
          </cell>
          <cell r="J602">
            <v>0</v>
          </cell>
          <cell r="K602">
            <v>0</v>
          </cell>
        </row>
        <row r="603"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</row>
        <row r="604">
          <cell r="F604">
            <v>0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</row>
        <row r="606"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</row>
        <row r="607"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F609">
            <v>0</v>
          </cell>
          <cell r="G609">
            <v>0</v>
          </cell>
          <cell r="H609">
            <v>0</v>
          </cell>
          <cell r="I609">
            <v>0</v>
          </cell>
          <cell r="J609">
            <v>0</v>
          </cell>
          <cell r="K609">
            <v>0</v>
          </cell>
        </row>
        <row r="610">
          <cell r="F610">
            <v>0</v>
          </cell>
          <cell r="G610">
            <v>0</v>
          </cell>
          <cell r="H610">
            <v>0</v>
          </cell>
          <cell r="I610">
            <v>0</v>
          </cell>
          <cell r="J610">
            <v>0</v>
          </cell>
          <cell r="K610">
            <v>0</v>
          </cell>
        </row>
        <row r="611">
          <cell r="F611">
            <v>0</v>
          </cell>
          <cell r="G611">
            <v>0</v>
          </cell>
          <cell r="H611">
            <v>0</v>
          </cell>
          <cell r="I611">
            <v>0</v>
          </cell>
          <cell r="J611">
            <v>0</v>
          </cell>
          <cell r="K611">
            <v>0</v>
          </cell>
        </row>
        <row r="612"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F615">
            <v>0</v>
          </cell>
          <cell r="G615">
            <v>0</v>
          </cell>
          <cell r="H615">
            <v>0</v>
          </cell>
          <cell r="I615">
            <v>0</v>
          </cell>
          <cell r="J615">
            <v>0</v>
          </cell>
          <cell r="K615">
            <v>0</v>
          </cell>
        </row>
        <row r="616"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</row>
        <row r="617">
          <cell r="F617">
            <v>0</v>
          </cell>
          <cell r="G617">
            <v>0</v>
          </cell>
          <cell r="H617">
            <v>0</v>
          </cell>
          <cell r="I617">
            <v>0</v>
          </cell>
          <cell r="J617">
            <v>0</v>
          </cell>
          <cell r="K617">
            <v>0</v>
          </cell>
        </row>
        <row r="618">
          <cell r="F618">
            <v>0</v>
          </cell>
          <cell r="G618">
            <v>0</v>
          </cell>
          <cell r="H618">
            <v>0</v>
          </cell>
          <cell r="I618">
            <v>0</v>
          </cell>
          <cell r="J618">
            <v>0</v>
          </cell>
          <cell r="K618">
            <v>0</v>
          </cell>
        </row>
        <row r="619"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</row>
        <row r="620">
          <cell r="F620">
            <v>0</v>
          </cell>
          <cell r="G620">
            <v>0</v>
          </cell>
          <cell r="H620">
            <v>0</v>
          </cell>
          <cell r="I620">
            <v>0</v>
          </cell>
          <cell r="J620">
            <v>0</v>
          </cell>
          <cell r="K620">
            <v>0</v>
          </cell>
        </row>
        <row r="621">
          <cell r="F621">
            <v>0</v>
          </cell>
          <cell r="G621">
            <v>0</v>
          </cell>
          <cell r="H621">
            <v>0</v>
          </cell>
          <cell r="I621">
            <v>0</v>
          </cell>
          <cell r="J621">
            <v>0</v>
          </cell>
          <cell r="K621">
            <v>0</v>
          </cell>
        </row>
        <row r="622"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F626">
            <v>0</v>
          </cell>
          <cell r="G626">
            <v>0</v>
          </cell>
          <cell r="H626">
            <v>0</v>
          </cell>
          <cell r="I626">
            <v>0</v>
          </cell>
          <cell r="J626">
            <v>0</v>
          </cell>
          <cell r="K626">
            <v>0</v>
          </cell>
        </row>
        <row r="627">
          <cell r="F627">
            <v>0</v>
          </cell>
          <cell r="G627">
            <v>0</v>
          </cell>
          <cell r="H627">
            <v>0</v>
          </cell>
          <cell r="I627">
            <v>0</v>
          </cell>
          <cell r="J627">
            <v>0</v>
          </cell>
          <cell r="K627">
            <v>0</v>
          </cell>
        </row>
        <row r="628"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F631">
            <v>0</v>
          </cell>
          <cell r="G631">
            <v>0</v>
          </cell>
          <cell r="H631">
            <v>0</v>
          </cell>
          <cell r="I631">
            <v>0</v>
          </cell>
          <cell r="J631">
            <v>0</v>
          </cell>
          <cell r="K631">
            <v>0</v>
          </cell>
        </row>
        <row r="632"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F634">
            <v>0</v>
          </cell>
          <cell r="G634">
            <v>0</v>
          </cell>
          <cell r="H634">
            <v>0</v>
          </cell>
          <cell r="I634">
            <v>0</v>
          </cell>
          <cell r="J634">
            <v>0</v>
          </cell>
          <cell r="K634">
            <v>0</v>
          </cell>
        </row>
        <row r="635"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</row>
        <row r="637">
          <cell r="F637">
            <v>0</v>
          </cell>
          <cell r="G637">
            <v>0</v>
          </cell>
          <cell r="H637">
            <v>0</v>
          </cell>
          <cell r="I637">
            <v>0</v>
          </cell>
          <cell r="J637">
            <v>0</v>
          </cell>
          <cell r="K637">
            <v>0</v>
          </cell>
        </row>
        <row r="638"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</row>
        <row r="646"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F650">
            <v>0</v>
          </cell>
          <cell r="G650">
            <v>0</v>
          </cell>
          <cell r="H650">
            <v>0</v>
          </cell>
          <cell r="I650">
            <v>0</v>
          </cell>
          <cell r="J650">
            <v>0</v>
          </cell>
          <cell r="K650">
            <v>0</v>
          </cell>
        </row>
        <row r="651"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</row>
        <row r="655">
          <cell r="F655">
            <v>0</v>
          </cell>
          <cell r="G655">
            <v>0</v>
          </cell>
          <cell r="H655">
            <v>0</v>
          </cell>
          <cell r="I655">
            <v>0</v>
          </cell>
          <cell r="J655">
            <v>0</v>
          </cell>
          <cell r="K655">
            <v>0</v>
          </cell>
        </row>
        <row r="656"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</row>
        <row r="661"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</row>
        <row r="664"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F665">
            <v>0</v>
          </cell>
          <cell r="G665">
            <v>31325</v>
          </cell>
          <cell r="H665">
            <v>31325</v>
          </cell>
          <cell r="I665">
            <v>0</v>
          </cell>
          <cell r="J665">
            <v>31325</v>
          </cell>
          <cell r="K665">
            <v>0</v>
          </cell>
        </row>
        <row r="666">
          <cell r="F666">
            <v>0</v>
          </cell>
          <cell r="G666">
            <v>31325</v>
          </cell>
          <cell r="H666">
            <v>31325</v>
          </cell>
          <cell r="I666">
            <v>0</v>
          </cell>
          <cell r="J666">
            <v>31325</v>
          </cell>
          <cell r="K666">
            <v>0</v>
          </cell>
        </row>
        <row r="667">
          <cell r="F667">
            <v>37952425</v>
          </cell>
          <cell r="G667">
            <v>1309740</v>
          </cell>
          <cell r="H667">
            <v>39262165</v>
          </cell>
          <cell r="I667">
            <v>0</v>
          </cell>
          <cell r="J667">
            <v>39262165</v>
          </cell>
          <cell r="K667">
            <v>0</v>
          </cell>
        </row>
        <row r="668">
          <cell r="F668">
            <v>2681270</v>
          </cell>
          <cell r="G668">
            <v>0</v>
          </cell>
          <cell r="H668">
            <v>2681270</v>
          </cell>
          <cell r="I668">
            <v>0</v>
          </cell>
          <cell r="J668">
            <v>2681270</v>
          </cell>
          <cell r="K668">
            <v>0</v>
          </cell>
        </row>
        <row r="669"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F670">
            <v>1396200</v>
          </cell>
          <cell r="G670">
            <v>0</v>
          </cell>
          <cell r="H670">
            <v>1396200</v>
          </cell>
          <cell r="I670">
            <v>0</v>
          </cell>
          <cell r="J670">
            <v>1396200</v>
          </cell>
          <cell r="K670">
            <v>0</v>
          </cell>
        </row>
        <row r="671">
          <cell r="F671">
            <v>188454</v>
          </cell>
          <cell r="G671">
            <v>0</v>
          </cell>
          <cell r="H671">
            <v>188454</v>
          </cell>
          <cell r="I671">
            <v>0</v>
          </cell>
          <cell r="J671">
            <v>188454</v>
          </cell>
          <cell r="K671">
            <v>0</v>
          </cell>
        </row>
        <row r="672">
          <cell r="F672">
            <v>0</v>
          </cell>
          <cell r="G672">
            <v>0</v>
          </cell>
          <cell r="H672">
            <v>0</v>
          </cell>
          <cell r="I672">
            <v>0</v>
          </cell>
          <cell r="J672">
            <v>0</v>
          </cell>
          <cell r="K672">
            <v>0</v>
          </cell>
        </row>
        <row r="673"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</row>
        <row r="674">
          <cell r="F674">
            <v>196</v>
          </cell>
          <cell r="G674">
            <v>0</v>
          </cell>
          <cell r="H674">
            <v>196</v>
          </cell>
          <cell r="I674">
            <v>0</v>
          </cell>
          <cell r="J674">
            <v>196</v>
          </cell>
          <cell r="K674">
            <v>0</v>
          </cell>
        </row>
        <row r="675">
          <cell r="F675">
            <v>124967</v>
          </cell>
          <cell r="G675">
            <v>0</v>
          </cell>
          <cell r="H675">
            <v>124967</v>
          </cell>
          <cell r="I675">
            <v>0</v>
          </cell>
          <cell r="J675">
            <v>124967</v>
          </cell>
          <cell r="K675">
            <v>0</v>
          </cell>
        </row>
        <row r="676">
          <cell r="F676">
            <v>1455765</v>
          </cell>
          <cell r="G676">
            <v>0</v>
          </cell>
          <cell r="H676">
            <v>1455765</v>
          </cell>
          <cell r="I676">
            <v>0</v>
          </cell>
          <cell r="J676">
            <v>1455765</v>
          </cell>
          <cell r="K676">
            <v>0</v>
          </cell>
        </row>
        <row r="677">
          <cell r="F677">
            <v>0</v>
          </cell>
          <cell r="G677">
            <v>0</v>
          </cell>
          <cell r="H677">
            <v>0</v>
          </cell>
          <cell r="I677">
            <v>0</v>
          </cell>
          <cell r="J677">
            <v>0</v>
          </cell>
          <cell r="K677">
            <v>0</v>
          </cell>
        </row>
        <row r="678"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F679">
            <v>755012</v>
          </cell>
          <cell r="G679">
            <v>-17267</v>
          </cell>
          <cell r="H679">
            <v>737745</v>
          </cell>
          <cell r="I679">
            <v>0</v>
          </cell>
          <cell r="J679">
            <v>737745</v>
          </cell>
          <cell r="K679">
            <v>0</v>
          </cell>
        </row>
        <row r="680">
          <cell r="F680">
            <v>0</v>
          </cell>
          <cell r="G680">
            <v>0</v>
          </cell>
          <cell r="H680">
            <v>0</v>
          </cell>
          <cell r="I680">
            <v>0</v>
          </cell>
          <cell r="J680">
            <v>0</v>
          </cell>
          <cell r="K680">
            <v>0</v>
          </cell>
        </row>
        <row r="681">
          <cell r="F681">
            <v>3738696</v>
          </cell>
          <cell r="G681">
            <v>0</v>
          </cell>
          <cell r="H681">
            <v>3738696</v>
          </cell>
          <cell r="I681">
            <v>0</v>
          </cell>
          <cell r="J681">
            <v>3738696</v>
          </cell>
          <cell r="K681">
            <v>0</v>
          </cell>
        </row>
        <row r="682">
          <cell r="F682">
            <v>1212000</v>
          </cell>
          <cell r="G682">
            <v>0</v>
          </cell>
          <cell r="H682">
            <v>1212000</v>
          </cell>
          <cell r="I682">
            <v>0</v>
          </cell>
          <cell r="J682">
            <v>1212000</v>
          </cell>
          <cell r="K682">
            <v>0</v>
          </cell>
        </row>
        <row r="683">
          <cell r="F683">
            <v>0</v>
          </cell>
          <cell r="G683">
            <v>154</v>
          </cell>
          <cell r="H683">
            <v>154</v>
          </cell>
          <cell r="I683">
            <v>0</v>
          </cell>
          <cell r="J683">
            <v>154</v>
          </cell>
          <cell r="K683">
            <v>0</v>
          </cell>
        </row>
        <row r="684">
          <cell r="F684">
            <v>475210</v>
          </cell>
          <cell r="G684">
            <v>-97596</v>
          </cell>
          <cell r="H684">
            <v>377614</v>
          </cell>
          <cell r="I684">
            <v>0</v>
          </cell>
          <cell r="J684">
            <v>377614</v>
          </cell>
          <cell r="K684">
            <v>0</v>
          </cell>
        </row>
        <row r="685">
          <cell r="F685">
            <v>2415</v>
          </cell>
          <cell r="G685">
            <v>0</v>
          </cell>
          <cell r="H685">
            <v>2415</v>
          </cell>
          <cell r="I685">
            <v>0</v>
          </cell>
          <cell r="J685">
            <v>2415</v>
          </cell>
          <cell r="K685">
            <v>0</v>
          </cell>
        </row>
        <row r="686">
          <cell r="F686">
            <v>806649</v>
          </cell>
          <cell r="G686">
            <v>0</v>
          </cell>
          <cell r="H686">
            <v>806649</v>
          </cell>
          <cell r="I686">
            <v>0</v>
          </cell>
          <cell r="J686">
            <v>806649</v>
          </cell>
          <cell r="K686">
            <v>0</v>
          </cell>
        </row>
        <row r="687"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F690">
            <v>9929</v>
          </cell>
          <cell r="G690">
            <v>0</v>
          </cell>
          <cell r="H690">
            <v>9929</v>
          </cell>
          <cell r="I690">
            <v>0</v>
          </cell>
          <cell r="J690">
            <v>9929</v>
          </cell>
          <cell r="K690">
            <v>0</v>
          </cell>
        </row>
        <row r="691"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F693">
            <v>1658</v>
          </cell>
          <cell r="G693">
            <v>0</v>
          </cell>
          <cell r="H693">
            <v>1658</v>
          </cell>
          <cell r="I693">
            <v>0</v>
          </cell>
          <cell r="J693">
            <v>1658</v>
          </cell>
          <cell r="K693">
            <v>0</v>
          </cell>
        </row>
        <row r="694"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F695">
            <v>20368</v>
          </cell>
          <cell r="G695">
            <v>0</v>
          </cell>
          <cell r="H695">
            <v>20368</v>
          </cell>
          <cell r="I695">
            <v>0</v>
          </cell>
          <cell r="J695">
            <v>20368</v>
          </cell>
          <cell r="K695">
            <v>0</v>
          </cell>
        </row>
        <row r="696">
          <cell r="F696">
            <v>2656</v>
          </cell>
          <cell r="G696">
            <v>0</v>
          </cell>
          <cell r="H696">
            <v>2656</v>
          </cell>
          <cell r="I696">
            <v>0</v>
          </cell>
          <cell r="J696">
            <v>2656</v>
          </cell>
          <cell r="K696">
            <v>0</v>
          </cell>
        </row>
        <row r="697">
          <cell r="F697">
            <v>5806</v>
          </cell>
          <cell r="G697">
            <v>0</v>
          </cell>
          <cell r="H697">
            <v>5806</v>
          </cell>
          <cell r="I697">
            <v>0</v>
          </cell>
          <cell r="J697">
            <v>5806</v>
          </cell>
          <cell r="K697">
            <v>0</v>
          </cell>
        </row>
        <row r="698">
          <cell r="F698">
            <v>5764</v>
          </cell>
          <cell r="G698">
            <v>0</v>
          </cell>
          <cell r="H698">
            <v>5764</v>
          </cell>
          <cell r="I698">
            <v>0</v>
          </cell>
          <cell r="J698">
            <v>5764</v>
          </cell>
          <cell r="K698">
            <v>0</v>
          </cell>
        </row>
        <row r="699">
          <cell r="F699">
            <v>44297</v>
          </cell>
          <cell r="G699">
            <v>0</v>
          </cell>
          <cell r="H699">
            <v>44297</v>
          </cell>
          <cell r="I699">
            <v>0</v>
          </cell>
          <cell r="J699">
            <v>44297</v>
          </cell>
          <cell r="K699">
            <v>0</v>
          </cell>
        </row>
        <row r="700">
          <cell r="F700">
            <v>33669</v>
          </cell>
          <cell r="G700">
            <v>0</v>
          </cell>
          <cell r="H700">
            <v>33669</v>
          </cell>
          <cell r="I700">
            <v>0</v>
          </cell>
          <cell r="J700">
            <v>33669</v>
          </cell>
          <cell r="K700">
            <v>0</v>
          </cell>
        </row>
        <row r="701"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F702">
            <v>27289</v>
          </cell>
          <cell r="G702">
            <v>0</v>
          </cell>
          <cell r="H702">
            <v>27289</v>
          </cell>
          <cell r="I702">
            <v>0</v>
          </cell>
          <cell r="J702">
            <v>27289</v>
          </cell>
          <cell r="K702">
            <v>0</v>
          </cell>
        </row>
        <row r="703">
          <cell r="F703">
            <v>5575</v>
          </cell>
          <cell r="G703">
            <v>0</v>
          </cell>
          <cell r="H703">
            <v>5575</v>
          </cell>
          <cell r="I703">
            <v>0</v>
          </cell>
          <cell r="J703">
            <v>5575</v>
          </cell>
          <cell r="K703">
            <v>0</v>
          </cell>
        </row>
        <row r="704">
          <cell r="F704">
            <v>209876</v>
          </cell>
          <cell r="G704">
            <v>0</v>
          </cell>
          <cell r="H704">
            <v>209876</v>
          </cell>
          <cell r="I704">
            <v>0</v>
          </cell>
          <cell r="J704">
            <v>209876</v>
          </cell>
          <cell r="K704">
            <v>0</v>
          </cell>
        </row>
        <row r="705"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F706">
            <v>11476</v>
          </cell>
          <cell r="G706">
            <v>0</v>
          </cell>
          <cell r="H706">
            <v>11476</v>
          </cell>
          <cell r="I706">
            <v>0</v>
          </cell>
          <cell r="J706">
            <v>11476</v>
          </cell>
          <cell r="K706">
            <v>0</v>
          </cell>
        </row>
        <row r="707">
          <cell r="F707">
            <v>131482</v>
          </cell>
          <cell r="G707">
            <v>0</v>
          </cell>
          <cell r="H707">
            <v>131482</v>
          </cell>
          <cell r="I707">
            <v>0</v>
          </cell>
          <cell r="J707">
            <v>131482</v>
          </cell>
          <cell r="K707">
            <v>0</v>
          </cell>
        </row>
        <row r="708">
          <cell r="F708">
            <v>36130</v>
          </cell>
          <cell r="G708">
            <v>0</v>
          </cell>
          <cell r="H708">
            <v>36130</v>
          </cell>
          <cell r="I708">
            <v>0</v>
          </cell>
          <cell r="J708">
            <v>36130</v>
          </cell>
          <cell r="K708">
            <v>0</v>
          </cell>
        </row>
        <row r="709">
          <cell r="F709">
            <v>45233</v>
          </cell>
          <cell r="G709">
            <v>0</v>
          </cell>
          <cell r="H709">
            <v>45233</v>
          </cell>
          <cell r="I709">
            <v>0</v>
          </cell>
          <cell r="J709">
            <v>45233</v>
          </cell>
          <cell r="K709">
            <v>0</v>
          </cell>
        </row>
        <row r="710">
          <cell r="F710">
            <v>107446</v>
          </cell>
          <cell r="G710">
            <v>0</v>
          </cell>
          <cell r="H710">
            <v>107446</v>
          </cell>
          <cell r="I710">
            <v>0</v>
          </cell>
          <cell r="J710">
            <v>107446</v>
          </cell>
          <cell r="K710">
            <v>0</v>
          </cell>
        </row>
        <row r="711"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F712">
            <v>26632</v>
          </cell>
          <cell r="G712">
            <v>0</v>
          </cell>
          <cell r="H712">
            <v>26632</v>
          </cell>
          <cell r="I712">
            <v>0</v>
          </cell>
          <cell r="J712">
            <v>26632</v>
          </cell>
          <cell r="K712">
            <v>0</v>
          </cell>
        </row>
        <row r="713">
          <cell r="F713">
            <v>168349</v>
          </cell>
          <cell r="G713">
            <v>0</v>
          </cell>
          <cell r="H713">
            <v>168349</v>
          </cell>
          <cell r="I713">
            <v>0</v>
          </cell>
          <cell r="J713">
            <v>168349</v>
          </cell>
          <cell r="K713">
            <v>0</v>
          </cell>
        </row>
        <row r="714">
          <cell r="F714">
            <v>51</v>
          </cell>
          <cell r="G714">
            <v>0</v>
          </cell>
          <cell r="H714">
            <v>51</v>
          </cell>
          <cell r="I714">
            <v>0</v>
          </cell>
          <cell r="J714">
            <v>51</v>
          </cell>
          <cell r="K714">
            <v>0</v>
          </cell>
        </row>
        <row r="715">
          <cell r="F715">
            <v>12741</v>
          </cell>
          <cell r="G715">
            <v>0</v>
          </cell>
          <cell r="H715">
            <v>12741</v>
          </cell>
          <cell r="I715">
            <v>0</v>
          </cell>
          <cell r="J715">
            <v>12741</v>
          </cell>
          <cell r="K715">
            <v>0</v>
          </cell>
        </row>
        <row r="716">
          <cell r="F716">
            <v>58268</v>
          </cell>
          <cell r="G716">
            <v>0</v>
          </cell>
          <cell r="H716">
            <v>58268</v>
          </cell>
          <cell r="I716">
            <v>0</v>
          </cell>
          <cell r="J716">
            <v>58268</v>
          </cell>
          <cell r="K716">
            <v>0</v>
          </cell>
        </row>
        <row r="717">
          <cell r="F717">
            <v>8924</v>
          </cell>
          <cell r="G717">
            <v>0</v>
          </cell>
          <cell r="H717">
            <v>8924</v>
          </cell>
          <cell r="I717">
            <v>0</v>
          </cell>
          <cell r="J717">
            <v>8924</v>
          </cell>
          <cell r="K717">
            <v>0</v>
          </cell>
        </row>
        <row r="718">
          <cell r="F718">
            <v>4757</v>
          </cell>
          <cell r="G718">
            <v>0</v>
          </cell>
          <cell r="H718">
            <v>4757</v>
          </cell>
          <cell r="I718">
            <v>0</v>
          </cell>
          <cell r="J718">
            <v>4757</v>
          </cell>
          <cell r="K718">
            <v>0</v>
          </cell>
        </row>
        <row r="719">
          <cell r="F719">
            <v>69187</v>
          </cell>
          <cell r="G719">
            <v>0</v>
          </cell>
          <cell r="H719">
            <v>69187</v>
          </cell>
          <cell r="I719">
            <v>0</v>
          </cell>
          <cell r="J719">
            <v>69187</v>
          </cell>
          <cell r="K719">
            <v>0</v>
          </cell>
        </row>
        <row r="720">
          <cell r="F720">
            <v>13072</v>
          </cell>
          <cell r="G720">
            <v>0</v>
          </cell>
          <cell r="H720">
            <v>13072</v>
          </cell>
          <cell r="I720">
            <v>0</v>
          </cell>
          <cell r="J720">
            <v>13072</v>
          </cell>
          <cell r="K720">
            <v>0</v>
          </cell>
        </row>
        <row r="721">
          <cell r="F721">
            <v>-23118</v>
          </cell>
          <cell r="G721">
            <v>0</v>
          </cell>
          <cell r="H721">
            <v>-23118</v>
          </cell>
          <cell r="I721">
            <v>0</v>
          </cell>
          <cell r="J721">
            <v>-23118</v>
          </cell>
          <cell r="K721">
            <v>0</v>
          </cell>
        </row>
        <row r="722">
          <cell r="F722">
            <v>36473</v>
          </cell>
          <cell r="G722">
            <v>0</v>
          </cell>
          <cell r="H722">
            <v>36473</v>
          </cell>
          <cell r="I722">
            <v>0</v>
          </cell>
          <cell r="J722">
            <v>36473</v>
          </cell>
          <cell r="K722">
            <v>0</v>
          </cell>
        </row>
        <row r="723">
          <cell r="F723">
            <v>72469</v>
          </cell>
          <cell r="G723">
            <v>0</v>
          </cell>
          <cell r="H723">
            <v>72469</v>
          </cell>
          <cell r="I723">
            <v>0</v>
          </cell>
          <cell r="J723">
            <v>72469</v>
          </cell>
          <cell r="K723">
            <v>0</v>
          </cell>
        </row>
        <row r="724">
          <cell r="F724">
            <v>795358</v>
          </cell>
          <cell r="G724">
            <v>0</v>
          </cell>
          <cell r="H724">
            <v>795358</v>
          </cell>
          <cell r="I724">
            <v>0</v>
          </cell>
          <cell r="J724">
            <v>795358</v>
          </cell>
          <cell r="K724">
            <v>0</v>
          </cell>
        </row>
        <row r="725">
          <cell r="F725">
            <v>792</v>
          </cell>
          <cell r="G725">
            <v>0</v>
          </cell>
          <cell r="H725">
            <v>792</v>
          </cell>
          <cell r="I725">
            <v>0</v>
          </cell>
          <cell r="J725">
            <v>792</v>
          </cell>
          <cell r="K725">
            <v>0</v>
          </cell>
        </row>
        <row r="726">
          <cell r="F726">
            <v>80778</v>
          </cell>
          <cell r="G726">
            <v>0</v>
          </cell>
          <cell r="H726">
            <v>80778</v>
          </cell>
          <cell r="I726">
            <v>0</v>
          </cell>
          <cell r="J726">
            <v>80778</v>
          </cell>
          <cell r="K726">
            <v>0</v>
          </cell>
        </row>
        <row r="727"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F728">
            <v>16336</v>
          </cell>
          <cell r="G728">
            <v>0</v>
          </cell>
          <cell r="H728">
            <v>16336</v>
          </cell>
          <cell r="I728">
            <v>0</v>
          </cell>
          <cell r="J728">
            <v>16336</v>
          </cell>
          <cell r="K728">
            <v>0</v>
          </cell>
        </row>
        <row r="729">
          <cell r="F729">
            <v>86593</v>
          </cell>
          <cell r="G729">
            <v>0</v>
          </cell>
          <cell r="H729">
            <v>86593</v>
          </cell>
          <cell r="I729">
            <v>0</v>
          </cell>
          <cell r="J729">
            <v>86593</v>
          </cell>
          <cell r="K729">
            <v>0</v>
          </cell>
        </row>
        <row r="730">
          <cell r="F730">
            <v>470</v>
          </cell>
          <cell r="G730">
            <v>0</v>
          </cell>
          <cell r="H730">
            <v>470</v>
          </cell>
          <cell r="I730">
            <v>0</v>
          </cell>
          <cell r="J730">
            <v>470</v>
          </cell>
          <cell r="K730">
            <v>0</v>
          </cell>
        </row>
        <row r="731">
          <cell r="F731">
            <v>172711</v>
          </cell>
          <cell r="G731">
            <v>0</v>
          </cell>
          <cell r="H731">
            <v>172711</v>
          </cell>
          <cell r="I731">
            <v>0</v>
          </cell>
          <cell r="J731">
            <v>172711</v>
          </cell>
          <cell r="K731">
            <v>0</v>
          </cell>
        </row>
        <row r="732">
          <cell r="F732">
            <v>1470</v>
          </cell>
          <cell r="G732">
            <v>0</v>
          </cell>
          <cell r="H732">
            <v>1470</v>
          </cell>
          <cell r="I732">
            <v>0</v>
          </cell>
          <cell r="J732">
            <v>1470</v>
          </cell>
          <cell r="K732">
            <v>0</v>
          </cell>
        </row>
        <row r="733">
          <cell r="F733">
            <v>322</v>
          </cell>
          <cell r="G733">
            <v>0</v>
          </cell>
          <cell r="H733">
            <v>322</v>
          </cell>
          <cell r="I733">
            <v>0</v>
          </cell>
          <cell r="J733">
            <v>322</v>
          </cell>
          <cell r="K733">
            <v>0</v>
          </cell>
        </row>
        <row r="734"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F739">
            <v>32092</v>
          </cell>
          <cell r="G739">
            <v>0</v>
          </cell>
          <cell r="H739">
            <v>32092</v>
          </cell>
          <cell r="I739">
            <v>0</v>
          </cell>
          <cell r="J739">
            <v>32092</v>
          </cell>
          <cell r="K739">
            <v>0</v>
          </cell>
        </row>
        <row r="740">
          <cell r="F740">
            <v>43043</v>
          </cell>
          <cell r="G740">
            <v>0</v>
          </cell>
          <cell r="H740">
            <v>43043</v>
          </cell>
          <cell r="I740">
            <v>0</v>
          </cell>
          <cell r="J740">
            <v>43043</v>
          </cell>
          <cell r="K740">
            <v>0</v>
          </cell>
        </row>
        <row r="741"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F742">
            <v>219</v>
          </cell>
          <cell r="G742">
            <v>0</v>
          </cell>
          <cell r="H742">
            <v>219</v>
          </cell>
          <cell r="I742">
            <v>0</v>
          </cell>
          <cell r="J742">
            <v>219</v>
          </cell>
          <cell r="K742">
            <v>0</v>
          </cell>
        </row>
        <row r="743">
          <cell r="F743">
            <v>79211</v>
          </cell>
          <cell r="G743">
            <v>0</v>
          </cell>
          <cell r="H743">
            <v>79211</v>
          </cell>
          <cell r="I743">
            <v>0</v>
          </cell>
          <cell r="J743">
            <v>79211</v>
          </cell>
          <cell r="K743">
            <v>0</v>
          </cell>
        </row>
        <row r="744">
          <cell r="F744">
            <v>12001</v>
          </cell>
          <cell r="G744">
            <v>0</v>
          </cell>
          <cell r="H744">
            <v>12001</v>
          </cell>
          <cell r="I744">
            <v>0</v>
          </cell>
          <cell r="J744">
            <v>12001</v>
          </cell>
          <cell r="K744">
            <v>0</v>
          </cell>
        </row>
        <row r="745">
          <cell r="F745">
            <v>10003</v>
          </cell>
          <cell r="G745">
            <v>0</v>
          </cell>
          <cell r="H745">
            <v>10003</v>
          </cell>
          <cell r="I745">
            <v>0</v>
          </cell>
          <cell r="J745">
            <v>10003</v>
          </cell>
          <cell r="K745">
            <v>0</v>
          </cell>
        </row>
        <row r="746">
          <cell r="F746">
            <v>47760</v>
          </cell>
          <cell r="G746">
            <v>0</v>
          </cell>
          <cell r="H746">
            <v>47760</v>
          </cell>
          <cell r="I746">
            <v>0</v>
          </cell>
          <cell r="J746">
            <v>47760</v>
          </cell>
          <cell r="K746">
            <v>0</v>
          </cell>
        </row>
        <row r="747">
          <cell r="F747">
            <v>135</v>
          </cell>
          <cell r="G747">
            <v>0</v>
          </cell>
          <cell r="H747">
            <v>135</v>
          </cell>
          <cell r="I747">
            <v>0</v>
          </cell>
          <cell r="J747">
            <v>135</v>
          </cell>
          <cell r="K747">
            <v>0</v>
          </cell>
        </row>
        <row r="748">
          <cell r="F748">
            <v>3403</v>
          </cell>
          <cell r="G748">
            <v>0</v>
          </cell>
          <cell r="H748">
            <v>3403</v>
          </cell>
          <cell r="I748">
            <v>0</v>
          </cell>
          <cell r="J748">
            <v>3403</v>
          </cell>
          <cell r="K748">
            <v>0</v>
          </cell>
        </row>
        <row r="749">
          <cell r="F749">
            <v>22</v>
          </cell>
          <cell r="G749">
            <v>0</v>
          </cell>
          <cell r="H749">
            <v>22</v>
          </cell>
          <cell r="I749">
            <v>0</v>
          </cell>
          <cell r="J749">
            <v>22</v>
          </cell>
          <cell r="K749">
            <v>0</v>
          </cell>
        </row>
        <row r="750">
          <cell r="F750">
            <v>346</v>
          </cell>
          <cell r="G750">
            <v>0</v>
          </cell>
          <cell r="H750">
            <v>346</v>
          </cell>
          <cell r="I750">
            <v>0</v>
          </cell>
          <cell r="J750">
            <v>346</v>
          </cell>
          <cell r="K750">
            <v>0</v>
          </cell>
        </row>
        <row r="751">
          <cell r="F751">
            <v>839</v>
          </cell>
          <cell r="G751">
            <v>11154</v>
          </cell>
          <cell r="H751">
            <v>11993</v>
          </cell>
          <cell r="I751">
            <v>0</v>
          </cell>
          <cell r="J751">
            <v>11993</v>
          </cell>
          <cell r="K751">
            <v>0</v>
          </cell>
        </row>
        <row r="752"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F753">
            <v>2268</v>
          </cell>
          <cell r="G753">
            <v>0</v>
          </cell>
          <cell r="H753">
            <v>2268</v>
          </cell>
          <cell r="I753">
            <v>0</v>
          </cell>
          <cell r="J753">
            <v>2268</v>
          </cell>
          <cell r="K753">
            <v>0</v>
          </cell>
        </row>
        <row r="754"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F755">
            <v>15028</v>
          </cell>
          <cell r="G755">
            <v>0</v>
          </cell>
          <cell r="H755">
            <v>15028</v>
          </cell>
          <cell r="I755">
            <v>0</v>
          </cell>
          <cell r="J755">
            <v>15028</v>
          </cell>
          <cell r="K755">
            <v>0</v>
          </cell>
        </row>
        <row r="756"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F757">
            <v>2318456</v>
          </cell>
          <cell r="G757">
            <v>0</v>
          </cell>
          <cell r="H757">
            <v>2318456</v>
          </cell>
          <cell r="I757">
            <v>0</v>
          </cell>
          <cell r="J757">
            <v>2318456</v>
          </cell>
          <cell r="K757">
            <v>0</v>
          </cell>
        </row>
        <row r="758"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F760">
            <v>1059954</v>
          </cell>
          <cell r="G760">
            <v>0</v>
          </cell>
          <cell r="H760">
            <v>1059954</v>
          </cell>
          <cell r="I760">
            <v>0</v>
          </cell>
          <cell r="J760">
            <v>1059954</v>
          </cell>
          <cell r="K760">
            <v>0</v>
          </cell>
        </row>
        <row r="761">
          <cell r="F761">
            <v>2812</v>
          </cell>
          <cell r="G761">
            <v>0</v>
          </cell>
          <cell r="H761">
            <v>2812</v>
          </cell>
          <cell r="I761">
            <v>0</v>
          </cell>
          <cell r="J761">
            <v>2812</v>
          </cell>
          <cell r="K761">
            <v>0</v>
          </cell>
        </row>
        <row r="762">
          <cell r="F762">
            <v>287767</v>
          </cell>
          <cell r="G762">
            <v>0</v>
          </cell>
          <cell r="H762">
            <v>287767</v>
          </cell>
          <cell r="I762">
            <v>0</v>
          </cell>
          <cell r="J762">
            <v>287767</v>
          </cell>
          <cell r="K762">
            <v>0</v>
          </cell>
        </row>
        <row r="763">
          <cell r="F763">
            <v>419643</v>
          </cell>
          <cell r="G763">
            <v>0</v>
          </cell>
          <cell r="H763">
            <v>419643</v>
          </cell>
          <cell r="I763">
            <v>0</v>
          </cell>
          <cell r="J763">
            <v>419643</v>
          </cell>
          <cell r="K763">
            <v>0</v>
          </cell>
        </row>
        <row r="764">
          <cell r="F764">
            <v>74374</v>
          </cell>
          <cell r="G764">
            <v>0</v>
          </cell>
          <cell r="H764">
            <v>74374</v>
          </cell>
          <cell r="I764">
            <v>0</v>
          </cell>
          <cell r="J764">
            <v>74374</v>
          </cell>
          <cell r="K764">
            <v>0</v>
          </cell>
        </row>
        <row r="765">
          <cell r="F765">
            <v>142026</v>
          </cell>
          <cell r="G765">
            <v>0</v>
          </cell>
          <cell r="H765">
            <v>142026</v>
          </cell>
          <cell r="I765">
            <v>0</v>
          </cell>
          <cell r="J765">
            <v>142026</v>
          </cell>
          <cell r="K765">
            <v>0</v>
          </cell>
        </row>
        <row r="766">
          <cell r="F766">
            <v>22310</v>
          </cell>
          <cell r="G766">
            <v>0</v>
          </cell>
          <cell r="H766">
            <v>22310</v>
          </cell>
          <cell r="I766">
            <v>0</v>
          </cell>
          <cell r="J766">
            <v>22310</v>
          </cell>
          <cell r="K766">
            <v>0</v>
          </cell>
        </row>
        <row r="767">
          <cell r="F767">
            <v>3448</v>
          </cell>
          <cell r="G767">
            <v>0</v>
          </cell>
          <cell r="H767">
            <v>3448</v>
          </cell>
          <cell r="I767">
            <v>0</v>
          </cell>
          <cell r="J767">
            <v>3448</v>
          </cell>
          <cell r="K767">
            <v>0</v>
          </cell>
        </row>
        <row r="768">
          <cell r="F768">
            <v>1298</v>
          </cell>
          <cell r="G768">
            <v>0</v>
          </cell>
          <cell r="H768">
            <v>1298</v>
          </cell>
          <cell r="I768">
            <v>0</v>
          </cell>
          <cell r="J768">
            <v>1298</v>
          </cell>
          <cell r="K768">
            <v>0</v>
          </cell>
        </row>
        <row r="769">
          <cell r="F769">
            <v>2843</v>
          </cell>
          <cell r="G769">
            <v>0</v>
          </cell>
          <cell r="H769">
            <v>2843</v>
          </cell>
          <cell r="I769">
            <v>0</v>
          </cell>
          <cell r="J769">
            <v>2843</v>
          </cell>
          <cell r="K769">
            <v>0</v>
          </cell>
        </row>
        <row r="770">
          <cell r="F770">
            <v>12651</v>
          </cell>
          <cell r="G770">
            <v>0</v>
          </cell>
          <cell r="H770">
            <v>12651</v>
          </cell>
          <cell r="I770">
            <v>0</v>
          </cell>
          <cell r="J770">
            <v>12651</v>
          </cell>
          <cell r="K770">
            <v>0</v>
          </cell>
        </row>
        <row r="771">
          <cell r="F771">
            <v>4080</v>
          </cell>
          <cell r="G771">
            <v>0</v>
          </cell>
          <cell r="H771">
            <v>4080</v>
          </cell>
          <cell r="I771">
            <v>0</v>
          </cell>
          <cell r="J771">
            <v>4080</v>
          </cell>
          <cell r="K771">
            <v>0</v>
          </cell>
        </row>
        <row r="772">
          <cell r="F772">
            <v>-26503</v>
          </cell>
          <cell r="G772">
            <v>0</v>
          </cell>
          <cell r="H772">
            <v>-26503</v>
          </cell>
          <cell r="I772">
            <v>0</v>
          </cell>
          <cell r="J772">
            <v>-26503</v>
          </cell>
          <cell r="K772">
            <v>0</v>
          </cell>
        </row>
        <row r="773">
          <cell r="F773">
            <v>363651</v>
          </cell>
          <cell r="G773">
            <v>0</v>
          </cell>
          <cell r="H773">
            <v>363651</v>
          </cell>
          <cell r="I773">
            <v>0</v>
          </cell>
          <cell r="J773">
            <v>363651</v>
          </cell>
          <cell r="K773">
            <v>0</v>
          </cell>
        </row>
        <row r="774"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F775">
            <v>152389</v>
          </cell>
          <cell r="G775">
            <v>0</v>
          </cell>
          <cell r="H775">
            <v>152389</v>
          </cell>
          <cell r="I775">
            <v>0</v>
          </cell>
          <cell r="J775">
            <v>152389</v>
          </cell>
          <cell r="K775">
            <v>0</v>
          </cell>
        </row>
        <row r="776">
          <cell r="F776">
            <v>14638</v>
          </cell>
          <cell r="G776">
            <v>0</v>
          </cell>
          <cell r="H776">
            <v>14638</v>
          </cell>
          <cell r="I776">
            <v>0</v>
          </cell>
          <cell r="J776">
            <v>14638</v>
          </cell>
          <cell r="K776">
            <v>0</v>
          </cell>
        </row>
        <row r="777"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F778">
            <v>574</v>
          </cell>
          <cell r="G778">
            <v>0</v>
          </cell>
          <cell r="H778">
            <v>574</v>
          </cell>
          <cell r="I778">
            <v>0</v>
          </cell>
          <cell r="J778">
            <v>574</v>
          </cell>
          <cell r="K778">
            <v>0</v>
          </cell>
        </row>
        <row r="779">
          <cell r="F779">
            <v>21166</v>
          </cell>
          <cell r="G779">
            <v>0</v>
          </cell>
          <cell r="H779">
            <v>21166</v>
          </cell>
          <cell r="I779">
            <v>0</v>
          </cell>
          <cell r="J779">
            <v>21166</v>
          </cell>
          <cell r="K779">
            <v>0</v>
          </cell>
        </row>
        <row r="780">
          <cell r="F780">
            <v>-1899</v>
          </cell>
          <cell r="G780">
            <v>0</v>
          </cell>
          <cell r="H780">
            <v>-1899</v>
          </cell>
          <cell r="I780">
            <v>0</v>
          </cell>
          <cell r="J780">
            <v>-1899</v>
          </cell>
          <cell r="K780">
            <v>0</v>
          </cell>
        </row>
        <row r="781"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</row>
        <row r="783"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</row>
        <row r="784"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F785">
            <v>522005</v>
          </cell>
          <cell r="G785">
            <v>0</v>
          </cell>
          <cell r="H785">
            <v>522005</v>
          </cell>
          <cell r="I785">
            <v>0</v>
          </cell>
          <cell r="J785">
            <v>522005</v>
          </cell>
          <cell r="K785">
            <v>0</v>
          </cell>
        </row>
        <row r="786"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F787">
            <v>3485</v>
          </cell>
          <cell r="G787">
            <v>0</v>
          </cell>
          <cell r="H787">
            <v>3485</v>
          </cell>
          <cell r="I787">
            <v>0</v>
          </cell>
          <cell r="J787">
            <v>3485</v>
          </cell>
          <cell r="K787">
            <v>0</v>
          </cell>
        </row>
        <row r="788">
          <cell r="F788">
            <v>64347</v>
          </cell>
          <cell r="G788">
            <v>0</v>
          </cell>
          <cell r="H788">
            <v>64347</v>
          </cell>
          <cell r="I788">
            <v>0</v>
          </cell>
          <cell r="J788">
            <v>64347</v>
          </cell>
          <cell r="K788">
            <v>0</v>
          </cell>
        </row>
        <row r="789">
          <cell r="F789">
            <v>6212</v>
          </cell>
          <cell r="G789">
            <v>0</v>
          </cell>
          <cell r="H789">
            <v>6212</v>
          </cell>
          <cell r="I789">
            <v>0</v>
          </cell>
          <cell r="J789">
            <v>6212</v>
          </cell>
          <cell r="K789">
            <v>0</v>
          </cell>
        </row>
        <row r="790"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F791">
            <v>260</v>
          </cell>
          <cell r="G791">
            <v>0</v>
          </cell>
          <cell r="H791">
            <v>260</v>
          </cell>
          <cell r="I791">
            <v>0</v>
          </cell>
          <cell r="J791">
            <v>260</v>
          </cell>
          <cell r="K791">
            <v>0</v>
          </cell>
        </row>
        <row r="792">
          <cell r="F792">
            <v>161177</v>
          </cell>
          <cell r="G792">
            <v>0</v>
          </cell>
          <cell r="H792">
            <v>161177</v>
          </cell>
          <cell r="I792">
            <v>0</v>
          </cell>
          <cell r="J792">
            <v>161177</v>
          </cell>
          <cell r="K792">
            <v>0</v>
          </cell>
        </row>
        <row r="793">
          <cell r="F793">
            <v>44877</v>
          </cell>
          <cell r="G793">
            <v>0</v>
          </cell>
          <cell r="H793">
            <v>44877</v>
          </cell>
          <cell r="I793">
            <v>0</v>
          </cell>
          <cell r="J793">
            <v>44877</v>
          </cell>
          <cell r="K793">
            <v>0</v>
          </cell>
        </row>
        <row r="794">
          <cell r="F794">
            <v>44455</v>
          </cell>
          <cell r="G794">
            <v>0</v>
          </cell>
          <cell r="H794">
            <v>44455</v>
          </cell>
          <cell r="I794">
            <v>0</v>
          </cell>
          <cell r="J794">
            <v>44455</v>
          </cell>
          <cell r="K794">
            <v>0</v>
          </cell>
        </row>
        <row r="795"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F796">
            <v>114029</v>
          </cell>
          <cell r="G796">
            <v>0</v>
          </cell>
          <cell r="H796">
            <v>114029</v>
          </cell>
          <cell r="I796">
            <v>0</v>
          </cell>
          <cell r="J796">
            <v>114029</v>
          </cell>
          <cell r="K796">
            <v>0</v>
          </cell>
        </row>
        <row r="797">
          <cell r="F797">
            <v>-43494242</v>
          </cell>
          <cell r="G797">
            <v>0</v>
          </cell>
          <cell r="H797">
            <v>-43494242</v>
          </cell>
          <cell r="I797">
            <v>0</v>
          </cell>
          <cell r="J797">
            <v>-43494242</v>
          </cell>
          <cell r="K797">
            <v>0</v>
          </cell>
        </row>
        <row r="798">
          <cell r="F798">
            <v>-407513</v>
          </cell>
          <cell r="G798">
            <v>0</v>
          </cell>
          <cell r="H798">
            <v>-407513</v>
          </cell>
          <cell r="I798">
            <v>0</v>
          </cell>
          <cell r="J798">
            <v>-407513</v>
          </cell>
          <cell r="K798">
            <v>0</v>
          </cell>
        </row>
        <row r="799">
          <cell r="F799">
            <v>-399712</v>
          </cell>
          <cell r="G799">
            <v>0</v>
          </cell>
          <cell r="H799">
            <v>-399712</v>
          </cell>
          <cell r="I799">
            <v>0</v>
          </cell>
          <cell r="J799">
            <v>-399712</v>
          </cell>
          <cell r="K799">
            <v>0</v>
          </cell>
        </row>
        <row r="800"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</row>
        <row r="804">
          <cell r="F804">
            <v>27747</v>
          </cell>
          <cell r="G804">
            <v>0</v>
          </cell>
          <cell r="H804">
            <v>27747</v>
          </cell>
          <cell r="I804">
            <v>0</v>
          </cell>
          <cell r="J804">
            <v>27747</v>
          </cell>
          <cell r="K804">
            <v>0</v>
          </cell>
        </row>
        <row r="805">
          <cell r="F805">
            <v>34858</v>
          </cell>
          <cell r="G805">
            <v>0</v>
          </cell>
          <cell r="H805">
            <v>34858</v>
          </cell>
          <cell r="I805">
            <v>0</v>
          </cell>
          <cell r="J805">
            <v>34858</v>
          </cell>
          <cell r="K805">
            <v>0</v>
          </cell>
        </row>
        <row r="806">
          <cell r="F806">
            <v>19104</v>
          </cell>
          <cell r="G806">
            <v>0</v>
          </cell>
          <cell r="H806">
            <v>19104</v>
          </cell>
          <cell r="I806">
            <v>0</v>
          </cell>
          <cell r="J806">
            <v>19104</v>
          </cell>
          <cell r="K806">
            <v>0</v>
          </cell>
        </row>
        <row r="807">
          <cell r="F807">
            <v>113</v>
          </cell>
          <cell r="G807">
            <v>0</v>
          </cell>
          <cell r="H807">
            <v>113</v>
          </cell>
          <cell r="I807">
            <v>0</v>
          </cell>
          <cell r="J807">
            <v>113</v>
          </cell>
          <cell r="K807">
            <v>0</v>
          </cell>
        </row>
        <row r="808"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</row>
        <row r="809">
          <cell r="F809">
            <v>12835</v>
          </cell>
          <cell r="G809">
            <v>0</v>
          </cell>
          <cell r="H809">
            <v>12835</v>
          </cell>
          <cell r="I809">
            <v>0</v>
          </cell>
          <cell r="J809">
            <v>12835</v>
          </cell>
          <cell r="K809">
            <v>0</v>
          </cell>
        </row>
        <row r="810">
          <cell r="F810">
            <v>17766</v>
          </cell>
          <cell r="G810">
            <v>0</v>
          </cell>
          <cell r="H810">
            <v>17766</v>
          </cell>
          <cell r="I810">
            <v>0</v>
          </cell>
          <cell r="J810">
            <v>17766</v>
          </cell>
          <cell r="K810">
            <v>0</v>
          </cell>
        </row>
        <row r="811">
          <cell r="F811">
            <v>4118</v>
          </cell>
          <cell r="G811">
            <v>0</v>
          </cell>
          <cell r="H811">
            <v>4118</v>
          </cell>
          <cell r="I811">
            <v>0</v>
          </cell>
          <cell r="J811">
            <v>4118</v>
          </cell>
          <cell r="K811">
            <v>0</v>
          </cell>
        </row>
        <row r="812">
          <cell r="F812">
            <v>4768</v>
          </cell>
          <cell r="G812">
            <v>0</v>
          </cell>
          <cell r="H812">
            <v>4768</v>
          </cell>
          <cell r="I812">
            <v>0</v>
          </cell>
          <cell r="J812">
            <v>4768</v>
          </cell>
          <cell r="K812">
            <v>0</v>
          </cell>
        </row>
        <row r="813">
          <cell r="F813">
            <v>15946</v>
          </cell>
          <cell r="G813">
            <v>0</v>
          </cell>
          <cell r="H813">
            <v>15946</v>
          </cell>
          <cell r="I813">
            <v>0</v>
          </cell>
          <cell r="J813">
            <v>15946</v>
          </cell>
          <cell r="K813">
            <v>0</v>
          </cell>
        </row>
        <row r="814">
          <cell r="F814">
            <v>21660</v>
          </cell>
          <cell r="G814">
            <v>0</v>
          </cell>
          <cell r="H814">
            <v>21660</v>
          </cell>
          <cell r="I814">
            <v>0</v>
          </cell>
          <cell r="J814">
            <v>21660</v>
          </cell>
          <cell r="K814">
            <v>0</v>
          </cell>
        </row>
        <row r="815">
          <cell r="F815">
            <v>9593</v>
          </cell>
          <cell r="G815">
            <v>0</v>
          </cell>
          <cell r="H815">
            <v>9593</v>
          </cell>
          <cell r="I815">
            <v>0</v>
          </cell>
          <cell r="J815">
            <v>9593</v>
          </cell>
          <cell r="K815">
            <v>0</v>
          </cell>
        </row>
        <row r="816">
          <cell r="F816">
            <v>746</v>
          </cell>
          <cell r="G816">
            <v>0</v>
          </cell>
          <cell r="H816">
            <v>746</v>
          </cell>
          <cell r="I816">
            <v>0</v>
          </cell>
          <cell r="J816">
            <v>746</v>
          </cell>
          <cell r="K816">
            <v>0</v>
          </cell>
        </row>
        <row r="817"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</row>
        <row r="818">
          <cell r="F818">
            <v>3413</v>
          </cell>
          <cell r="G818">
            <v>0</v>
          </cell>
          <cell r="H818">
            <v>3413</v>
          </cell>
          <cell r="I818">
            <v>0</v>
          </cell>
          <cell r="J818">
            <v>3413</v>
          </cell>
          <cell r="K818">
            <v>0</v>
          </cell>
        </row>
        <row r="819">
          <cell r="F819">
            <v>76934</v>
          </cell>
          <cell r="G819">
            <v>0</v>
          </cell>
          <cell r="H819">
            <v>76934</v>
          </cell>
          <cell r="I819">
            <v>0</v>
          </cell>
          <cell r="J819">
            <v>76934</v>
          </cell>
          <cell r="K819">
            <v>0</v>
          </cell>
        </row>
        <row r="820">
          <cell r="F820">
            <v>-4403</v>
          </cell>
          <cell r="G820">
            <v>0</v>
          </cell>
          <cell r="H820">
            <v>-4403</v>
          </cell>
          <cell r="I820">
            <v>0</v>
          </cell>
          <cell r="J820">
            <v>-4403</v>
          </cell>
          <cell r="K820">
            <v>0</v>
          </cell>
        </row>
        <row r="821"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</row>
        <row r="822">
          <cell r="F822">
            <v>592293</v>
          </cell>
          <cell r="G822">
            <v>0</v>
          </cell>
          <cell r="H822">
            <v>592293</v>
          </cell>
          <cell r="I822">
            <v>0</v>
          </cell>
          <cell r="J822">
            <v>592293</v>
          </cell>
          <cell r="K822">
            <v>0</v>
          </cell>
        </row>
        <row r="823">
          <cell r="F823">
            <v>1592</v>
          </cell>
          <cell r="G823">
            <v>0</v>
          </cell>
          <cell r="H823">
            <v>1592</v>
          </cell>
          <cell r="I823">
            <v>0</v>
          </cell>
          <cell r="J823">
            <v>1592</v>
          </cell>
          <cell r="K823">
            <v>0</v>
          </cell>
        </row>
        <row r="824">
          <cell r="F824">
            <v>1380</v>
          </cell>
          <cell r="G824">
            <v>0</v>
          </cell>
          <cell r="H824">
            <v>1380</v>
          </cell>
          <cell r="I824">
            <v>0</v>
          </cell>
          <cell r="J824">
            <v>1380</v>
          </cell>
          <cell r="K824">
            <v>0</v>
          </cell>
        </row>
        <row r="825">
          <cell r="F825">
            <v>132396</v>
          </cell>
          <cell r="G825">
            <v>0</v>
          </cell>
          <cell r="H825">
            <v>132396</v>
          </cell>
          <cell r="I825">
            <v>0</v>
          </cell>
          <cell r="J825">
            <v>132396</v>
          </cell>
          <cell r="K825">
            <v>0</v>
          </cell>
        </row>
        <row r="826">
          <cell r="F826">
            <v>52574</v>
          </cell>
          <cell r="G826">
            <v>0</v>
          </cell>
          <cell r="H826">
            <v>52574</v>
          </cell>
          <cell r="I826">
            <v>0</v>
          </cell>
          <cell r="J826">
            <v>52574</v>
          </cell>
          <cell r="K826">
            <v>0</v>
          </cell>
        </row>
        <row r="827">
          <cell r="F827">
            <v>693</v>
          </cell>
          <cell r="G827">
            <v>0</v>
          </cell>
          <cell r="H827">
            <v>693</v>
          </cell>
          <cell r="I827">
            <v>0</v>
          </cell>
          <cell r="J827">
            <v>693</v>
          </cell>
          <cell r="K827">
            <v>0</v>
          </cell>
        </row>
        <row r="828">
          <cell r="F828">
            <v>21790</v>
          </cell>
          <cell r="G828">
            <v>0</v>
          </cell>
          <cell r="H828">
            <v>21790</v>
          </cell>
          <cell r="I828">
            <v>0</v>
          </cell>
          <cell r="J828">
            <v>21790</v>
          </cell>
          <cell r="K828">
            <v>0</v>
          </cell>
        </row>
        <row r="829">
          <cell r="F829">
            <v>86</v>
          </cell>
          <cell r="G829">
            <v>0</v>
          </cell>
          <cell r="H829">
            <v>86</v>
          </cell>
          <cell r="I829">
            <v>0</v>
          </cell>
          <cell r="J829">
            <v>86</v>
          </cell>
          <cell r="K829">
            <v>0</v>
          </cell>
        </row>
        <row r="830"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F831">
            <v>1558</v>
          </cell>
          <cell r="G831">
            <v>0</v>
          </cell>
          <cell r="H831">
            <v>1558</v>
          </cell>
          <cell r="I831">
            <v>0</v>
          </cell>
          <cell r="J831">
            <v>1558</v>
          </cell>
          <cell r="K831">
            <v>0</v>
          </cell>
        </row>
        <row r="832">
          <cell r="F832">
            <v>13899</v>
          </cell>
          <cell r="G832">
            <v>0</v>
          </cell>
          <cell r="H832">
            <v>13899</v>
          </cell>
          <cell r="I832">
            <v>0</v>
          </cell>
          <cell r="J832">
            <v>13899</v>
          </cell>
          <cell r="K832">
            <v>0</v>
          </cell>
        </row>
        <row r="833">
          <cell r="F833">
            <v>1295</v>
          </cell>
          <cell r="G833">
            <v>0</v>
          </cell>
          <cell r="H833">
            <v>1295</v>
          </cell>
          <cell r="I833">
            <v>0</v>
          </cell>
          <cell r="J833">
            <v>1295</v>
          </cell>
          <cell r="K833">
            <v>0</v>
          </cell>
        </row>
        <row r="834">
          <cell r="F834">
            <v>1161</v>
          </cell>
          <cell r="G834">
            <v>0</v>
          </cell>
          <cell r="H834">
            <v>1161</v>
          </cell>
          <cell r="I834">
            <v>0</v>
          </cell>
          <cell r="J834">
            <v>1161</v>
          </cell>
          <cell r="K834">
            <v>0</v>
          </cell>
        </row>
        <row r="835">
          <cell r="F835">
            <v>954</v>
          </cell>
          <cell r="G835">
            <v>0</v>
          </cell>
          <cell r="H835">
            <v>954</v>
          </cell>
          <cell r="I835">
            <v>0</v>
          </cell>
          <cell r="J835">
            <v>954</v>
          </cell>
          <cell r="K835">
            <v>0</v>
          </cell>
        </row>
        <row r="836">
          <cell r="F836">
            <v>3</v>
          </cell>
          <cell r="G836">
            <v>0</v>
          </cell>
          <cell r="H836">
            <v>3</v>
          </cell>
          <cell r="I836">
            <v>0</v>
          </cell>
          <cell r="J836">
            <v>3</v>
          </cell>
          <cell r="K836">
            <v>0</v>
          </cell>
        </row>
        <row r="837">
          <cell r="F837">
            <v>6225</v>
          </cell>
          <cell r="G837">
            <v>0</v>
          </cell>
          <cell r="H837">
            <v>6225</v>
          </cell>
          <cell r="I837">
            <v>0</v>
          </cell>
          <cell r="J837">
            <v>6225</v>
          </cell>
          <cell r="K837">
            <v>0</v>
          </cell>
        </row>
        <row r="838">
          <cell r="F838">
            <v>108852</v>
          </cell>
          <cell r="G838">
            <v>0</v>
          </cell>
          <cell r="H838">
            <v>108852</v>
          </cell>
          <cell r="I838">
            <v>0</v>
          </cell>
          <cell r="J838">
            <v>108852</v>
          </cell>
          <cell r="K838">
            <v>0</v>
          </cell>
        </row>
        <row r="839">
          <cell r="F839">
            <v>15568</v>
          </cell>
          <cell r="G839">
            <v>0</v>
          </cell>
          <cell r="H839">
            <v>15568</v>
          </cell>
          <cell r="I839">
            <v>0</v>
          </cell>
          <cell r="J839">
            <v>15568</v>
          </cell>
          <cell r="K839">
            <v>0</v>
          </cell>
        </row>
        <row r="840">
          <cell r="F840">
            <v>113113</v>
          </cell>
          <cell r="G840">
            <v>0</v>
          </cell>
          <cell r="H840">
            <v>113113</v>
          </cell>
          <cell r="I840">
            <v>0</v>
          </cell>
          <cell r="J840">
            <v>113113</v>
          </cell>
          <cell r="K840">
            <v>0</v>
          </cell>
        </row>
        <row r="841">
          <cell r="F841">
            <v>18404</v>
          </cell>
          <cell r="G841">
            <v>0</v>
          </cell>
          <cell r="H841">
            <v>18404</v>
          </cell>
          <cell r="I841">
            <v>0</v>
          </cell>
          <cell r="J841">
            <v>18404</v>
          </cell>
          <cell r="K841">
            <v>0</v>
          </cell>
        </row>
        <row r="842"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F843">
            <v>951213</v>
          </cell>
          <cell r="G843">
            <v>0</v>
          </cell>
          <cell r="H843">
            <v>951213</v>
          </cell>
          <cell r="I843">
            <v>0</v>
          </cell>
          <cell r="J843">
            <v>951213</v>
          </cell>
          <cell r="K843">
            <v>0</v>
          </cell>
        </row>
        <row r="844"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F845">
            <v>6471</v>
          </cell>
          <cell r="G845">
            <v>0</v>
          </cell>
          <cell r="H845">
            <v>6471</v>
          </cell>
          <cell r="I845">
            <v>0</v>
          </cell>
          <cell r="J845">
            <v>6471</v>
          </cell>
          <cell r="K845">
            <v>0</v>
          </cell>
        </row>
        <row r="846">
          <cell r="F846">
            <v>1461</v>
          </cell>
          <cell r="G846">
            <v>0</v>
          </cell>
          <cell r="H846">
            <v>1461</v>
          </cell>
          <cell r="I846">
            <v>0</v>
          </cell>
          <cell r="J846">
            <v>1461</v>
          </cell>
          <cell r="K846">
            <v>0</v>
          </cell>
        </row>
        <row r="847">
          <cell r="F847">
            <v>60</v>
          </cell>
          <cell r="G847">
            <v>0</v>
          </cell>
          <cell r="H847">
            <v>60</v>
          </cell>
          <cell r="I847">
            <v>0</v>
          </cell>
          <cell r="J847">
            <v>60</v>
          </cell>
          <cell r="K847">
            <v>0</v>
          </cell>
        </row>
        <row r="848">
          <cell r="F848">
            <v>63</v>
          </cell>
          <cell r="G848">
            <v>0</v>
          </cell>
          <cell r="H848">
            <v>63</v>
          </cell>
          <cell r="I848">
            <v>0</v>
          </cell>
          <cell r="J848">
            <v>63</v>
          </cell>
          <cell r="K848">
            <v>0</v>
          </cell>
        </row>
        <row r="849">
          <cell r="F849">
            <v>21041</v>
          </cell>
          <cell r="G849">
            <v>0</v>
          </cell>
          <cell r="H849">
            <v>21041</v>
          </cell>
          <cell r="I849">
            <v>0</v>
          </cell>
          <cell r="J849">
            <v>21041</v>
          </cell>
          <cell r="K849">
            <v>0</v>
          </cell>
        </row>
        <row r="850"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F851">
            <v>15398</v>
          </cell>
          <cell r="G851">
            <v>0</v>
          </cell>
          <cell r="H851">
            <v>15398</v>
          </cell>
          <cell r="I851">
            <v>0</v>
          </cell>
          <cell r="J851">
            <v>15398</v>
          </cell>
          <cell r="K851">
            <v>0</v>
          </cell>
        </row>
        <row r="852">
          <cell r="F852">
            <v>2490</v>
          </cell>
          <cell r="G852">
            <v>0</v>
          </cell>
          <cell r="H852">
            <v>2490</v>
          </cell>
          <cell r="I852">
            <v>0</v>
          </cell>
          <cell r="J852">
            <v>2490</v>
          </cell>
          <cell r="K852">
            <v>0</v>
          </cell>
        </row>
        <row r="853">
          <cell r="F853">
            <v>27578</v>
          </cell>
          <cell r="G853">
            <v>0</v>
          </cell>
          <cell r="H853">
            <v>27578</v>
          </cell>
          <cell r="I853">
            <v>0</v>
          </cell>
          <cell r="J853">
            <v>27578</v>
          </cell>
          <cell r="K853">
            <v>0</v>
          </cell>
        </row>
        <row r="854"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</row>
        <row r="855">
          <cell r="F855">
            <v>390</v>
          </cell>
          <cell r="G855">
            <v>0</v>
          </cell>
          <cell r="H855">
            <v>390</v>
          </cell>
          <cell r="I855">
            <v>0</v>
          </cell>
          <cell r="J855">
            <v>390</v>
          </cell>
          <cell r="K855">
            <v>0</v>
          </cell>
        </row>
        <row r="856">
          <cell r="F856">
            <v>3989</v>
          </cell>
          <cell r="G856">
            <v>0</v>
          </cell>
          <cell r="H856">
            <v>3989</v>
          </cell>
          <cell r="I856">
            <v>0</v>
          </cell>
          <cell r="J856">
            <v>3989</v>
          </cell>
          <cell r="K856">
            <v>0</v>
          </cell>
        </row>
        <row r="857">
          <cell r="F857">
            <v>5679</v>
          </cell>
          <cell r="G857">
            <v>0</v>
          </cell>
          <cell r="H857">
            <v>5679</v>
          </cell>
          <cell r="I857">
            <v>0</v>
          </cell>
          <cell r="J857">
            <v>5679</v>
          </cell>
          <cell r="K857">
            <v>0</v>
          </cell>
        </row>
        <row r="858">
          <cell r="F858">
            <v>20434</v>
          </cell>
          <cell r="G858">
            <v>0</v>
          </cell>
          <cell r="H858">
            <v>20434</v>
          </cell>
          <cell r="I858">
            <v>0</v>
          </cell>
          <cell r="J858">
            <v>20434</v>
          </cell>
          <cell r="K858">
            <v>0</v>
          </cell>
        </row>
        <row r="859">
          <cell r="F859">
            <v>614</v>
          </cell>
          <cell r="G859">
            <v>0</v>
          </cell>
          <cell r="H859">
            <v>614</v>
          </cell>
          <cell r="I859">
            <v>0</v>
          </cell>
          <cell r="J859">
            <v>614</v>
          </cell>
          <cell r="K859">
            <v>0</v>
          </cell>
        </row>
        <row r="860">
          <cell r="F860">
            <v>3577</v>
          </cell>
          <cell r="G860">
            <v>0</v>
          </cell>
          <cell r="H860">
            <v>3577</v>
          </cell>
          <cell r="I860">
            <v>0</v>
          </cell>
          <cell r="J860">
            <v>3577</v>
          </cell>
          <cell r="K860">
            <v>0</v>
          </cell>
        </row>
        <row r="861">
          <cell r="F861">
            <v>1218</v>
          </cell>
          <cell r="G861">
            <v>0</v>
          </cell>
          <cell r="H861">
            <v>1218</v>
          </cell>
          <cell r="I861">
            <v>0</v>
          </cell>
          <cell r="J861">
            <v>1218</v>
          </cell>
          <cell r="K861">
            <v>0</v>
          </cell>
        </row>
        <row r="862">
          <cell r="F862">
            <v>10619</v>
          </cell>
          <cell r="G862">
            <v>0</v>
          </cell>
          <cell r="H862">
            <v>10619</v>
          </cell>
          <cell r="I862">
            <v>0</v>
          </cell>
          <cell r="J862">
            <v>10619</v>
          </cell>
          <cell r="K862">
            <v>0</v>
          </cell>
        </row>
        <row r="863">
          <cell r="F863">
            <v>97450</v>
          </cell>
          <cell r="G863">
            <v>0</v>
          </cell>
          <cell r="H863">
            <v>97450</v>
          </cell>
          <cell r="I863">
            <v>0</v>
          </cell>
          <cell r="J863">
            <v>97450</v>
          </cell>
          <cell r="K863">
            <v>0</v>
          </cell>
        </row>
        <row r="864"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F892">
            <v>609243</v>
          </cell>
          <cell r="G892">
            <v>0</v>
          </cell>
          <cell r="H892">
            <v>609243</v>
          </cell>
          <cell r="I892">
            <v>0</v>
          </cell>
          <cell r="J892">
            <v>609243</v>
          </cell>
          <cell r="K892">
            <v>0</v>
          </cell>
        </row>
        <row r="893"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F896">
            <v>1714269</v>
          </cell>
          <cell r="G896">
            <v>0</v>
          </cell>
          <cell r="H896">
            <v>1714269</v>
          </cell>
          <cell r="I896">
            <v>0</v>
          </cell>
          <cell r="J896">
            <v>1714269</v>
          </cell>
          <cell r="K896">
            <v>0</v>
          </cell>
        </row>
        <row r="897">
          <cell r="F897">
            <v>2939</v>
          </cell>
          <cell r="G897">
            <v>0</v>
          </cell>
          <cell r="H897">
            <v>2939</v>
          </cell>
          <cell r="I897">
            <v>0</v>
          </cell>
          <cell r="J897">
            <v>2939</v>
          </cell>
          <cell r="K897">
            <v>0</v>
          </cell>
        </row>
        <row r="898">
          <cell r="F898">
            <v>413784</v>
          </cell>
          <cell r="G898">
            <v>0</v>
          </cell>
          <cell r="H898">
            <v>413784</v>
          </cell>
          <cell r="I898">
            <v>0</v>
          </cell>
          <cell r="J898">
            <v>413784</v>
          </cell>
          <cell r="K898">
            <v>0</v>
          </cell>
        </row>
        <row r="899">
          <cell r="F899">
            <v>597558</v>
          </cell>
          <cell r="G899">
            <v>0</v>
          </cell>
          <cell r="H899">
            <v>597558</v>
          </cell>
          <cell r="I899">
            <v>0</v>
          </cell>
          <cell r="J899">
            <v>597558</v>
          </cell>
          <cell r="K899">
            <v>0</v>
          </cell>
        </row>
        <row r="900">
          <cell r="F900">
            <v>111147</v>
          </cell>
          <cell r="G900">
            <v>0</v>
          </cell>
          <cell r="H900">
            <v>111147</v>
          </cell>
          <cell r="I900">
            <v>0</v>
          </cell>
          <cell r="J900">
            <v>111147</v>
          </cell>
          <cell r="K900">
            <v>0</v>
          </cell>
        </row>
        <row r="901">
          <cell r="F901">
            <v>180546</v>
          </cell>
          <cell r="G901">
            <v>0</v>
          </cell>
          <cell r="H901">
            <v>180546</v>
          </cell>
          <cell r="I901">
            <v>0</v>
          </cell>
          <cell r="J901">
            <v>180546</v>
          </cell>
          <cell r="K901">
            <v>0</v>
          </cell>
        </row>
        <row r="902">
          <cell r="F902">
            <v>116012</v>
          </cell>
          <cell r="G902">
            <v>0</v>
          </cell>
          <cell r="H902">
            <v>116012</v>
          </cell>
          <cell r="I902">
            <v>0</v>
          </cell>
          <cell r="J902">
            <v>116012</v>
          </cell>
          <cell r="K902">
            <v>0</v>
          </cell>
        </row>
        <row r="903">
          <cell r="F903">
            <v>4858</v>
          </cell>
          <cell r="G903">
            <v>0</v>
          </cell>
          <cell r="H903">
            <v>4858</v>
          </cell>
          <cell r="I903">
            <v>0</v>
          </cell>
          <cell r="J903">
            <v>4858</v>
          </cell>
          <cell r="K903">
            <v>0</v>
          </cell>
        </row>
        <row r="904">
          <cell r="F904">
            <v>897</v>
          </cell>
          <cell r="G904">
            <v>0</v>
          </cell>
          <cell r="H904">
            <v>897</v>
          </cell>
          <cell r="I904">
            <v>0</v>
          </cell>
          <cell r="J904">
            <v>897</v>
          </cell>
          <cell r="K904">
            <v>0</v>
          </cell>
        </row>
        <row r="905">
          <cell r="F905">
            <v>5989</v>
          </cell>
          <cell r="G905">
            <v>0</v>
          </cell>
          <cell r="H905">
            <v>5989</v>
          </cell>
          <cell r="I905">
            <v>0</v>
          </cell>
          <cell r="J905">
            <v>5989</v>
          </cell>
          <cell r="K905">
            <v>0</v>
          </cell>
        </row>
        <row r="906">
          <cell r="F906">
            <v>770</v>
          </cell>
          <cell r="G906">
            <v>0</v>
          </cell>
          <cell r="H906">
            <v>770</v>
          </cell>
          <cell r="I906">
            <v>0</v>
          </cell>
          <cell r="J906">
            <v>770</v>
          </cell>
          <cell r="K906">
            <v>0</v>
          </cell>
        </row>
        <row r="907">
          <cell r="F907">
            <v>45210</v>
          </cell>
          <cell r="G907">
            <v>0</v>
          </cell>
          <cell r="H907">
            <v>45210</v>
          </cell>
          <cell r="I907">
            <v>0</v>
          </cell>
          <cell r="J907">
            <v>45210</v>
          </cell>
          <cell r="K907">
            <v>0</v>
          </cell>
        </row>
        <row r="908">
          <cell r="F908">
            <v>286599</v>
          </cell>
          <cell r="G908">
            <v>0</v>
          </cell>
          <cell r="H908">
            <v>286599</v>
          </cell>
          <cell r="I908">
            <v>0</v>
          </cell>
          <cell r="J908">
            <v>286599</v>
          </cell>
          <cell r="K908">
            <v>0</v>
          </cell>
        </row>
        <row r="909">
          <cell r="F909">
            <v>4062</v>
          </cell>
          <cell r="G909">
            <v>0</v>
          </cell>
          <cell r="H909">
            <v>4062</v>
          </cell>
          <cell r="I909">
            <v>0</v>
          </cell>
          <cell r="J909">
            <v>4062</v>
          </cell>
          <cell r="K909">
            <v>0</v>
          </cell>
        </row>
        <row r="910">
          <cell r="F910">
            <v>265973</v>
          </cell>
          <cell r="G910">
            <v>0</v>
          </cell>
          <cell r="H910">
            <v>265973</v>
          </cell>
          <cell r="I910">
            <v>0</v>
          </cell>
          <cell r="J910">
            <v>265973</v>
          </cell>
          <cell r="K910">
            <v>0</v>
          </cell>
        </row>
        <row r="911">
          <cell r="F911">
            <v>0</v>
          </cell>
          <cell r="G911">
            <v>0</v>
          </cell>
          <cell r="H911">
            <v>0</v>
          </cell>
          <cell r="I911">
            <v>0</v>
          </cell>
          <cell r="J911">
            <v>0</v>
          </cell>
          <cell r="K911">
            <v>0</v>
          </cell>
        </row>
        <row r="912">
          <cell r="F912">
            <v>274229</v>
          </cell>
          <cell r="G912">
            <v>0</v>
          </cell>
          <cell r="H912">
            <v>274229</v>
          </cell>
          <cell r="I912">
            <v>0</v>
          </cell>
          <cell r="J912">
            <v>274229</v>
          </cell>
          <cell r="K912">
            <v>0</v>
          </cell>
        </row>
        <row r="913"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F914">
            <v>17161</v>
          </cell>
          <cell r="G914">
            <v>0</v>
          </cell>
          <cell r="H914">
            <v>17161</v>
          </cell>
          <cell r="I914">
            <v>0</v>
          </cell>
          <cell r="J914">
            <v>17161</v>
          </cell>
          <cell r="K914">
            <v>0</v>
          </cell>
        </row>
        <row r="915">
          <cell r="F915">
            <v>245</v>
          </cell>
          <cell r="G915">
            <v>0</v>
          </cell>
          <cell r="H915">
            <v>245</v>
          </cell>
          <cell r="I915">
            <v>0</v>
          </cell>
          <cell r="J915">
            <v>245</v>
          </cell>
          <cell r="K915">
            <v>0</v>
          </cell>
        </row>
        <row r="916"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F917">
            <v>50287</v>
          </cell>
          <cell r="G917">
            <v>0</v>
          </cell>
          <cell r="H917">
            <v>50287</v>
          </cell>
          <cell r="I917">
            <v>0</v>
          </cell>
          <cell r="J917">
            <v>50287</v>
          </cell>
          <cell r="K917">
            <v>0</v>
          </cell>
        </row>
        <row r="918">
          <cell r="F918">
            <v>-11860</v>
          </cell>
          <cell r="G918">
            <v>0</v>
          </cell>
          <cell r="H918">
            <v>-11860</v>
          </cell>
          <cell r="I918">
            <v>0</v>
          </cell>
          <cell r="J918">
            <v>-11860</v>
          </cell>
          <cell r="K918">
            <v>0</v>
          </cell>
        </row>
        <row r="919"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</row>
        <row r="921"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F922">
            <v>6503</v>
          </cell>
          <cell r="G922">
            <v>0</v>
          </cell>
          <cell r="H922">
            <v>6503</v>
          </cell>
          <cell r="I922">
            <v>0</v>
          </cell>
          <cell r="J922">
            <v>6503</v>
          </cell>
          <cell r="K922">
            <v>0</v>
          </cell>
        </row>
        <row r="923">
          <cell r="F923">
            <v>852503</v>
          </cell>
          <cell r="G923">
            <v>0</v>
          </cell>
          <cell r="H923">
            <v>852503</v>
          </cell>
          <cell r="I923">
            <v>0</v>
          </cell>
          <cell r="J923">
            <v>852503</v>
          </cell>
          <cell r="K923">
            <v>0</v>
          </cell>
        </row>
        <row r="924"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F925">
            <v>5801</v>
          </cell>
          <cell r="G925">
            <v>0</v>
          </cell>
          <cell r="H925">
            <v>5801</v>
          </cell>
          <cell r="I925">
            <v>0</v>
          </cell>
          <cell r="J925">
            <v>5801</v>
          </cell>
          <cell r="K925">
            <v>0</v>
          </cell>
        </row>
        <row r="926">
          <cell r="F926">
            <v>140897</v>
          </cell>
          <cell r="G926">
            <v>0</v>
          </cell>
          <cell r="H926">
            <v>140897</v>
          </cell>
          <cell r="I926">
            <v>0</v>
          </cell>
          <cell r="J926">
            <v>140897</v>
          </cell>
          <cell r="K926">
            <v>0</v>
          </cell>
        </row>
        <row r="927"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F928">
            <v>1275426</v>
          </cell>
          <cell r="G928">
            <v>0</v>
          </cell>
          <cell r="H928">
            <v>1275426</v>
          </cell>
          <cell r="I928">
            <v>0</v>
          </cell>
          <cell r="J928">
            <v>1275426</v>
          </cell>
          <cell r="K928">
            <v>0</v>
          </cell>
        </row>
        <row r="929">
          <cell r="F929">
            <v>233721</v>
          </cell>
          <cell r="G929">
            <v>0</v>
          </cell>
          <cell r="H929">
            <v>233721</v>
          </cell>
          <cell r="I929">
            <v>0</v>
          </cell>
          <cell r="J929">
            <v>233721</v>
          </cell>
          <cell r="K929">
            <v>0</v>
          </cell>
        </row>
        <row r="930">
          <cell r="F930">
            <v>253193</v>
          </cell>
          <cell r="G930">
            <v>0</v>
          </cell>
          <cell r="H930">
            <v>253193</v>
          </cell>
          <cell r="I930">
            <v>0</v>
          </cell>
          <cell r="J930">
            <v>253193</v>
          </cell>
          <cell r="K930">
            <v>0</v>
          </cell>
        </row>
        <row r="931">
          <cell r="F931">
            <v>46306</v>
          </cell>
          <cell r="G931">
            <v>0</v>
          </cell>
          <cell r="H931">
            <v>46306</v>
          </cell>
          <cell r="I931">
            <v>0</v>
          </cell>
          <cell r="J931">
            <v>46306</v>
          </cell>
          <cell r="K931">
            <v>0</v>
          </cell>
        </row>
        <row r="932">
          <cell r="F932">
            <v>81138</v>
          </cell>
          <cell r="G932">
            <v>0</v>
          </cell>
          <cell r="H932">
            <v>81138</v>
          </cell>
          <cell r="I932">
            <v>0</v>
          </cell>
          <cell r="J932">
            <v>81138</v>
          </cell>
          <cell r="K932">
            <v>0</v>
          </cell>
        </row>
        <row r="933">
          <cell r="F933">
            <v>4534</v>
          </cell>
          <cell r="G933">
            <v>0</v>
          </cell>
          <cell r="H933">
            <v>4534</v>
          </cell>
          <cell r="I933">
            <v>0</v>
          </cell>
          <cell r="J933">
            <v>4534</v>
          </cell>
          <cell r="K933">
            <v>0</v>
          </cell>
        </row>
        <row r="934">
          <cell r="F934">
            <v>170625</v>
          </cell>
          <cell r="G934">
            <v>0</v>
          </cell>
          <cell r="H934">
            <v>170625</v>
          </cell>
          <cell r="I934">
            <v>0</v>
          </cell>
          <cell r="J934">
            <v>170625</v>
          </cell>
          <cell r="K934">
            <v>0</v>
          </cell>
        </row>
        <row r="935">
          <cell r="F935">
            <v>97728</v>
          </cell>
          <cell r="G935">
            <v>0</v>
          </cell>
          <cell r="H935">
            <v>97728</v>
          </cell>
          <cell r="I935">
            <v>0</v>
          </cell>
          <cell r="J935">
            <v>97728</v>
          </cell>
          <cell r="K935">
            <v>0</v>
          </cell>
        </row>
        <row r="936">
          <cell r="F936">
            <v>85497</v>
          </cell>
          <cell r="G936">
            <v>0</v>
          </cell>
          <cell r="H936">
            <v>85497</v>
          </cell>
          <cell r="I936">
            <v>0</v>
          </cell>
          <cell r="J936">
            <v>85497</v>
          </cell>
          <cell r="K936">
            <v>0</v>
          </cell>
        </row>
        <row r="937">
          <cell r="F937">
            <v>484167</v>
          </cell>
          <cell r="G937">
            <v>0</v>
          </cell>
          <cell r="H937">
            <v>484167</v>
          </cell>
          <cell r="I937">
            <v>0</v>
          </cell>
          <cell r="J937">
            <v>484167</v>
          </cell>
          <cell r="K937">
            <v>0</v>
          </cell>
        </row>
        <row r="938">
          <cell r="F938">
            <v>25063</v>
          </cell>
          <cell r="G938">
            <v>0</v>
          </cell>
          <cell r="H938">
            <v>25063</v>
          </cell>
          <cell r="I938">
            <v>0</v>
          </cell>
          <cell r="J938">
            <v>25063</v>
          </cell>
          <cell r="K938">
            <v>0</v>
          </cell>
        </row>
        <row r="939">
          <cell r="F939">
            <v>144762</v>
          </cell>
          <cell r="G939">
            <v>0</v>
          </cell>
          <cell r="H939">
            <v>144762</v>
          </cell>
          <cell r="I939">
            <v>0</v>
          </cell>
          <cell r="J939">
            <v>144762</v>
          </cell>
          <cell r="K939">
            <v>0</v>
          </cell>
        </row>
        <row r="940">
          <cell r="F940">
            <v>2380583</v>
          </cell>
          <cell r="G940">
            <v>0</v>
          </cell>
          <cell r="H940">
            <v>2380583</v>
          </cell>
          <cell r="I940">
            <v>0</v>
          </cell>
          <cell r="J940">
            <v>2380583</v>
          </cell>
          <cell r="K940">
            <v>0</v>
          </cell>
        </row>
        <row r="941">
          <cell r="F941">
            <v>3601</v>
          </cell>
          <cell r="G941">
            <v>0</v>
          </cell>
          <cell r="H941">
            <v>3601</v>
          </cell>
          <cell r="I941">
            <v>0</v>
          </cell>
          <cell r="J941">
            <v>3601</v>
          </cell>
          <cell r="K941">
            <v>0</v>
          </cell>
        </row>
        <row r="942">
          <cell r="F942">
            <v>1542</v>
          </cell>
          <cell r="G942">
            <v>0</v>
          </cell>
          <cell r="H942">
            <v>1542</v>
          </cell>
          <cell r="I942">
            <v>0</v>
          </cell>
          <cell r="J942">
            <v>1542</v>
          </cell>
          <cell r="K942">
            <v>0</v>
          </cell>
        </row>
        <row r="943"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F949">
            <v>-24581</v>
          </cell>
          <cell r="G949">
            <v>0</v>
          </cell>
          <cell r="H949">
            <v>-24581</v>
          </cell>
          <cell r="I949">
            <v>0</v>
          </cell>
          <cell r="J949">
            <v>-24581</v>
          </cell>
          <cell r="K949">
            <v>0</v>
          </cell>
        </row>
        <row r="950">
          <cell r="F950">
            <v>886343</v>
          </cell>
          <cell r="G950">
            <v>0</v>
          </cell>
          <cell r="H950">
            <v>886343</v>
          </cell>
          <cell r="I950">
            <v>0</v>
          </cell>
          <cell r="J950">
            <v>886343</v>
          </cell>
          <cell r="K950">
            <v>0</v>
          </cell>
        </row>
        <row r="951"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F957">
            <v>1555</v>
          </cell>
          <cell r="G957">
            <v>0</v>
          </cell>
          <cell r="H957">
            <v>1555</v>
          </cell>
          <cell r="I957">
            <v>0</v>
          </cell>
          <cell r="J957">
            <v>1555</v>
          </cell>
          <cell r="K957">
            <v>0</v>
          </cell>
        </row>
        <row r="958">
          <cell r="F958">
            <v>76217</v>
          </cell>
          <cell r="G958">
            <v>0</v>
          </cell>
          <cell r="H958">
            <v>76217</v>
          </cell>
          <cell r="I958">
            <v>0</v>
          </cell>
          <cell r="J958">
            <v>76217</v>
          </cell>
          <cell r="K958">
            <v>0</v>
          </cell>
        </row>
        <row r="959"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F960">
            <v>0</v>
          </cell>
          <cell r="G960">
            <v>0</v>
          </cell>
          <cell r="H960">
            <v>0</v>
          </cell>
          <cell r="I960">
            <v>0</v>
          </cell>
          <cell r="J960">
            <v>0</v>
          </cell>
          <cell r="K960">
            <v>0</v>
          </cell>
        </row>
        <row r="961">
          <cell r="F961">
            <v>88</v>
          </cell>
          <cell r="G961">
            <v>0</v>
          </cell>
          <cell r="H961">
            <v>88</v>
          </cell>
          <cell r="I961">
            <v>0</v>
          </cell>
          <cell r="J961">
            <v>88</v>
          </cell>
          <cell r="K961">
            <v>0</v>
          </cell>
        </row>
        <row r="962"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F963">
            <v>133</v>
          </cell>
          <cell r="G963">
            <v>0</v>
          </cell>
          <cell r="H963">
            <v>133</v>
          </cell>
          <cell r="I963">
            <v>0</v>
          </cell>
          <cell r="J963">
            <v>133</v>
          </cell>
          <cell r="K963">
            <v>0</v>
          </cell>
        </row>
        <row r="964"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F965">
            <v>5700</v>
          </cell>
          <cell r="G965">
            <v>0</v>
          </cell>
          <cell r="H965">
            <v>5700</v>
          </cell>
          <cell r="I965">
            <v>0</v>
          </cell>
          <cell r="J965">
            <v>5700</v>
          </cell>
          <cell r="K965">
            <v>0</v>
          </cell>
        </row>
        <row r="966"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F973">
            <v>0</v>
          </cell>
          <cell r="G973">
            <v>0</v>
          </cell>
          <cell r="H973">
            <v>0</v>
          </cell>
          <cell r="I973">
            <v>0</v>
          </cell>
          <cell r="J973">
            <v>0</v>
          </cell>
          <cell r="K973">
            <v>0</v>
          </cell>
        </row>
        <row r="974">
          <cell r="F974">
            <v>0</v>
          </cell>
          <cell r="G974">
            <v>0</v>
          </cell>
          <cell r="H974">
            <v>0</v>
          </cell>
          <cell r="I974">
            <v>0</v>
          </cell>
          <cell r="J974">
            <v>0</v>
          </cell>
          <cell r="K974">
            <v>0</v>
          </cell>
        </row>
        <row r="975"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</row>
        <row r="978"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</row>
        <row r="980"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</row>
        <row r="983">
          <cell r="F983">
            <v>-224087</v>
          </cell>
          <cell r="G983">
            <v>0</v>
          </cell>
          <cell r="H983">
            <v>-224087</v>
          </cell>
          <cell r="I983">
            <v>0</v>
          </cell>
          <cell r="J983">
            <v>-224087</v>
          </cell>
          <cell r="K983">
            <v>0</v>
          </cell>
        </row>
        <row r="984">
          <cell r="F984">
            <v>-1510976</v>
          </cell>
          <cell r="G984">
            <v>0</v>
          </cell>
          <cell r="H984">
            <v>-1510976</v>
          </cell>
          <cell r="I984">
            <v>0</v>
          </cell>
          <cell r="J984">
            <v>-1510976</v>
          </cell>
          <cell r="K984">
            <v>0</v>
          </cell>
        </row>
        <row r="985">
          <cell r="F985">
            <v>0</v>
          </cell>
          <cell r="G985">
            <v>0</v>
          </cell>
          <cell r="H985">
            <v>0</v>
          </cell>
          <cell r="I985">
            <v>0</v>
          </cell>
          <cell r="J985">
            <v>0</v>
          </cell>
          <cell r="K985">
            <v>0</v>
          </cell>
        </row>
        <row r="986"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</row>
        <row r="987"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</row>
        <row r="989"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</row>
        <row r="990"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</row>
        <row r="993"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</row>
        <row r="994"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F997">
            <v>27564655</v>
          </cell>
          <cell r="G997">
            <v>1206185</v>
          </cell>
          <cell r="H997">
            <v>28770840</v>
          </cell>
          <cell r="I997">
            <v>0</v>
          </cell>
          <cell r="J997">
            <v>28770840</v>
          </cell>
          <cell r="K997">
            <v>0</v>
          </cell>
        </row>
        <row r="998">
          <cell r="F998">
            <v>0</v>
          </cell>
          <cell r="G998">
            <v>309885</v>
          </cell>
          <cell r="H998">
            <v>309885</v>
          </cell>
          <cell r="I998">
            <v>0</v>
          </cell>
          <cell r="J998">
            <v>309885</v>
          </cell>
          <cell r="K998">
            <v>0</v>
          </cell>
        </row>
        <row r="999">
          <cell r="F999">
            <v>0</v>
          </cell>
          <cell r="G999">
            <v>309885</v>
          </cell>
          <cell r="H999">
            <v>309885</v>
          </cell>
          <cell r="I999">
            <v>0</v>
          </cell>
          <cell r="J999">
            <v>309885</v>
          </cell>
          <cell r="K999">
            <v>0</v>
          </cell>
        </row>
        <row r="1000"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</row>
        <row r="1006"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</row>
        <row r="1007"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F1010">
            <v>0</v>
          </cell>
          <cell r="G1010">
            <v>0</v>
          </cell>
          <cell r="H1010">
            <v>0</v>
          </cell>
          <cell r="I1010">
            <v>0</v>
          </cell>
          <cell r="J1010">
            <v>0</v>
          </cell>
          <cell r="K1010">
            <v>0</v>
          </cell>
        </row>
        <row r="1011">
          <cell r="F1011">
            <v>0</v>
          </cell>
          <cell r="G1011">
            <v>0</v>
          </cell>
          <cell r="H1011">
            <v>0</v>
          </cell>
          <cell r="I1011">
            <v>0</v>
          </cell>
          <cell r="J1011">
            <v>0</v>
          </cell>
          <cell r="K1011">
            <v>0</v>
          </cell>
        </row>
        <row r="1012"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F1026">
            <v>0</v>
          </cell>
          <cell r="G1026">
            <v>0</v>
          </cell>
          <cell r="H1026">
            <v>0</v>
          </cell>
          <cell r="I1026">
            <v>0</v>
          </cell>
          <cell r="J1026">
            <v>0</v>
          </cell>
          <cell r="K1026">
            <v>0</v>
          </cell>
        </row>
        <row r="1027"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F1030">
            <v>0</v>
          </cell>
          <cell r="G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</row>
        <row r="1031">
          <cell r="F1031">
            <v>0</v>
          </cell>
          <cell r="G1031">
            <v>0</v>
          </cell>
          <cell r="H1031">
            <v>0</v>
          </cell>
          <cell r="I1031">
            <v>0</v>
          </cell>
          <cell r="J1031">
            <v>0</v>
          </cell>
          <cell r="K1031">
            <v>0</v>
          </cell>
        </row>
        <row r="1032"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</row>
        <row r="1034">
          <cell r="F1034">
            <v>0</v>
          </cell>
          <cell r="G1034">
            <v>0</v>
          </cell>
          <cell r="H1034">
            <v>0</v>
          </cell>
          <cell r="I1034">
            <v>0</v>
          </cell>
          <cell r="J1034">
            <v>0</v>
          </cell>
          <cell r="K1034">
            <v>0</v>
          </cell>
        </row>
        <row r="1035"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F1039">
            <v>3859408</v>
          </cell>
          <cell r="G1039">
            <v>0</v>
          </cell>
          <cell r="H1039">
            <v>3859408</v>
          </cell>
          <cell r="I1039">
            <v>0</v>
          </cell>
          <cell r="J1039">
            <v>3859408</v>
          </cell>
          <cell r="K1039">
            <v>0</v>
          </cell>
        </row>
        <row r="1040">
          <cell r="F1040">
            <v>0</v>
          </cell>
          <cell r="G1040">
            <v>0</v>
          </cell>
          <cell r="H1040">
            <v>0</v>
          </cell>
          <cell r="I1040">
            <v>0</v>
          </cell>
          <cell r="J1040">
            <v>0</v>
          </cell>
          <cell r="K1040">
            <v>0</v>
          </cell>
        </row>
        <row r="1041"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F1044">
            <v>0</v>
          </cell>
          <cell r="G1044">
            <v>0</v>
          </cell>
          <cell r="H1044">
            <v>0</v>
          </cell>
          <cell r="I1044">
            <v>0</v>
          </cell>
          <cell r="J1044">
            <v>0</v>
          </cell>
          <cell r="K1044">
            <v>0</v>
          </cell>
        </row>
        <row r="1045">
          <cell r="F1045">
            <v>0</v>
          </cell>
          <cell r="G1045">
            <v>0</v>
          </cell>
          <cell r="H1045">
            <v>0</v>
          </cell>
          <cell r="I1045">
            <v>0</v>
          </cell>
          <cell r="J1045">
            <v>0</v>
          </cell>
          <cell r="K1045">
            <v>0</v>
          </cell>
        </row>
        <row r="1046"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F1048">
            <v>0</v>
          </cell>
          <cell r="G1048">
            <v>0</v>
          </cell>
          <cell r="H1048">
            <v>0</v>
          </cell>
          <cell r="I1048">
            <v>0</v>
          </cell>
          <cell r="J1048">
            <v>0</v>
          </cell>
          <cell r="K1048">
            <v>0</v>
          </cell>
        </row>
        <row r="1049"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F1050">
            <v>0</v>
          </cell>
          <cell r="G1050">
            <v>0</v>
          </cell>
          <cell r="H1050">
            <v>0</v>
          </cell>
          <cell r="I1050">
            <v>0</v>
          </cell>
          <cell r="J1050">
            <v>0</v>
          </cell>
          <cell r="K1050">
            <v>0</v>
          </cell>
        </row>
        <row r="1051"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</row>
        <row r="1054"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F1055">
            <v>0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F1056">
            <v>0</v>
          </cell>
          <cell r="G1056">
            <v>0</v>
          </cell>
          <cell r="H1056">
            <v>0</v>
          </cell>
          <cell r="I1056">
            <v>0</v>
          </cell>
          <cell r="J1056">
            <v>0</v>
          </cell>
          <cell r="K1056">
            <v>0</v>
          </cell>
        </row>
        <row r="1057"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</row>
        <row r="1058"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F1063">
            <v>0</v>
          </cell>
          <cell r="G1063">
            <v>0</v>
          </cell>
          <cell r="H1063">
            <v>0</v>
          </cell>
          <cell r="I1063">
            <v>0</v>
          </cell>
          <cell r="J1063">
            <v>0</v>
          </cell>
          <cell r="K1063">
            <v>0</v>
          </cell>
        </row>
        <row r="1064"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</row>
        <row r="1070"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</row>
        <row r="1077"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</row>
        <row r="1079"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</row>
        <row r="1080"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</row>
        <row r="1083"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</row>
        <row r="1084"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F1086">
            <v>0</v>
          </cell>
          <cell r="G1086">
            <v>0</v>
          </cell>
          <cell r="H1086">
            <v>0</v>
          </cell>
          <cell r="I1086">
            <v>0</v>
          </cell>
          <cell r="J1086">
            <v>0</v>
          </cell>
          <cell r="K1086">
            <v>0</v>
          </cell>
        </row>
        <row r="1087"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F1098">
            <v>0</v>
          </cell>
          <cell r="G1098">
            <v>0</v>
          </cell>
          <cell r="H1098">
            <v>0</v>
          </cell>
          <cell r="I1098">
            <v>0</v>
          </cell>
          <cell r="J1098">
            <v>0</v>
          </cell>
          <cell r="K1098">
            <v>0</v>
          </cell>
        </row>
        <row r="1099"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</row>
        <row r="1131"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</row>
        <row r="1133"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F1135">
            <v>0</v>
          </cell>
          <cell r="G1135">
            <v>0</v>
          </cell>
          <cell r="H1135">
            <v>0</v>
          </cell>
          <cell r="I1135">
            <v>0</v>
          </cell>
          <cell r="J1135">
            <v>0</v>
          </cell>
          <cell r="K1135">
            <v>0</v>
          </cell>
        </row>
        <row r="1136"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</row>
        <row r="1137"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F1138">
            <v>0</v>
          </cell>
          <cell r="G1138">
            <v>0</v>
          </cell>
          <cell r="H1138">
            <v>0</v>
          </cell>
          <cell r="I1138">
            <v>0</v>
          </cell>
          <cell r="J1138">
            <v>0</v>
          </cell>
          <cell r="K1138">
            <v>0</v>
          </cell>
        </row>
        <row r="1139"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F1147">
            <v>0</v>
          </cell>
          <cell r="G1147">
            <v>0</v>
          </cell>
          <cell r="H1147">
            <v>0</v>
          </cell>
          <cell r="I1147">
            <v>0</v>
          </cell>
          <cell r="J1147">
            <v>0</v>
          </cell>
          <cell r="K1147">
            <v>0</v>
          </cell>
        </row>
        <row r="1148"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</row>
        <row r="1152"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F1154">
            <v>0</v>
          </cell>
          <cell r="G1154">
            <v>0</v>
          </cell>
          <cell r="H1154">
            <v>0</v>
          </cell>
          <cell r="I1154">
            <v>0</v>
          </cell>
          <cell r="J1154">
            <v>0</v>
          </cell>
          <cell r="K1154">
            <v>0</v>
          </cell>
        </row>
        <row r="1155"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</row>
        <row r="1158"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F1160">
            <v>0</v>
          </cell>
          <cell r="G1160">
            <v>0</v>
          </cell>
          <cell r="H1160">
            <v>0</v>
          </cell>
          <cell r="I1160">
            <v>0</v>
          </cell>
          <cell r="J1160">
            <v>0</v>
          </cell>
          <cell r="K1160">
            <v>0</v>
          </cell>
        </row>
        <row r="1161"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</row>
        <row r="1193"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</row>
        <row r="1208"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</row>
        <row r="1216"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</row>
        <row r="1217"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</row>
        <row r="1218"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</row>
        <row r="1228"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</row>
        <row r="1234"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</row>
        <row r="1235"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</row>
        <row r="1255"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</row>
        <row r="1256"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</row>
        <row r="1257"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</row>
        <row r="1258"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</row>
        <row r="1267"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</row>
        <row r="1268"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</row>
        <row r="1269"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</row>
        <row r="1270"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</row>
        <row r="1271"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</row>
        <row r="1272"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F1310">
            <v>0</v>
          </cell>
          <cell r="G1310">
            <v>0</v>
          </cell>
          <cell r="H1310">
            <v>0</v>
          </cell>
          <cell r="I1310">
            <v>0</v>
          </cell>
          <cell r="J1310">
            <v>0</v>
          </cell>
          <cell r="K1310">
            <v>0</v>
          </cell>
        </row>
        <row r="1311"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F1330">
            <v>3859408</v>
          </cell>
          <cell r="G1330">
            <v>0</v>
          </cell>
          <cell r="H1330">
            <v>3859408</v>
          </cell>
          <cell r="I1330">
            <v>0</v>
          </cell>
          <cell r="J1330">
            <v>3859408</v>
          </cell>
          <cell r="K1330">
            <v>0</v>
          </cell>
        </row>
        <row r="1331">
          <cell r="F1331">
            <v>31975198</v>
          </cell>
          <cell r="G1331">
            <v>1547395</v>
          </cell>
          <cell r="H1331">
            <v>33522593</v>
          </cell>
          <cell r="I1331">
            <v>0</v>
          </cell>
          <cell r="J1331">
            <v>33522593</v>
          </cell>
          <cell r="K1331">
            <v>0</v>
          </cell>
        </row>
        <row r="1332">
          <cell r="F1332">
            <v>31975198</v>
          </cell>
          <cell r="G1332">
            <v>1547395</v>
          </cell>
          <cell r="H1332">
            <v>33522593</v>
          </cell>
          <cell r="I1332">
            <v>0</v>
          </cell>
          <cell r="J1332">
            <v>33522593</v>
          </cell>
          <cell r="K1332">
            <v>0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NK"/>
    </sheetNames>
    <sheetDataSet>
      <sheetData sheetId="0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ОтклОТМ"/>
      <sheetName val="1.3.2 ОТМ"/>
      <sheetName val="Предпр"/>
      <sheetName val="ЦентрЗатр"/>
      <sheetName val="ЕдИзм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ADIKES2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$ IS"/>
    </sheetNames>
    <sheetDataSet>
      <sheetData sheetId="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AAP TB 30.09.01  detail p&amp;l"/>
    </sheet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ion analysis"/>
      <sheetName val="Production_analysis"/>
      <sheetName val="Production_ref_Q4"/>
      <sheetName val="App-1, 901 acc_detailed_Q-4"/>
      <sheetName val="Production_Ref Q-1-3"/>
      <sheetName val="Sheet1"/>
      <sheetName val="Sheet2"/>
      <sheetName val="Sheet3"/>
      <sheetName val="Tickmarks"/>
      <sheetName val="Цены"/>
      <sheetName val="#REF"/>
      <sheetName val="PYTB"/>
      <sheetName val="AnP3-prod"/>
      <sheetName val="AnP4-oil"/>
      <sheetName val="Выбор"/>
      <sheetName val="GAAP TB 31.12.01  detail p&amp;l"/>
      <sheetName val="2001 Detail"/>
      <sheetName val="name"/>
    </sheetNames>
    <sheetDataSet>
      <sheetData sheetId="0" refreshError="1"/>
      <sheetData sheetId="1" refreshError="1"/>
      <sheetData sheetId="2" refreshError="1">
        <row r="260">
          <cell r="E260">
            <v>124967</v>
          </cell>
        </row>
      </sheetData>
      <sheetData sheetId="3" refreshError="1"/>
      <sheetData sheetId="4" refreshError="1">
        <row r="7">
          <cell r="N7">
            <v>-76.94</v>
          </cell>
        </row>
        <row r="8">
          <cell r="N8">
            <v>-363.73</v>
          </cell>
        </row>
        <row r="9">
          <cell r="N9">
            <v>-12990.77</v>
          </cell>
        </row>
        <row r="10">
          <cell r="N10">
            <v>-386.81</v>
          </cell>
        </row>
        <row r="11">
          <cell r="N11">
            <v>-2332.5500000000002</v>
          </cell>
        </row>
        <row r="12">
          <cell r="N12">
            <v>-2944.01</v>
          </cell>
        </row>
        <row r="13">
          <cell r="N13">
            <v>-7.38</v>
          </cell>
        </row>
        <row r="14">
          <cell r="N14">
            <v>-23.08</v>
          </cell>
        </row>
        <row r="15">
          <cell r="N15">
            <v>-5430.72</v>
          </cell>
        </row>
        <row r="17">
          <cell r="G17">
            <v>25024334.029999997</v>
          </cell>
          <cell r="N17">
            <v>15847159.18</v>
          </cell>
          <cell r="Q17">
            <v>1063234279.54</v>
          </cell>
          <cell r="R17">
            <v>61949099.960000001</v>
          </cell>
          <cell r="S17">
            <v>-115941059</v>
          </cell>
        </row>
        <row r="18">
          <cell r="G18">
            <v>807514.34</v>
          </cell>
        </row>
        <row r="19">
          <cell r="G19">
            <v>895101.88</v>
          </cell>
          <cell r="N19">
            <v>32813.58</v>
          </cell>
          <cell r="T19">
            <v>5633058.3100000005</v>
          </cell>
        </row>
        <row r="20">
          <cell r="G20">
            <v>-555609.92000000004</v>
          </cell>
          <cell r="N20">
            <v>-92287.76</v>
          </cell>
          <cell r="T20">
            <v>0.2</v>
          </cell>
        </row>
        <row r="21">
          <cell r="G21">
            <v>119018.53</v>
          </cell>
          <cell r="N21">
            <v>76810.960000000006</v>
          </cell>
          <cell r="T21">
            <v>4957261.5199999996</v>
          </cell>
        </row>
        <row r="22">
          <cell r="G22">
            <v>409.1</v>
          </cell>
          <cell r="N22">
            <v>465.75</v>
          </cell>
          <cell r="T22">
            <v>30772.010000000002</v>
          </cell>
        </row>
        <row r="23">
          <cell r="G23">
            <v>124966.5</v>
          </cell>
          <cell r="N23">
            <v>124966.5</v>
          </cell>
          <cell r="T23">
            <v>17431324.260000002</v>
          </cell>
        </row>
        <row r="24">
          <cell r="G24">
            <v>18646865.829999998</v>
          </cell>
          <cell r="N24">
            <v>9895533.4399999995</v>
          </cell>
          <cell r="V24">
            <v>4352218.05</v>
          </cell>
        </row>
        <row r="25">
          <cell r="G25">
            <v>1455765.13</v>
          </cell>
          <cell r="N25">
            <v>1455765.13</v>
          </cell>
          <cell r="V25">
            <v>1453441.65</v>
          </cell>
        </row>
        <row r="26">
          <cell r="G26">
            <v>208129.29</v>
          </cell>
          <cell r="N26">
            <v>208088.67</v>
          </cell>
          <cell r="T26">
            <v>29156474.359999999</v>
          </cell>
        </row>
        <row r="28">
          <cell r="G28">
            <v>3013552.53</v>
          </cell>
          <cell r="N28">
            <v>2175326.4</v>
          </cell>
          <cell r="V28">
            <v>1171124.32</v>
          </cell>
        </row>
        <row r="30">
          <cell r="Q30">
            <v>-40789479</v>
          </cell>
          <cell r="S30">
            <v>240407000</v>
          </cell>
        </row>
        <row r="31">
          <cell r="G31">
            <v>2716945</v>
          </cell>
          <cell r="K31">
            <v>229214537</v>
          </cell>
        </row>
        <row r="32">
          <cell r="G32">
            <v>121522.21</v>
          </cell>
          <cell r="N32">
            <v>89927.26</v>
          </cell>
          <cell r="V32">
            <v>39770.67</v>
          </cell>
        </row>
        <row r="33">
          <cell r="G33">
            <v>1561.44</v>
          </cell>
          <cell r="N33">
            <v>813.35</v>
          </cell>
          <cell r="V33">
            <v>42.83</v>
          </cell>
        </row>
        <row r="34">
          <cell r="G34">
            <v>517071.85</v>
          </cell>
          <cell r="N34">
            <v>294165.8</v>
          </cell>
          <cell r="V34">
            <v>139640.78</v>
          </cell>
        </row>
        <row r="35">
          <cell r="G35">
            <v>9928.9</v>
          </cell>
          <cell r="N35">
            <v>9928.9</v>
          </cell>
          <cell r="V35">
            <v>7328.79</v>
          </cell>
        </row>
        <row r="36">
          <cell r="G36">
            <v>2.23</v>
          </cell>
          <cell r="N36">
            <v>2.23</v>
          </cell>
          <cell r="V36">
            <v>2.23</v>
          </cell>
        </row>
        <row r="37">
          <cell r="G37">
            <v>291.39999999999998</v>
          </cell>
          <cell r="N37">
            <v>291.39999999999998</v>
          </cell>
          <cell r="V37">
            <v>136.06</v>
          </cell>
        </row>
        <row r="38">
          <cell r="G38">
            <v>5940.25</v>
          </cell>
          <cell r="N38">
            <v>94.25</v>
          </cell>
          <cell r="V38">
            <v>46.36</v>
          </cell>
        </row>
        <row r="39">
          <cell r="G39">
            <v>2655.76</v>
          </cell>
          <cell r="N39">
            <v>130.31</v>
          </cell>
          <cell r="V39">
            <v>5.8</v>
          </cell>
        </row>
        <row r="40">
          <cell r="G40">
            <v>2555.62</v>
          </cell>
          <cell r="N40">
            <v>2555.62</v>
          </cell>
          <cell r="V40">
            <v>37.32</v>
          </cell>
        </row>
        <row r="41">
          <cell r="G41">
            <v>25070.67</v>
          </cell>
          <cell r="N41">
            <v>6271.43</v>
          </cell>
          <cell r="V41">
            <v>248.49</v>
          </cell>
        </row>
        <row r="42">
          <cell r="G42">
            <v>4296.55</v>
          </cell>
          <cell r="N42">
            <v>1477.41</v>
          </cell>
          <cell r="V42">
            <v>32.340000000000003</v>
          </cell>
        </row>
        <row r="43">
          <cell r="G43">
            <v>8616.7900000000009</v>
          </cell>
          <cell r="N43">
            <v>5685.5</v>
          </cell>
          <cell r="V43">
            <v>644.24</v>
          </cell>
        </row>
        <row r="44">
          <cell r="G44">
            <v>2676.68</v>
          </cell>
          <cell r="N44">
            <v>1418.71</v>
          </cell>
          <cell r="V44">
            <v>716.46</v>
          </cell>
        </row>
        <row r="45">
          <cell r="G45">
            <v>132494.96</v>
          </cell>
          <cell r="N45">
            <v>102992.76</v>
          </cell>
          <cell r="V45">
            <v>39337.17</v>
          </cell>
        </row>
        <row r="46">
          <cell r="G46">
            <v>10737.49</v>
          </cell>
          <cell r="N46">
            <v>10603.77</v>
          </cell>
          <cell r="V46">
            <v>5654.61</v>
          </cell>
        </row>
        <row r="47">
          <cell r="G47">
            <v>48457.34</v>
          </cell>
          <cell r="N47">
            <v>11936.68</v>
          </cell>
          <cell r="V47">
            <v>3580.51</v>
          </cell>
        </row>
        <row r="48">
          <cell r="G48">
            <v>22590.01</v>
          </cell>
          <cell r="N48">
            <v>20572.599999999999</v>
          </cell>
          <cell r="V48">
            <v>707.55</v>
          </cell>
        </row>
        <row r="49">
          <cell r="G49">
            <v>35520.980000000003</v>
          </cell>
          <cell r="N49">
            <v>13002.16</v>
          </cell>
          <cell r="V49">
            <v>6162.83</v>
          </cell>
        </row>
        <row r="50">
          <cell r="G50">
            <v>63364.56</v>
          </cell>
          <cell r="N50">
            <v>43463.77</v>
          </cell>
          <cell r="V50">
            <v>9507.58</v>
          </cell>
        </row>
        <row r="51">
          <cell r="G51">
            <v>12589.76</v>
          </cell>
          <cell r="N51">
            <v>608.66</v>
          </cell>
          <cell r="V51">
            <v>383.06</v>
          </cell>
        </row>
        <row r="52">
          <cell r="G52">
            <v>87082.14</v>
          </cell>
          <cell r="N52">
            <v>35505.089999999997</v>
          </cell>
          <cell r="V52">
            <v>6109.71</v>
          </cell>
        </row>
        <row r="53">
          <cell r="G53">
            <v>51.1</v>
          </cell>
          <cell r="N53">
            <v>51.1</v>
          </cell>
        </row>
        <row r="54">
          <cell r="G54">
            <v>6470.01</v>
          </cell>
        </row>
        <row r="55">
          <cell r="G55">
            <v>38727.54</v>
          </cell>
          <cell r="N55">
            <v>12248.7</v>
          </cell>
          <cell r="V55">
            <v>2464.09</v>
          </cell>
        </row>
        <row r="56">
          <cell r="G56">
            <v>3804.56</v>
          </cell>
          <cell r="N56">
            <v>1590.72</v>
          </cell>
        </row>
        <row r="57">
          <cell r="G57">
            <v>46691.65</v>
          </cell>
          <cell r="N57">
            <v>25258.2</v>
          </cell>
          <cell r="V57">
            <v>16686.64</v>
          </cell>
        </row>
        <row r="58">
          <cell r="G58">
            <v>2143.7800000000002</v>
          </cell>
          <cell r="N58">
            <v>154.47999999999999</v>
          </cell>
          <cell r="V58">
            <v>154.47999999999999</v>
          </cell>
        </row>
        <row r="59">
          <cell r="G59">
            <v>-42559.47</v>
          </cell>
          <cell r="N59">
            <v>7340.05</v>
          </cell>
        </row>
        <row r="60">
          <cell r="G60">
            <v>17917.169999999998</v>
          </cell>
          <cell r="N60">
            <v>11220.3</v>
          </cell>
          <cell r="V60">
            <v>5536.09</v>
          </cell>
        </row>
        <row r="61">
          <cell r="G61">
            <v>16501</v>
          </cell>
        </row>
        <row r="62">
          <cell r="G62">
            <v>568951.81000000006</v>
          </cell>
          <cell r="N62">
            <v>374779.94</v>
          </cell>
          <cell r="V62">
            <v>159589.04</v>
          </cell>
        </row>
        <row r="63">
          <cell r="G63">
            <v>54.03</v>
          </cell>
          <cell r="N63">
            <v>54.03</v>
          </cell>
          <cell r="V63">
            <v>54.03</v>
          </cell>
        </row>
        <row r="64">
          <cell r="G64">
            <v>57226.43</v>
          </cell>
          <cell r="N64">
            <v>42536.17</v>
          </cell>
          <cell r="V64">
            <v>10657.59</v>
          </cell>
        </row>
        <row r="65">
          <cell r="G65">
            <v>447.13</v>
          </cell>
          <cell r="N65">
            <v>141.04</v>
          </cell>
          <cell r="V65">
            <v>141.04</v>
          </cell>
        </row>
        <row r="66">
          <cell r="G66">
            <v>21144.33</v>
          </cell>
          <cell r="N66">
            <v>1910.25</v>
          </cell>
        </row>
        <row r="67">
          <cell r="G67">
            <v>274.61</v>
          </cell>
          <cell r="N67">
            <v>274.61</v>
          </cell>
        </row>
        <row r="68">
          <cell r="G68">
            <v>1470.34</v>
          </cell>
          <cell r="N68">
            <v>-174.16</v>
          </cell>
          <cell r="V68">
            <v>-174.16</v>
          </cell>
        </row>
        <row r="69">
          <cell r="G69">
            <v>321.64</v>
          </cell>
        </row>
        <row r="70">
          <cell r="G70">
            <v>8119.37</v>
          </cell>
          <cell r="N70">
            <v>7876.21</v>
          </cell>
          <cell r="V70">
            <v>6577.93</v>
          </cell>
        </row>
        <row r="71">
          <cell r="G71">
            <v>14981.04</v>
          </cell>
          <cell r="N71">
            <v>2885.58</v>
          </cell>
        </row>
        <row r="72">
          <cell r="G72">
            <v>218.6</v>
          </cell>
        </row>
        <row r="73">
          <cell r="G73">
            <v>71900.95</v>
          </cell>
          <cell r="N73">
            <v>33096.51</v>
          </cell>
          <cell r="V73">
            <v>6743.86</v>
          </cell>
        </row>
        <row r="74">
          <cell r="G74">
            <v>12000.6</v>
          </cell>
          <cell r="N74">
            <v>5832.05</v>
          </cell>
          <cell r="V74">
            <v>-158.05000000000001</v>
          </cell>
        </row>
        <row r="75">
          <cell r="G75">
            <v>1559.44</v>
          </cell>
          <cell r="N75">
            <v>1559.44</v>
          </cell>
          <cell r="V75">
            <v>1559.44</v>
          </cell>
        </row>
        <row r="76">
          <cell r="G76">
            <v>24023.89</v>
          </cell>
          <cell r="N76">
            <v>12087.77</v>
          </cell>
          <cell r="V76">
            <v>6106.08</v>
          </cell>
        </row>
        <row r="77">
          <cell r="G77">
            <v>135.1</v>
          </cell>
          <cell r="N77">
            <v>135.1</v>
          </cell>
        </row>
        <row r="78">
          <cell r="G78">
            <v>3402.88</v>
          </cell>
          <cell r="N78">
            <v>3402.88</v>
          </cell>
          <cell r="V78">
            <v>2800.45</v>
          </cell>
        </row>
        <row r="79">
          <cell r="G79">
            <v>309.72000000000003</v>
          </cell>
          <cell r="N79">
            <v>309.72000000000003</v>
          </cell>
        </row>
        <row r="80">
          <cell r="G80">
            <v>17.16</v>
          </cell>
          <cell r="N80">
            <v>17.16</v>
          </cell>
          <cell r="V80">
            <v>14.97</v>
          </cell>
        </row>
        <row r="81">
          <cell r="G81">
            <v>2268.09</v>
          </cell>
          <cell r="N81">
            <v>2268.09</v>
          </cell>
        </row>
        <row r="82">
          <cell r="G82">
            <v>949.38</v>
          </cell>
          <cell r="N82">
            <v>912.72</v>
          </cell>
        </row>
        <row r="83">
          <cell r="G83">
            <v>1663896.87</v>
          </cell>
          <cell r="N83">
            <v>1049932.47</v>
          </cell>
          <cell r="V83">
            <v>517897.8</v>
          </cell>
        </row>
        <row r="84">
          <cell r="G84">
            <v>716745.93</v>
          </cell>
          <cell r="N84">
            <v>478161.94</v>
          </cell>
          <cell r="V84">
            <v>115762.42</v>
          </cell>
        </row>
        <row r="85">
          <cell r="G85">
            <v>1255.01</v>
          </cell>
          <cell r="N85">
            <v>1255.01</v>
          </cell>
        </row>
        <row r="86">
          <cell r="G86">
            <v>196798.73</v>
          </cell>
          <cell r="N86">
            <v>130555.39</v>
          </cell>
          <cell r="V86">
            <v>63530.9</v>
          </cell>
        </row>
        <row r="87">
          <cell r="G87">
            <v>288003.13</v>
          </cell>
          <cell r="N87">
            <v>192772.91</v>
          </cell>
          <cell r="V87">
            <v>91770.77</v>
          </cell>
        </row>
        <row r="88">
          <cell r="G88">
            <v>74374.44</v>
          </cell>
          <cell r="N88">
            <v>47500.7</v>
          </cell>
        </row>
        <row r="89">
          <cell r="G89">
            <v>20638.38</v>
          </cell>
          <cell r="N89">
            <v>18621.07</v>
          </cell>
          <cell r="V89">
            <v>8308.07</v>
          </cell>
        </row>
        <row r="90">
          <cell r="G90">
            <v>2334.64</v>
          </cell>
          <cell r="N90">
            <v>1678.42</v>
          </cell>
          <cell r="V90">
            <v>1013.02</v>
          </cell>
        </row>
        <row r="91">
          <cell r="G91">
            <v>1046.1199999999999</v>
          </cell>
          <cell r="N91">
            <v>757.92</v>
          </cell>
          <cell r="V91">
            <v>502.91</v>
          </cell>
        </row>
        <row r="92">
          <cell r="G92">
            <v>2842.98</v>
          </cell>
          <cell r="N92">
            <v>2842.98</v>
          </cell>
          <cell r="V92">
            <v>3360.6</v>
          </cell>
        </row>
        <row r="93">
          <cell r="G93">
            <v>12650.67</v>
          </cell>
          <cell r="N93">
            <v>12650.67</v>
          </cell>
          <cell r="V93">
            <v>12592.34</v>
          </cell>
        </row>
        <row r="94">
          <cell r="G94">
            <v>3118.77</v>
          </cell>
          <cell r="N94">
            <v>1710.89</v>
          </cell>
          <cell r="V94">
            <v>654.27</v>
          </cell>
        </row>
        <row r="95">
          <cell r="G95">
            <v>-34580.199999999997</v>
          </cell>
          <cell r="N95">
            <v>-34834.39</v>
          </cell>
          <cell r="V95">
            <v>-37859.31</v>
          </cell>
        </row>
        <row r="96">
          <cell r="G96">
            <v>362803.67</v>
          </cell>
          <cell r="N96">
            <v>180007.78</v>
          </cell>
          <cell r="V96">
            <v>180007.78</v>
          </cell>
        </row>
        <row r="97">
          <cell r="G97">
            <v>114769.59</v>
          </cell>
          <cell r="N97">
            <v>96441.78</v>
          </cell>
          <cell r="V97">
            <v>47006.06</v>
          </cell>
        </row>
        <row r="98">
          <cell r="G98">
            <v>14637.76</v>
          </cell>
          <cell r="N98">
            <v>14637.76</v>
          </cell>
          <cell r="V98">
            <v>10437.6</v>
          </cell>
        </row>
        <row r="99">
          <cell r="G99">
            <v>573.57000000000005</v>
          </cell>
          <cell r="N99">
            <v>573.57000000000005</v>
          </cell>
        </row>
        <row r="100">
          <cell r="G100">
            <v>8857.31</v>
          </cell>
          <cell r="N100">
            <v>2922.62</v>
          </cell>
          <cell r="V100">
            <v>188</v>
          </cell>
        </row>
        <row r="101">
          <cell r="G101">
            <v>-1898.83</v>
          </cell>
          <cell r="N101">
            <v>-1898.83</v>
          </cell>
        </row>
        <row r="102">
          <cell r="G102">
            <v>372558.8</v>
          </cell>
          <cell r="N102">
            <v>271667.3</v>
          </cell>
          <cell r="V102">
            <v>120329.47</v>
          </cell>
        </row>
        <row r="103">
          <cell r="G103">
            <v>2482.5100000000002</v>
          </cell>
          <cell r="N103">
            <v>1794.65</v>
          </cell>
          <cell r="V103">
            <v>802.58</v>
          </cell>
        </row>
        <row r="104">
          <cell r="G104">
            <v>46036.88</v>
          </cell>
          <cell r="N104">
            <v>31815.98</v>
          </cell>
          <cell r="V104">
            <v>19623.060000000001</v>
          </cell>
        </row>
        <row r="106">
          <cell r="G106">
            <v>4638.3100000000004</v>
          </cell>
          <cell r="N106">
            <v>3073.61</v>
          </cell>
          <cell r="T106">
            <v>217314</v>
          </cell>
        </row>
        <row r="107">
          <cell r="G107">
            <v>122678.27</v>
          </cell>
          <cell r="N107">
            <v>83897.03</v>
          </cell>
          <cell r="T107">
            <v>6331734</v>
          </cell>
        </row>
        <row r="108">
          <cell r="G108">
            <v>30044.17</v>
          </cell>
          <cell r="N108">
            <v>24558.73</v>
          </cell>
          <cell r="T108">
            <v>448794</v>
          </cell>
        </row>
        <row r="109">
          <cell r="G109">
            <v>33066.83</v>
          </cell>
          <cell r="N109">
            <v>21413.360000000001</v>
          </cell>
          <cell r="T109">
            <v>1296003</v>
          </cell>
        </row>
        <row r="110">
          <cell r="G110">
            <v>0</v>
          </cell>
        </row>
        <row r="111">
          <cell r="G111">
            <v>-26329346.170000002</v>
          </cell>
          <cell r="N111">
            <v>-15800870.66</v>
          </cell>
          <cell r="T111">
            <v>-994860066.20000005</v>
          </cell>
        </row>
        <row r="112">
          <cell r="G112">
            <v>-272086.86</v>
          </cell>
          <cell r="N112">
            <v>-196759.21</v>
          </cell>
          <cell r="T112">
            <v>-10001651</v>
          </cell>
        </row>
        <row r="113">
          <cell r="G113">
            <v>-290527.62</v>
          </cell>
          <cell r="N113">
            <v>-185428.2</v>
          </cell>
          <cell r="T113">
            <v>-10973887</v>
          </cell>
        </row>
        <row r="114">
          <cell r="G114">
            <v>9547.93</v>
          </cell>
          <cell r="N114">
            <v>2930.19</v>
          </cell>
          <cell r="T114">
            <v>51228.05</v>
          </cell>
        </row>
        <row r="115">
          <cell r="G115">
            <v>26487.19</v>
          </cell>
          <cell r="N115">
            <v>14556.96</v>
          </cell>
          <cell r="T115">
            <v>1061899</v>
          </cell>
        </row>
        <row r="116">
          <cell r="G116">
            <v>7080.2</v>
          </cell>
          <cell r="N116">
            <v>6064.97</v>
          </cell>
          <cell r="T116">
            <v>839266.73</v>
          </cell>
        </row>
        <row r="117">
          <cell r="G117">
            <v>112.5</v>
          </cell>
          <cell r="N117">
            <v>113.75</v>
          </cell>
          <cell r="T117">
            <v>17562.5</v>
          </cell>
        </row>
        <row r="118">
          <cell r="G118">
            <v>95.8</v>
          </cell>
          <cell r="T118">
            <v>29400</v>
          </cell>
        </row>
        <row r="119">
          <cell r="G119">
            <v>11636.79</v>
          </cell>
          <cell r="N119">
            <v>5473.49</v>
          </cell>
          <cell r="T119">
            <v>80522.080000000002</v>
          </cell>
        </row>
        <row r="120">
          <cell r="G120">
            <v>7225.8</v>
          </cell>
          <cell r="N120">
            <v>3558.35</v>
          </cell>
          <cell r="T120">
            <v>349359.59</v>
          </cell>
        </row>
        <row r="121">
          <cell r="G121">
            <v>2281.38</v>
          </cell>
          <cell r="N121">
            <v>1609.43</v>
          </cell>
          <cell r="T121">
            <v>130141.54</v>
          </cell>
        </row>
        <row r="122">
          <cell r="G122">
            <v>4767.88</v>
          </cell>
          <cell r="N122">
            <v>4820.8599999999997</v>
          </cell>
          <cell r="T122">
            <v>108330</v>
          </cell>
        </row>
        <row r="123">
          <cell r="G123">
            <v>13942.82</v>
          </cell>
          <cell r="N123">
            <v>12706.57</v>
          </cell>
          <cell r="T123">
            <v>550369.5</v>
          </cell>
        </row>
        <row r="124">
          <cell r="G124">
            <v>12857.25</v>
          </cell>
          <cell r="N124">
            <v>4101.91</v>
          </cell>
          <cell r="T124">
            <v>179135</v>
          </cell>
        </row>
        <row r="125">
          <cell r="G125">
            <v>1886.68</v>
          </cell>
          <cell r="N125">
            <v>362.98</v>
          </cell>
        </row>
        <row r="126">
          <cell r="G126">
            <v>746.25</v>
          </cell>
          <cell r="N126">
            <v>754.54</v>
          </cell>
        </row>
        <row r="127">
          <cell r="G127">
            <v>2648.32</v>
          </cell>
          <cell r="N127">
            <v>664.92</v>
          </cell>
          <cell r="T127">
            <v>64167</v>
          </cell>
        </row>
        <row r="128">
          <cell r="G128">
            <v>46931.14</v>
          </cell>
          <cell r="N128">
            <v>11819.65</v>
          </cell>
          <cell r="T128">
            <v>747612.1</v>
          </cell>
        </row>
        <row r="129">
          <cell r="G129">
            <v>-4703.5200000000004</v>
          </cell>
          <cell r="N129">
            <v>-4808.8900000000003</v>
          </cell>
          <cell r="T129">
            <v>529789.27</v>
          </cell>
        </row>
        <row r="130">
          <cell r="G130">
            <v>352026.34</v>
          </cell>
          <cell r="N130">
            <v>330020.19</v>
          </cell>
          <cell r="T130">
            <v>38219656.759999998</v>
          </cell>
        </row>
        <row r="131">
          <cell r="G131">
            <v>1139.69</v>
          </cell>
          <cell r="N131">
            <v>782.8</v>
          </cell>
          <cell r="T131">
            <v>42743.89</v>
          </cell>
        </row>
        <row r="132">
          <cell r="G132">
            <v>1358.46</v>
          </cell>
          <cell r="N132">
            <v>1119.2</v>
          </cell>
          <cell r="T132">
            <v>159058.19</v>
          </cell>
        </row>
        <row r="133">
          <cell r="G133">
            <v>101797.09999999999</v>
          </cell>
          <cell r="N133">
            <v>92714.54</v>
          </cell>
          <cell r="T133">
            <v>7712341.7699999996</v>
          </cell>
        </row>
        <row r="134">
          <cell r="G134">
            <v>41629.07</v>
          </cell>
          <cell r="N134">
            <v>27951.86</v>
          </cell>
          <cell r="T134">
            <v>1821680.52</v>
          </cell>
        </row>
        <row r="135">
          <cell r="G135">
            <v>693.13</v>
          </cell>
          <cell r="N135">
            <v>674.13</v>
          </cell>
          <cell r="T135">
            <v>101484.28</v>
          </cell>
        </row>
        <row r="136">
          <cell r="G136">
            <v>7230.37</v>
          </cell>
          <cell r="N136">
            <v>6026.03</v>
          </cell>
          <cell r="T136">
            <v>499313.91999999998</v>
          </cell>
        </row>
        <row r="137">
          <cell r="G137">
            <v>1558.46</v>
          </cell>
          <cell r="N137">
            <v>1507.17</v>
          </cell>
        </row>
        <row r="138">
          <cell r="G138">
            <v>11673.01</v>
          </cell>
          <cell r="N138">
            <v>7950.92</v>
          </cell>
          <cell r="T138">
            <v>1147794.8999999999</v>
          </cell>
        </row>
        <row r="139">
          <cell r="G139">
            <v>1160.5</v>
          </cell>
          <cell r="N139">
            <v>308.70999999999998</v>
          </cell>
          <cell r="T139">
            <v>45675.01</v>
          </cell>
        </row>
        <row r="140">
          <cell r="G140">
            <v>1161.3599999999999</v>
          </cell>
          <cell r="N140">
            <v>1174.26</v>
          </cell>
          <cell r="T140">
            <v>6306</v>
          </cell>
        </row>
        <row r="141">
          <cell r="G141">
            <v>805.3</v>
          </cell>
          <cell r="N141">
            <v>787.69</v>
          </cell>
          <cell r="T141">
            <v>120750</v>
          </cell>
        </row>
        <row r="142">
          <cell r="G142">
            <v>3.82</v>
          </cell>
          <cell r="N142">
            <v>3.86</v>
          </cell>
          <cell r="T142">
            <v>592.79999999999995</v>
          </cell>
        </row>
        <row r="143">
          <cell r="G143">
            <v>1289.55</v>
          </cell>
          <cell r="N143">
            <v>1015.95</v>
          </cell>
          <cell r="T143">
            <v>72915.95</v>
          </cell>
        </row>
        <row r="144">
          <cell r="G144">
            <v>61894.62</v>
          </cell>
          <cell r="N144">
            <v>24940.21</v>
          </cell>
          <cell r="T144">
            <v>1213683.95</v>
          </cell>
        </row>
        <row r="145">
          <cell r="G145">
            <v>12324.99</v>
          </cell>
          <cell r="N145">
            <v>10361.77</v>
          </cell>
          <cell r="T145">
            <v>1225016.56</v>
          </cell>
        </row>
        <row r="146">
          <cell r="G146">
            <v>80404.7</v>
          </cell>
          <cell r="N146">
            <v>46815.27</v>
          </cell>
          <cell r="T146">
            <v>2702990.43</v>
          </cell>
        </row>
        <row r="147">
          <cell r="G147">
            <v>8276.9699999999993</v>
          </cell>
          <cell r="N147">
            <v>4944.05</v>
          </cell>
          <cell r="T147">
            <v>164138.98000000001</v>
          </cell>
        </row>
        <row r="148">
          <cell r="G148">
            <v>663230.35</v>
          </cell>
          <cell r="N148">
            <v>426583.03999999998</v>
          </cell>
          <cell r="T148">
            <v>32262830</v>
          </cell>
        </row>
        <row r="149">
          <cell r="G149">
            <v>3681.91</v>
          </cell>
          <cell r="N149">
            <v>3722.82</v>
          </cell>
          <cell r="T149">
            <v>517372.46</v>
          </cell>
        </row>
        <row r="150">
          <cell r="G150">
            <v>1460.9</v>
          </cell>
          <cell r="N150">
            <v>1476.89</v>
          </cell>
          <cell r="T150">
            <v>16814</v>
          </cell>
        </row>
        <row r="151">
          <cell r="G151">
            <v>60.08</v>
          </cell>
          <cell r="N151">
            <v>5.47</v>
          </cell>
          <cell r="T151">
            <v>2434779.9900000002</v>
          </cell>
        </row>
        <row r="152">
          <cell r="G152">
            <v>63.27</v>
          </cell>
          <cell r="N152">
            <v>63.97</v>
          </cell>
          <cell r="T152">
            <v>9750</v>
          </cell>
        </row>
        <row r="153">
          <cell r="G153">
            <v>15662.47</v>
          </cell>
          <cell r="N153">
            <v>10901.63</v>
          </cell>
          <cell r="T153">
            <v>918905</v>
          </cell>
        </row>
        <row r="154">
          <cell r="G154">
            <v>1.63</v>
          </cell>
          <cell r="N154">
            <v>1.65</v>
          </cell>
        </row>
        <row r="155">
          <cell r="G155">
            <v>10593.67</v>
          </cell>
          <cell r="N155">
            <v>6649.46</v>
          </cell>
          <cell r="T155">
            <v>113811.82</v>
          </cell>
        </row>
        <row r="156">
          <cell r="G156">
            <v>2203.59</v>
          </cell>
          <cell r="N156">
            <v>1761.81</v>
          </cell>
          <cell r="T156">
            <v>8268</v>
          </cell>
        </row>
        <row r="157">
          <cell r="G157">
            <v>23790.59</v>
          </cell>
          <cell r="N157">
            <v>21110.1</v>
          </cell>
          <cell r="T157">
            <v>2899521.73</v>
          </cell>
        </row>
        <row r="158">
          <cell r="G158">
            <v>178.91</v>
          </cell>
          <cell r="N158">
            <v>180.9</v>
          </cell>
          <cell r="T158">
            <v>28000</v>
          </cell>
        </row>
        <row r="159">
          <cell r="G159">
            <v>3279.94</v>
          </cell>
          <cell r="N159">
            <v>2096.67</v>
          </cell>
          <cell r="T159">
            <v>56010</v>
          </cell>
        </row>
        <row r="160">
          <cell r="G160">
            <v>2341.7199999999998</v>
          </cell>
          <cell r="N160">
            <v>2317.46</v>
          </cell>
          <cell r="T160">
            <v>272830</v>
          </cell>
        </row>
        <row r="161">
          <cell r="G161">
            <v>11544.3</v>
          </cell>
          <cell r="N161">
            <v>10665.77</v>
          </cell>
          <cell r="T161">
            <v>881762.57</v>
          </cell>
        </row>
        <row r="162">
          <cell r="G162">
            <v>614.04</v>
          </cell>
          <cell r="N162">
            <v>620.87</v>
          </cell>
          <cell r="T162">
            <v>95457.44</v>
          </cell>
        </row>
        <row r="163">
          <cell r="G163">
            <v>3511.15</v>
          </cell>
          <cell r="N163">
            <v>3026.85</v>
          </cell>
          <cell r="T163">
            <v>91807.21</v>
          </cell>
        </row>
        <row r="164">
          <cell r="G164">
            <v>6900.78</v>
          </cell>
          <cell r="N164">
            <v>4267.84</v>
          </cell>
          <cell r="T164">
            <v>364889.92</v>
          </cell>
        </row>
        <row r="165">
          <cell r="G165">
            <v>64206.78</v>
          </cell>
          <cell r="N165">
            <v>31985.84</v>
          </cell>
          <cell r="T165">
            <v>3837125.77</v>
          </cell>
        </row>
        <row r="166">
          <cell r="G166">
            <v>330.89</v>
          </cell>
          <cell r="N166">
            <v>66034.929999999993</v>
          </cell>
          <cell r="T166">
            <v>8587120</v>
          </cell>
        </row>
        <row r="167">
          <cell r="G167">
            <v>16047.06</v>
          </cell>
          <cell r="N167">
            <v>69162.91</v>
          </cell>
          <cell r="T167">
            <v>8541802.6400000006</v>
          </cell>
        </row>
        <row r="168">
          <cell r="G168">
            <v>0</v>
          </cell>
          <cell r="N168">
            <v>1196.0899999999999</v>
          </cell>
          <cell r="T168">
            <v>49657</v>
          </cell>
        </row>
        <row r="169">
          <cell r="G169">
            <v>0</v>
          </cell>
          <cell r="N169">
            <v>13709.56</v>
          </cell>
          <cell r="T169">
            <v>1882945</v>
          </cell>
        </row>
        <row r="170">
          <cell r="G170">
            <v>1147.1099999999999</v>
          </cell>
          <cell r="N170">
            <v>41289.5</v>
          </cell>
          <cell r="T170">
            <v>4631049.96</v>
          </cell>
        </row>
        <row r="171">
          <cell r="G171">
            <v>920.88</v>
          </cell>
          <cell r="N171">
            <v>1706.13</v>
          </cell>
          <cell r="T171">
            <v>163505</v>
          </cell>
        </row>
        <row r="172">
          <cell r="G172">
            <v>227.2</v>
          </cell>
          <cell r="N172">
            <v>1214.9000000000001</v>
          </cell>
          <cell r="T172">
            <v>10000</v>
          </cell>
        </row>
        <row r="173">
          <cell r="G173">
            <v>7.01</v>
          </cell>
          <cell r="N173">
            <v>33.75</v>
          </cell>
          <cell r="T173">
            <v>2730</v>
          </cell>
        </row>
        <row r="174">
          <cell r="G174">
            <v>0</v>
          </cell>
          <cell r="N174">
            <v>2705.8</v>
          </cell>
          <cell r="T174">
            <v>80729.53</v>
          </cell>
        </row>
        <row r="175">
          <cell r="G175">
            <v>0</v>
          </cell>
          <cell r="N175">
            <v>847.69</v>
          </cell>
          <cell r="T175">
            <v>35535</v>
          </cell>
        </row>
        <row r="176">
          <cell r="G176">
            <v>0</v>
          </cell>
          <cell r="N176">
            <v>25343.39</v>
          </cell>
        </row>
        <row r="177">
          <cell r="G177">
            <v>0</v>
          </cell>
          <cell r="N177">
            <v>64.69</v>
          </cell>
        </row>
        <row r="178">
          <cell r="G178">
            <v>0</v>
          </cell>
          <cell r="N178">
            <v>73.55</v>
          </cell>
        </row>
        <row r="179">
          <cell r="G179">
            <v>0</v>
          </cell>
          <cell r="N179">
            <v>180.16</v>
          </cell>
          <cell r="T179">
            <v>25000</v>
          </cell>
        </row>
        <row r="180">
          <cell r="G180">
            <v>497.43</v>
          </cell>
          <cell r="N180">
            <v>375.34</v>
          </cell>
          <cell r="T180">
            <v>28050</v>
          </cell>
        </row>
        <row r="181">
          <cell r="G181">
            <v>0.96</v>
          </cell>
          <cell r="N181">
            <v>48.05</v>
          </cell>
          <cell r="T181">
            <v>6300</v>
          </cell>
        </row>
        <row r="182">
          <cell r="G182">
            <v>156.66</v>
          </cell>
          <cell r="N182">
            <v>341.53</v>
          </cell>
          <cell r="T182">
            <v>19757.400000000001</v>
          </cell>
        </row>
        <row r="183">
          <cell r="G183">
            <v>113.39</v>
          </cell>
          <cell r="N183">
            <v>760.93</v>
          </cell>
          <cell r="T183">
            <v>74200</v>
          </cell>
        </row>
        <row r="184">
          <cell r="G184">
            <v>104413.28</v>
          </cell>
          <cell r="N184">
            <v>258815.45</v>
          </cell>
          <cell r="T184">
            <v>16932383</v>
          </cell>
        </row>
        <row r="185">
          <cell r="G185">
            <v>4585.41</v>
          </cell>
          <cell r="N185">
            <v>70641.16</v>
          </cell>
        </row>
        <row r="186">
          <cell r="G186">
            <v>9.25</v>
          </cell>
          <cell r="N186">
            <v>71.16</v>
          </cell>
          <cell r="T186">
            <v>33175</v>
          </cell>
        </row>
        <row r="187">
          <cell r="G187">
            <v>34.020000000000003</v>
          </cell>
          <cell r="N187">
            <v>185.05</v>
          </cell>
          <cell r="T187">
            <v>20299</v>
          </cell>
        </row>
        <row r="188">
          <cell r="G188">
            <v>7.22</v>
          </cell>
          <cell r="N188">
            <v>36.89</v>
          </cell>
          <cell r="T188">
            <v>4120</v>
          </cell>
        </row>
        <row r="189">
          <cell r="G189">
            <v>14922.82</v>
          </cell>
          <cell r="N189">
            <v>12362.75</v>
          </cell>
          <cell r="T189">
            <v>3640315.26</v>
          </cell>
        </row>
        <row r="190">
          <cell r="G190">
            <v>8671.2999999999993</v>
          </cell>
          <cell r="N190">
            <v>13610.8</v>
          </cell>
          <cell r="T190">
            <v>2434667.37</v>
          </cell>
        </row>
        <row r="191">
          <cell r="G191">
            <v>2291.91</v>
          </cell>
          <cell r="N191">
            <v>6662.21</v>
          </cell>
          <cell r="T191">
            <v>521905.24</v>
          </cell>
        </row>
        <row r="192">
          <cell r="G192">
            <v>0</v>
          </cell>
          <cell r="N192">
            <v>438.39</v>
          </cell>
          <cell r="T192">
            <v>61250</v>
          </cell>
        </row>
        <row r="193">
          <cell r="G193">
            <v>507713.26</v>
          </cell>
          <cell r="N193">
            <v>309593.76</v>
          </cell>
          <cell r="T193">
            <v>23991921.27</v>
          </cell>
        </row>
        <row r="194">
          <cell r="G194">
            <v>475.48</v>
          </cell>
          <cell r="N194">
            <v>339.98</v>
          </cell>
        </row>
        <row r="195">
          <cell r="G195">
            <v>1285398.6499999999</v>
          </cell>
          <cell r="N195">
            <v>1159115.8500000001</v>
          </cell>
          <cell r="T195">
            <v>55296323.980000004</v>
          </cell>
        </row>
        <row r="196">
          <cell r="G196">
            <v>1817.77</v>
          </cell>
          <cell r="N196">
            <v>2564.4899999999998</v>
          </cell>
        </row>
        <row r="197">
          <cell r="G197">
            <v>308646.07</v>
          </cell>
          <cell r="N197">
            <v>239528.68</v>
          </cell>
          <cell r="T197">
            <v>18793605.27</v>
          </cell>
        </row>
        <row r="198">
          <cell r="G198">
            <v>443289.33999999997</v>
          </cell>
          <cell r="N198">
            <v>336543.52</v>
          </cell>
          <cell r="T198">
            <v>26372517.670000002</v>
          </cell>
        </row>
        <row r="199">
          <cell r="G199">
            <v>110456.82</v>
          </cell>
          <cell r="N199">
            <v>76881.02</v>
          </cell>
          <cell r="T199">
            <v>962484.73</v>
          </cell>
        </row>
        <row r="200">
          <cell r="G200">
            <v>102780.49</v>
          </cell>
          <cell r="N200">
            <v>95963.199999999997</v>
          </cell>
          <cell r="T200">
            <v>8125343.3300000001</v>
          </cell>
        </row>
        <row r="201">
          <cell r="G201">
            <v>4217.32</v>
          </cell>
          <cell r="N201">
            <v>3831.45</v>
          </cell>
          <cell r="T201">
            <v>158987.30000000002</v>
          </cell>
        </row>
        <row r="202">
          <cell r="G202">
            <v>1111.77</v>
          </cell>
          <cell r="N202">
            <v>1127.3699999999999</v>
          </cell>
          <cell r="T202">
            <v>130500</v>
          </cell>
        </row>
        <row r="203">
          <cell r="G203">
            <v>3754.31</v>
          </cell>
          <cell r="N203">
            <v>3389.56</v>
          </cell>
          <cell r="T203">
            <v>363653.98</v>
          </cell>
        </row>
        <row r="204">
          <cell r="G204">
            <v>769.82</v>
          </cell>
          <cell r="N204">
            <v>932.06</v>
          </cell>
          <cell r="T204">
            <v>119431.49</v>
          </cell>
        </row>
        <row r="205">
          <cell r="G205">
            <v>38539.120000000003</v>
          </cell>
          <cell r="N205">
            <v>28343.62</v>
          </cell>
          <cell r="T205">
            <v>2349269.25</v>
          </cell>
        </row>
        <row r="206">
          <cell r="G206">
            <v>210642.53000000003</v>
          </cell>
          <cell r="N206">
            <v>214598.86</v>
          </cell>
          <cell r="T206">
            <v>17632524.779999997</v>
          </cell>
        </row>
        <row r="207">
          <cell r="G207">
            <v>2928.32</v>
          </cell>
          <cell r="N207">
            <v>1532.11</v>
          </cell>
          <cell r="T207">
            <v>143337</v>
          </cell>
        </row>
        <row r="208">
          <cell r="G208">
            <v>234610.81</v>
          </cell>
          <cell r="N208">
            <v>21549.89</v>
          </cell>
          <cell r="T208">
            <v>3302356.7</v>
          </cell>
        </row>
        <row r="209">
          <cell r="G209">
            <v>181597.74</v>
          </cell>
          <cell r="N209">
            <v>143142.26999999999</v>
          </cell>
          <cell r="T209">
            <v>13144957.790000001</v>
          </cell>
        </row>
        <row r="210">
          <cell r="G210">
            <v>17130.79</v>
          </cell>
          <cell r="N210">
            <v>17321.13</v>
          </cell>
          <cell r="T210">
            <v>206119</v>
          </cell>
        </row>
        <row r="211">
          <cell r="G211">
            <v>245.24</v>
          </cell>
          <cell r="N211">
            <v>247.97</v>
          </cell>
          <cell r="T211">
            <v>37999.160000000003</v>
          </cell>
        </row>
        <row r="212">
          <cell r="G212">
            <v>32979.54</v>
          </cell>
          <cell r="N212">
            <v>11488.44</v>
          </cell>
          <cell r="T212">
            <v>1293496.8199999998</v>
          </cell>
        </row>
        <row r="213">
          <cell r="G213">
            <v>-11859.7</v>
          </cell>
          <cell r="N213">
            <v>-11991.47</v>
          </cell>
        </row>
        <row r="214">
          <cell r="G214">
            <v>6502.97</v>
          </cell>
          <cell r="N214">
            <v>6575.22</v>
          </cell>
          <cell r="T214">
            <v>2025314.02</v>
          </cell>
        </row>
        <row r="215">
          <cell r="G215">
            <v>668896.4</v>
          </cell>
          <cell r="N215">
            <v>576996.52</v>
          </cell>
          <cell r="T215">
            <v>47503990.920000002</v>
          </cell>
        </row>
        <row r="216">
          <cell r="G216">
            <v>4167.9799999999996</v>
          </cell>
          <cell r="N216">
            <v>12332.29</v>
          </cell>
          <cell r="T216">
            <v>335297.91000000003</v>
          </cell>
        </row>
        <row r="217">
          <cell r="G217">
            <v>117982.98</v>
          </cell>
          <cell r="N217">
            <v>108524.34</v>
          </cell>
          <cell r="T217">
            <v>10700964.789999999</v>
          </cell>
        </row>
        <row r="218">
          <cell r="G218">
            <v>718877.77</v>
          </cell>
          <cell r="N218">
            <v>459569.7</v>
          </cell>
          <cell r="T218">
            <v>23841786.300000001</v>
          </cell>
        </row>
        <row r="219">
          <cell r="G219">
            <v>120467.3</v>
          </cell>
          <cell r="N219">
            <v>59006.21</v>
          </cell>
          <cell r="T219">
            <v>9993508.7799999993</v>
          </cell>
        </row>
        <row r="220">
          <cell r="G220">
            <v>141687.53</v>
          </cell>
          <cell r="N220">
            <v>65168.959999999999</v>
          </cell>
          <cell r="T220">
            <v>4509267.03</v>
          </cell>
        </row>
        <row r="221">
          <cell r="G221">
            <v>39660.660000000003</v>
          </cell>
          <cell r="N221">
            <v>20780.349999999999</v>
          </cell>
          <cell r="T221">
            <v>2705980.3</v>
          </cell>
        </row>
        <row r="222">
          <cell r="G222">
            <v>58646.25</v>
          </cell>
          <cell r="N222">
            <v>41307.4</v>
          </cell>
          <cell r="T222">
            <v>2257767.37</v>
          </cell>
        </row>
        <row r="223">
          <cell r="G223">
            <v>-642.61</v>
          </cell>
          <cell r="N223">
            <v>-838.06</v>
          </cell>
          <cell r="T223">
            <v>-138750</v>
          </cell>
        </row>
        <row r="224">
          <cell r="G224">
            <v>105182.48</v>
          </cell>
          <cell r="N224">
            <v>53985.39</v>
          </cell>
          <cell r="T224">
            <v>4127403.43</v>
          </cell>
        </row>
        <row r="225">
          <cell r="G225">
            <v>70108.67</v>
          </cell>
          <cell r="N225">
            <v>48392.98</v>
          </cell>
          <cell r="T225">
            <v>5231118.04</v>
          </cell>
        </row>
        <row r="226">
          <cell r="G226">
            <v>64412.45</v>
          </cell>
          <cell r="N226">
            <v>43592.35</v>
          </cell>
          <cell r="T226">
            <v>3467671.16</v>
          </cell>
        </row>
        <row r="227">
          <cell r="G227">
            <v>258225.84</v>
          </cell>
          <cell r="N227">
            <v>134762.20000000001</v>
          </cell>
          <cell r="T227">
            <v>684838.64</v>
          </cell>
        </row>
        <row r="228">
          <cell r="G228">
            <v>22389.75</v>
          </cell>
          <cell r="N228">
            <v>5757.55</v>
          </cell>
          <cell r="T228">
            <v>610872.56000000006</v>
          </cell>
        </row>
        <row r="229">
          <cell r="G229">
            <v>96065.75</v>
          </cell>
          <cell r="N229">
            <v>54247.47</v>
          </cell>
          <cell r="T229">
            <v>5504782.2999999998</v>
          </cell>
        </row>
        <row r="230">
          <cell r="G230">
            <v>1711279.14</v>
          </cell>
          <cell r="N230">
            <v>1139402.4099999999</v>
          </cell>
          <cell r="T230">
            <v>70405607.980000004</v>
          </cell>
        </row>
        <row r="231">
          <cell r="G231">
            <v>68.87</v>
          </cell>
          <cell r="N231">
            <v>89.23</v>
          </cell>
        </row>
        <row r="232">
          <cell r="G232">
            <v>9459.6</v>
          </cell>
          <cell r="N232">
            <v>21051.37</v>
          </cell>
          <cell r="T232">
            <v>0</v>
          </cell>
        </row>
        <row r="233">
          <cell r="G233">
            <v>0</v>
          </cell>
          <cell r="N233">
            <v>122.92</v>
          </cell>
          <cell r="T233">
            <v>0</v>
          </cell>
        </row>
        <row r="234">
          <cell r="G234">
            <v>460.86</v>
          </cell>
          <cell r="N234">
            <v>253.64</v>
          </cell>
          <cell r="T234">
            <v>35020</v>
          </cell>
        </row>
        <row r="235">
          <cell r="G235">
            <v>-24474.21</v>
          </cell>
          <cell r="N235">
            <v>-24854.17</v>
          </cell>
          <cell r="T235">
            <v>-3819622.36</v>
          </cell>
        </row>
        <row r="236">
          <cell r="G236">
            <v>0</v>
          </cell>
        </row>
        <row r="237">
          <cell r="G237">
            <v>677759.02</v>
          </cell>
          <cell r="N237">
            <v>441127.55</v>
          </cell>
          <cell r="T237">
            <v>27573424.27</v>
          </cell>
        </row>
        <row r="238">
          <cell r="G238">
            <v>0</v>
          </cell>
          <cell r="T238">
            <v>419633.4</v>
          </cell>
        </row>
        <row r="239">
          <cell r="G239">
            <v>363.83</v>
          </cell>
          <cell r="N239">
            <v>4126.8100000000004</v>
          </cell>
        </row>
        <row r="240">
          <cell r="G240">
            <v>1555.33</v>
          </cell>
          <cell r="N240">
            <v>1572.62</v>
          </cell>
          <cell r="T240">
            <v>240990</v>
          </cell>
        </row>
        <row r="241">
          <cell r="G241">
            <v>62790.48</v>
          </cell>
          <cell r="N241">
            <v>36876.94</v>
          </cell>
          <cell r="T241">
            <v>4545174.34</v>
          </cell>
        </row>
        <row r="242">
          <cell r="G242">
            <v>4709.47</v>
          </cell>
          <cell r="N242">
            <v>6092.08</v>
          </cell>
          <cell r="T242">
            <v>336254.5</v>
          </cell>
        </row>
        <row r="243">
          <cell r="G243">
            <v>132.75</v>
          </cell>
          <cell r="N243">
            <v>134.22</v>
          </cell>
        </row>
        <row r="244">
          <cell r="G244">
            <v>0</v>
          </cell>
          <cell r="T244">
            <v>63453.15</v>
          </cell>
        </row>
        <row r="245">
          <cell r="G245">
            <v>0</v>
          </cell>
          <cell r="N245">
            <v>144.13</v>
          </cell>
          <cell r="T245">
            <v>0</v>
          </cell>
        </row>
        <row r="246">
          <cell r="G246">
            <v>0</v>
          </cell>
          <cell r="N246">
            <v>5416.74</v>
          </cell>
        </row>
        <row r="247">
          <cell r="G247">
            <v>0</v>
          </cell>
          <cell r="N247">
            <v>247.37</v>
          </cell>
          <cell r="T247">
            <v>0</v>
          </cell>
        </row>
        <row r="248">
          <cell r="G248">
            <v>2271.31</v>
          </cell>
          <cell r="N248">
            <v>6759.65</v>
          </cell>
          <cell r="T248">
            <v>338411</v>
          </cell>
        </row>
        <row r="249">
          <cell r="G249">
            <v>93.27</v>
          </cell>
          <cell r="N249">
            <v>290.07</v>
          </cell>
        </row>
        <row r="250">
          <cell r="G250">
            <v>1137.6199999999999</v>
          </cell>
          <cell r="N250">
            <v>4053.24</v>
          </cell>
          <cell r="T250">
            <v>541325</v>
          </cell>
        </row>
        <row r="251">
          <cell r="G251">
            <v>95.86</v>
          </cell>
        </row>
        <row r="252">
          <cell r="G252">
            <v>1488.06</v>
          </cell>
          <cell r="N252">
            <v>6576.1</v>
          </cell>
          <cell r="T252">
            <v>663480.76</v>
          </cell>
        </row>
        <row r="253">
          <cell r="G253">
            <v>0</v>
          </cell>
          <cell r="N253">
            <v>727.93</v>
          </cell>
          <cell r="T253">
            <v>71533.33</v>
          </cell>
        </row>
        <row r="254">
          <cell r="G254">
            <v>2773.55</v>
          </cell>
          <cell r="N254">
            <v>7168.11</v>
          </cell>
          <cell r="T254">
            <v>368035</v>
          </cell>
        </row>
        <row r="255">
          <cell r="G255">
            <v>0</v>
          </cell>
          <cell r="N255">
            <v>153.94999999999999</v>
          </cell>
        </row>
        <row r="256">
          <cell r="G256">
            <v>0</v>
          </cell>
          <cell r="T256">
            <v>-24641616.93</v>
          </cell>
        </row>
        <row r="257">
          <cell r="G257">
            <v>-184094.94</v>
          </cell>
          <cell r="N257">
            <v>-139501.01</v>
          </cell>
          <cell r="T257">
            <v>-15500068</v>
          </cell>
        </row>
        <row r="258">
          <cell r="G258">
            <v>-1365112.13</v>
          </cell>
          <cell r="N258">
            <v>-1143569.28</v>
          </cell>
          <cell r="T258">
            <v>-39736554</v>
          </cell>
        </row>
        <row r="265">
          <cell r="T265">
            <v>-66168030</v>
          </cell>
        </row>
        <row r="266">
          <cell r="T266">
            <v>-40989102</v>
          </cell>
        </row>
        <row r="267">
          <cell r="T267">
            <v>18480931</v>
          </cell>
        </row>
        <row r="268">
          <cell r="T268">
            <v>-22951477.120000001</v>
          </cell>
        </row>
        <row r="273">
          <cell r="N273">
            <v>52263</v>
          </cell>
        </row>
        <row r="275">
          <cell r="N275">
            <v>84247</v>
          </cell>
        </row>
        <row r="277">
          <cell r="N277">
            <v>-319026</v>
          </cell>
        </row>
        <row r="279">
          <cell r="N279">
            <v>561816</v>
          </cell>
        </row>
        <row r="281">
          <cell r="N281">
            <v>4243750</v>
          </cell>
        </row>
        <row r="283">
          <cell r="N283">
            <v>1098658</v>
          </cell>
        </row>
        <row r="285">
          <cell r="G285">
            <v>555612</v>
          </cell>
        </row>
        <row r="287">
          <cell r="G287">
            <v>-147471</v>
          </cell>
        </row>
        <row r="289">
          <cell r="G289">
            <v>-971579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S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yalty"/>
      <sheetName val="GAAP TB 30.09.01  detail p&amp;l"/>
      <sheetName val="Royalty_Supporting"/>
      <sheetName val="Tickmarks"/>
    </sheetNames>
    <sheetDataSet>
      <sheetData sheetId="0" refreshError="1">
        <row r="23">
          <cell r="C23">
            <v>33685750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closure"/>
      <sheetName val="PP&amp;E mvt for 2003"/>
      <sheetName val="Rollfwd 2 mths all"/>
      <sheetName val="PP&amp;E mvt for 2003 - ID"/>
      <sheetName val="Rollfwd 2 mths - ID"/>
      <sheetName val="Sample size calc"/>
      <sheetName val="Additions selection"/>
      <sheetName val="Additions test"/>
      <sheetName val="Disposals selection"/>
      <sheetName val="Disposals test"/>
      <sheetName val="Depreciation test"/>
      <sheetName val="Threshold Calc"/>
      <sheetName val="122"/>
      <sheetName val="123.4"/>
      <sheetName val="XREF"/>
      <sheetName val="Tickmarks"/>
      <sheetName val="PP&amp;E mvt PBC"/>
      <sheetName val="PP&amp;E mvt 2 mths PBC"/>
      <sheetName val="PP&amp;E mvt ID 2003 PBC"/>
      <sheetName val="PP&amp;E mvt 2 mths ID-PBC"/>
      <sheetName val="PP_E mvt for 2003"/>
      <sheetName val="Добыча нефти4"/>
      <sheetName val="Äîáû÷à íåôòè4"/>
      <sheetName val="FES"/>
      <sheetName val="Форма2"/>
      <sheetName val="Worksheet in 5650 PP&amp;E movement"/>
      <sheetName val="FA register"/>
      <sheetName val="Royalty"/>
      <sheetName val="2.2 ОтклОТМ"/>
      <sheetName val="1.3.2 ОТМ"/>
      <sheetName val="Предпр"/>
      <sheetName val="ЦентрЗатр"/>
      <sheetName val="ЕдИзм"/>
      <sheetName val="14.1.2.2.(Услуги связи)"/>
      <sheetName val="7.1"/>
      <sheetName val="Transportation Services"/>
      <sheetName val="Summary"/>
      <sheetName val="Workover service"/>
      <sheetName val="Utilities Expense"/>
      <sheetName val="Def"/>
      <sheetName val="L-1"/>
      <sheetName val="Собственный капитал"/>
      <sheetName val="- 1 -"/>
      <sheetName val="ставки"/>
      <sheetName val="Test of FA Installation"/>
      <sheetName val="Additions"/>
      <sheetName val="VLOOKUP"/>
      <sheetName val="INPUTMASTER"/>
      <sheetName val="Book Adjustments"/>
      <sheetName val="Ôîðìà2"/>
      <sheetName val="Ñîáñòâåííûé êàïèòàë"/>
      <sheetName val="TB"/>
      <sheetName val="Данные"/>
      <sheetName val="00"/>
      <sheetName val="InputTD"/>
      <sheetName val="Depr"/>
      <sheetName val="Kas FA Movement"/>
      <sheetName val="2_Loans to customers"/>
      <sheetName val="Inventory Count Sheet"/>
      <sheetName val="July_03_Pg8"/>
      <sheetName val="C 25"/>
    </sheetNames>
    <sheetDataSet>
      <sheetData sheetId="0" refreshError="1"/>
      <sheetData sheetId="1" refreshError="1">
        <row r="18">
          <cell r="R18">
            <v>-785</v>
          </cell>
        </row>
        <row r="19">
          <cell r="P19">
            <v>-534835</v>
          </cell>
        </row>
        <row r="25">
          <cell r="P25">
            <v>-24272</v>
          </cell>
        </row>
        <row r="26">
          <cell r="P26">
            <v>-8148</v>
          </cell>
        </row>
        <row r="46">
          <cell r="P46">
            <v>180009</v>
          </cell>
        </row>
        <row r="52">
          <cell r="P52">
            <v>18427</v>
          </cell>
        </row>
        <row r="53">
          <cell r="P53">
            <v>5489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Sheet"/>
    </sheetNames>
    <sheetDataSet>
      <sheetData sheetId="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2010"/>
      <sheetName val="Доходы по ТРЦ"/>
      <sheetName val="Доходы"/>
      <sheetName val="Доходы по ТРЦ (2)"/>
      <sheetName val="Расш-ки расходов"/>
      <sheetName val="расшифровки"/>
      <sheetName val="командировочные"/>
      <sheetName val="обучение"/>
      <sheetName val="Связь"/>
      <sheetName val="страхование"/>
      <sheetName val="ГСМ"/>
      <sheetName val="штатное расписание"/>
      <sheetName val="Рекламный бюджет 2010"/>
      <sheetName val="Реклама ASIA PA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  <sheetName val="Форма1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иТБ"/>
    </sheet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2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з сем"/>
      <sheetName val="из_сем"/>
    </sheetNames>
    <sheetDataSet>
      <sheetData sheetId="0" refreshError="1"/>
      <sheetData sheetId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быча нефти4"/>
      <sheetName val="поставка сравн13"/>
    </sheetNames>
    <sheetDataSet>
      <sheetData sheetId="0" refreshError="1"/>
      <sheetData sheetId="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Рабочие"/>
      <sheetName val="Численность апп. упр."/>
    </sheetNames>
    <sheetDataSet>
      <sheetData sheetId="0"/>
      <sheetData sheetId="1" refreshError="1"/>
      <sheetData sheetId="2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ставка сравн13"/>
    </sheetNames>
    <sheetDataSet>
      <sheetData sheetId="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ССЫЛКА"/>
    </sheetNames>
    <sheetDataSet>
      <sheetData sheetId="0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2"/>
    </sheetNames>
    <sheetDataSet>
      <sheetData sheetId="0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ТЭП"/>
    </sheetNames>
    <sheetDataSet>
      <sheetData sheetId="0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 _2_"/>
    </sheetNames>
    <sheetDataSet>
      <sheetData sheetId="0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_1"/>
    </sheetNames>
    <sheetDataSet>
      <sheetData sheetId="0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Б-2023"/>
      <sheetName val="ОПиУ-2023"/>
      <sheetName val="ББ"/>
      <sheetName val="ОПУ"/>
      <sheetName val="ОСВ 23 "/>
      <sheetName val=" Доходы 23"/>
      <sheetName val=" Расходы 23"/>
      <sheetName val=" Доходы 22"/>
      <sheetName val=" Расходы 22"/>
    </sheetNames>
    <sheetDataSet>
      <sheetData sheetId="0" refreshError="1"/>
      <sheetData sheetId="1" refreshError="1"/>
      <sheetData sheetId="2" refreshError="1"/>
      <sheetData sheetId="3" refreshError="1">
        <row r="16">
          <cell r="C16">
            <v>1613591931</v>
          </cell>
        </row>
        <row r="46">
          <cell r="C46">
            <v>406710478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Бюджет 2010"/>
      <sheetName val="Доходы по ТРЦ"/>
      <sheetName val="Доходы"/>
      <sheetName val="Доходы по ТРЦ (2)"/>
      <sheetName val="Расш-ки расходов"/>
      <sheetName val="расшифровки"/>
      <sheetName val="командировочные"/>
      <sheetName val="обучение"/>
      <sheetName val="Связь"/>
      <sheetName val="страхование"/>
      <sheetName val="ГСМ"/>
      <sheetName val="штатное расписание"/>
      <sheetName val="Рекламный бюджет 2010"/>
      <sheetName val="Реклама ASIA PARK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"/>
      <sheetName val="Job #"/>
      <sheetName val="Project Info"/>
      <sheetName val="LAND"/>
      <sheetName val="Gen. Conditions"/>
      <sheetName val="SITE WORK"/>
      <sheetName val="CONCRETE WORK"/>
      <sheetName val="MASONARY"/>
      <sheetName val="METALS"/>
      <sheetName val="LUMBER"/>
      <sheetName val="Appliances"/>
      <sheetName val="Cabinets"/>
      <sheetName val="Floor Covering"/>
      <sheetName val="Windows"/>
      <sheetName val="Job_#"/>
      <sheetName val="Project_Info"/>
      <sheetName val="Gen__Conditions"/>
      <sheetName val="SITE_WORK"/>
      <sheetName val="CONCRETE_WORK"/>
      <sheetName val="Floor_Covering"/>
    </sheetNames>
    <sheetDataSet>
      <sheetData sheetId="0" refreshError="1"/>
      <sheetData sheetId="1" refreshError="1">
        <row r="63">
          <cell r="B63">
            <v>48</v>
          </cell>
          <cell r="G63">
            <v>6123200</v>
          </cell>
        </row>
        <row r="122">
          <cell r="B122">
            <v>45</v>
          </cell>
          <cell r="G122">
            <v>5444500</v>
          </cell>
        </row>
        <row r="182">
          <cell r="B182">
            <v>46</v>
          </cell>
          <cell r="G182">
            <v>5679232</v>
          </cell>
        </row>
        <row r="242">
          <cell r="B242">
            <v>46</v>
          </cell>
          <cell r="G242">
            <v>5679232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0">
          <cell r="B20">
            <v>2046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/>
      <sheetData sheetId="16"/>
      <sheetData sheetId="17"/>
      <sheetData sheetId="18"/>
      <sheetData sheetId="1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Contents"/>
      <sheetName val="PART 1"/>
      <sheetName val="1 Notes "/>
      <sheetName val="PART 2"/>
      <sheetName val="2 Cost Summ"/>
      <sheetName val="PART 3"/>
      <sheetName val="3 Preliminaries"/>
      <sheetName val="PART 4"/>
      <sheetName val="4 Elemental Works - Hotel"/>
      <sheetName val="4 Elemental Works - ApartHotel"/>
      <sheetName val="PART 5"/>
      <sheetName val="5 Options"/>
      <sheetName val="PART 6"/>
      <sheetName val="6 Provisional Sums"/>
      <sheetName val="PART 7"/>
      <sheetName val="APPENDIX A"/>
      <sheetName val="PART 8"/>
      <sheetName val="APPENDIX B"/>
      <sheetName val="PART 9"/>
      <sheetName val="APPENDIX C"/>
      <sheetName val="Addendum 1"/>
      <sheetName val="Appendix - supplementary"/>
      <sheetName val=" Elemental Works - ApartHo Apar"/>
      <sheetName val="Addendum 2"/>
      <sheetName val=" Elemental Works - Hotel 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33CC"/>
    <pageSetUpPr fitToPage="1"/>
  </sheetPr>
  <dimension ref="A1:I140"/>
  <sheetViews>
    <sheetView topLeftCell="B16" zoomScaleNormal="100" workbookViewId="0">
      <pane xSplit="3" ySplit="32" topLeftCell="E63" activePane="bottomRight" state="frozen"/>
      <selection activeCell="B16" sqref="B16"/>
      <selection pane="topRight" activeCell="E16" sqref="E16"/>
      <selection pane="bottomLeft" activeCell="B44" sqref="B44"/>
      <selection pane="bottomRight" activeCell="G59" sqref="G59"/>
    </sheetView>
  </sheetViews>
  <sheetFormatPr defaultRowHeight="15" outlineLevelCol="1"/>
  <cols>
    <col min="1" max="1" width="3.33203125" style="4" hidden="1" customWidth="1"/>
    <col min="2" max="2" width="31.33203125" style="4" customWidth="1"/>
    <col min="3" max="3" width="35.5" style="4" customWidth="1"/>
    <col min="4" max="4" width="13.83203125" style="4" customWidth="1"/>
    <col min="5" max="5" width="18.6640625" style="4" customWidth="1"/>
    <col min="6" max="6" width="18.83203125" style="4" customWidth="1"/>
    <col min="7" max="7" width="10.6640625" style="4" bestFit="1" customWidth="1"/>
    <col min="8" max="8" width="13" style="4" hidden="1" customWidth="1" outlineLevel="1"/>
    <col min="9" max="9" width="9.33203125" style="4" collapsed="1"/>
    <col min="10" max="248" width="9.33203125" style="4"/>
    <col min="249" max="249" width="0" style="4" hidden="1" customWidth="1"/>
    <col min="250" max="250" width="31.33203125" style="4" customWidth="1"/>
    <col min="251" max="251" width="35.5" style="4" customWidth="1"/>
    <col min="252" max="252" width="11.5" style="4" customWidth="1"/>
    <col min="253" max="253" width="18.6640625" style="4" customWidth="1"/>
    <col min="254" max="254" width="18.83203125" style="4" customWidth="1"/>
    <col min="255" max="255" width="3.6640625" style="4" customWidth="1"/>
    <col min="256" max="256" width="11.33203125" style="4" bestFit="1" customWidth="1"/>
    <col min="257" max="504" width="9.33203125" style="4"/>
    <col min="505" max="505" width="0" style="4" hidden="1" customWidth="1"/>
    <col min="506" max="506" width="31.33203125" style="4" customWidth="1"/>
    <col min="507" max="507" width="35.5" style="4" customWidth="1"/>
    <col min="508" max="508" width="11.5" style="4" customWidth="1"/>
    <col min="509" max="509" width="18.6640625" style="4" customWidth="1"/>
    <col min="510" max="510" width="18.83203125" style="4" customWidth="1"/>
    <col min="511" max="511" width="3.6640625" style="4" customWidth="1"/>
    <col min="512" max="512" width="11.33203125" style="4" bestFit="1" customWidth="1"/>
    <col min="513" max="760" width="9.33203125" style="4"/>
    <col min="761" max="761" width="0" style="4" hidden="1" customWidth="1"/>
    <col min="762" max="762" width="31.33203125" style="4" customWidth="1"/>
    <col min="763" max="763" width="35.5" style="4" customWidth="1"/>
    <col min="764" max="764" width="11.5" style="4" customWidth="1"/>
    <col min="765" max="765" width="18.6640625" style="4" customWidth="1"/>
    <col min="766" max="766" width="18.83203125" style="4" customWidth="1"/>
    <col min="767" max="767" width="3.6640625" style="4" customWidth="1"/>
    <col min="768" max="768" width="11.33203125" style="4" bestFit="1" customWidth="1"/>
    <col min="769" max="1016" width="9.33203125" style="4"/>
    <col min="1017" max="1017" width="0" style="4" hidden="1" customWidth="1"/>
    <col min="1018" max="1018" width="31.33203125" style="4" customWidth="1"/>
    <col min="1019" max="1019" width="35.5" style="4" customWidth="1"/>
    <col min="1020" max="1020" width="11.5" style="4" customWidth="1"/>
    <col min="1021" max="1021" width="18.6640625" style="4" customWidth="1"/>
    <col min="1022" max="1022" width="18.83203125" style="4" customWidth="1"/>
    <col min="1023" max="1023" width="3.6640625" style="4" customWidth="1"/>
    <col min="1024" max="1024" width="11.33203125" style="4" bestFit="1" customWidth="1"/>
    <col min="1025" max="1272" width="9.33203125" style="4"/>
    <col min="1273" max="1273" width="0" style="4" hidden="1" customWidth="1"/>
    <col min="1274" max="1274" width="31.33203125" style="4" customWidth="1"/>
    <col min="1275" max="1275" width="35.5" style="4" customWidth="1"/>
    <col min="1276" max="1276" width="11.5" style="4" customWidth="1"/>
    <col min="1277" max="1277" width="18.6640625" style="4" customWidth="1"/>
    <col min="1278" max="1278" width="18.83203125" style="4" customWidth="1"/>
    <col min="1279" max="1279" width="3.6640625" style="4" customWidth="1"/>
    <col min="1280" max="1280" width="11.33203125" style="4" bestFit="1" customWidth="1"/>
    <col min="1281" max="1528" width="9.33203125" style="4"/>
    <col min="1529" max="1529" width="0" style="4" hidden="1" customWidth="1"/>
    <col min="1530" max="1530" width="31.33203125" style="4" customWidth="1"/>
    <col min="1531" max="1531" width="35.5" style="4" customWidth="1"/>
    <col min="1532" max="1532" width="11.5" style="4" customWidth="1"/>
    <col min="1533" max="1533" width="18.6640625" style="4" customWidth="1"/>
    <col min="1534" max="1534" width="18.83203125" style="4" customWidth="1"/>
    <col min="1535" max="1535" width="3.6640625" style="4" customWidth="1"/>
    <col min="1536" max="1536" width="11.33203125" style="4" bestFit="1" customWidth="1"/>
    <col min="1537" max="1784" width="9.33203125" style="4"/>
    <col min="1785" max="1785" width="0" style="4" hidden="1" customWidth="1"/>
    <col min="1786" max="1786" width="31.33203125" style="4" customWidth="1"/>
    <col min="1787" max="1787" width="35.5" style="4" customWidth="1"/>
    <col min="1788" max="1788" width="11.5" style="4" customWidth="1"/>
    <col min="1789" max="1789" width="18.6640625" style="4" customWidth="1"/>
    <col min="1790" max="1790" width="18.83203125" style="4" customWidth="1"/>
    <col min="1791" max="1791" width="3.6640625" style="4" customWidth="1"/>
    <col min="1792" max="1792" width="11.33203125" style="4" bestFit="1" customWidth="1"/>
    <col min="1793" max="2040" width="9.33203125" style="4"/>
    <col min="2041" max="2041" width="0" style="4" hidden="1" customWidth="1"/>
    <col min="2042" max="2042" width="31.33203125" style="4" customWidth="1"/>
    <col min="2043" max="2043" width="35.5" style="4" customWidth="1"/>
    <col min="2044" max="2044" width="11.5" style="4" customWidth="1"/>
    <col min="2045" max="2045" width="18.6640625" style="4" customWidth="1"/>
    <col min="2046" max="2046" width="18.83203125" style="4" customWidth="1"/>
    <col min="2047" max="2047" width="3.6640625" style="4" customWidth="1"/>
    <col min="2048" max="2048" width="11.33203125" style="4" bestFit="1" customWidth="1"/>
    <col min="2049" max="2296" width="9.33203125" style="4"/>
    <col min="2297" max="2297" width="0" style="4" hidden="1" customWidth="1"/>
    <col min="2298" max="2298" width="31.33203125" style="4" customWidth="1"/>
    <col min="2299" max="2299" width="35.5" style="4" customWidth="1"/>
    <col min="2300" max="2300" width="11.5" style="4" customWidth="1"/>
    <col min="2301" max="2301" width="18.6640625" style="4" customWidth="1"/>
    <col min="2302" max="2302" width="18.83203125" style="4" customWidth="1"/>
    <col min="2303" max="2303" width="3.6640625" style="4" customWidth="1"/>
    <col min="2304" max="2304" width="11.33203125" style="4" bestFit="1" customWidth="1"/>
    <col min="2305" max="2552" width="9.33203125" style="4"/>
    <col min="2553" max="2553" width="0" style="4" hidden="1" customWidth="1"/>
    <col min="2554" max="2554" width="31.33203125" style="4" customWidth="1"/>
    <col min="2555" max="2555" width="35.5" style="4" customWidth="1"/>
    <col min="2556" max="2556" width="11.5" style="4" customWidth="1"/>
    <col min="2557" max="2557" width="18.6640625" style="4" customWidth="1"/>
    <col min="2558" max="2558" width="18.83203125" style="4" customWidth="1"/>
    <col min="2559" max="2559" width="3.6640625" style="4" customWidth="1"/>
    <col min="2560" max="2560" width="11.33203125" style="4" bestFit="1" customWidth="1"/>
    <col min="2561" max="2808" width="9.33203125" style="4"/>
    <col min="2809" max="2809" width="0" style="4" hidden="1" customWidth="1"/>
    <col min="2810" max="2810" width="31.33203125" style="4" customWidth="1"/>
    <col min="2811" max="2811" width="35.5" style="4" customWidth="1"/>
    <col min="2812" max="2812" width="11.5" style="4" customWidth="1"/>
    <col min="2813" max="2813" width="18.6640625" style="4" customWidth="1"/>
    <col min="2814" max="2814" width="18.83203125" style="4" customWidth="1"/>
    <col min="2815" max="2815" width="3.6640625" style="4" customWidth="1"/>
    <col min="2816" max="2816" width="11.33203125" style="4" bestFit="1" customWidth="1"/>
    <col min="2817" max="3064" width="9.33203125" style="4"/>
    <col min="3065" max="3065" width="0" style="4" hidden="1" customWidth="1"/>
    <col min="3066" max="3066" width="31.33203125" style="4" customWidth="1"/>
    <col min="3067" max="3067" width="35.5" style="4" customWidth="1"/>
    <col min="3068" max="3068" width="11.5" style="4" customWidth="1"/>
    <col min="3069" max="3069" width="18.6640625" style="4" customWidth="1"/>
    <col min="3070" max="3070" width="18.83203125" style="4" customWidth="1"/>
    <col min="3071" max="3071" width="3.6640625" style="4" customWidth="1"/>
    <col min="3072" max="3072" width="11.33203125" style="4" bestFit="1" customWidth="1"/>
    <col min="3073" max="3320" width="9.33203125" style="4"/>
    <col min="3321" max="3321" width="0" style="4" hidden="1" customWidth="1"/>
    <col min="3322" max="3322" width="31.33203125" style="4" customWidth="1"/>
    <col min="3323" max="3323" width="35.5" style="4" customWidth="1"/>
    <col min="3324" max="3324" width="11.5" style="4" customWidth="1"/>
    <col min="3325" max="3325" width="18.6640625" style="4" customWidth="1"/>
    <col min="3326" max="3326" width="18.83203125" style="4" customWidth="1"/>
    <col min="3327" max="3327" width="3.6640625" style="4" customWidth="1"/>
    <col min="3328" max="3328" width="11.33203125" style="4" bestFit="1" customWidth="1"/>
    <col min="3329" max="3576" width="9.33203125" style="4"/>
    <col min="3577" max="3577" width="0" style="4" hidden="1" customWidth="1"/>
    <col min="3578" max="3578" width="31.33203125" style="4" customWidth="1"/>
    <col min="3579" max="3579" width="35.5" style="4" customWidth="1"/>
    <col min="3580" max="3580" width="11.5" style="4" customWidth="1"/>
    <col min="3581" max="3581" width="18.6640625" style="4" customWidth="1"/>
    <col min="3582" max="3582" width="18.83203125" style="4" customWidth="1"/>
    <col min="3583" max="3583" width="3.6640625" style="4" customWidth="1"/>
    <col min="3584" max="3584" width="11.33203125" style="4" bestFit="1" customWidth="1"/>
    <col min="3585" max="3832" width="9.33203125" style="4"/>
    <col min="3833" max="3833" width="0" style="4" hidden="1" customWidth="1"/>
    <col min="3834" max="3834" width="31.33203125" style="4" customWidth="1"/>
    <col min="3835" max="3835" width="35.5" style="4" customWidth="1"/>
    <col min="3836" max="3836" width="11.5" style="4" customWidth="1"/>
    <col min="3837" max="3837" width="18.6640625" style="4" customWidth="1"/>
    <col min="3838" max="3838" width="18.83203125" style="4" customWidth="1"/>
    <col min="3839" max="3839" width="3.6640625" style="4" customWidth="1"/>
    <col min="3840" max="3840" width="11.33203125" style="4" bestFit="1" customWidth="1"/>
    <col min="3841" max="4088" width="9.33203125" style="4"/>
    <col min="4089" max="4089" width="0" style="4" hidden="1" customWidth="1"/>
    <col min="4090" max="4090" width="31.33203125" style="4" customWidth="1"/>
    <col min="4091" max="4091" width="35.5" style="4" customWidth="1"/>
    <col min="4092" max="4092" width="11.5" style="4" customWidth="1"/>
    <col min="4093" max="4093" width="18.6640625" style="4" customWidth="1"/>
    <col min="4094" max="4094" width="18.83203125" style="4" customWidth="1"/>
    <col min="4095" max="4095" width="3.6640625" style="4" customWidth="1"/>
    <col min="4096" max="4096" width="11.33203125" style="4" bestFit="1" customWidth="1"/>
    <col min="4097" max="4344" width="9.33203125" style="4"/>
    <col min="4345" max="4345" width="0" style="4" hidden="1" customWidth="1"/>
    <col min="4346" max="4346" width="31.33203125" style="4" customWidth="1"/>
    <col min="4347" max="4347" width="35.5" style="4" customWidth="1"/>
    <col min="4348" max="4348" width="11.5" style="4" customWidth="1"/>
    <col min="4349" max="4349" width="18.6640625" style="4" customWidth="1"/>
    <col min="4350" max="4350" width="18.83203125" style="4" customWidth="1"/>
    <col min="4351" max="4351" width="3.6640625" style="4" customWidth="1"/>
    <col min="4352" max="4352" width="11.33203125" style="4" bestFit="1" customWidth="1"/>
    <col min="4353" max="4600" width="9.33203125" style="4"/>
    <col min="4601" max="4601" width="0" style="4" hidden="1" customWidth="1"/>
    <col min="4602" max="4602" width="31.33203125" style="4" customWidth="1"/>
    <col min="4603" max="4603" width="35.5" style="4" customWidth="1"/>
    <col min="4604" max="4604" width="11.5" style="4" customWidth="1"/>
    <col min="4605" max="4605" width="18.6640625" style="4" customWidth="1"/>
    <col min="4606" max="4606" width="18.83203125" style="4" customWidth="1"/>
    <col min="4607" max="4607" width="3.6640625" style="4" customWidth="1"/>
    <col min="4608" max="4608" width="11.33203125" style="4" bestFit="1" customWidth="1"/>
    <col min="4609" max="4856" width="9.33203125" style="4"/>
    <col min="4857" max="4857" width="0" style="4" hidden="1" customWidth="1"/>
    <col min="4858" max="4858" width="31.33203125" style="4" customWidth="1"/>
    <col min="4859" max="4859" width="35.5" style="4" customWidth="1"/>
    <col min="4860" max="4860" width="11.5" style="4" customWidth="1"/>
    <col min="4861" max="4861" width="18.6640625" style="4" customWidth="1"/>
    <col min="4862" max="4862" width="18.83203125" style="4" customWidth="1"/>
    <col min="4863" max="4863" width="3.6640625" style="4" customWidth="1"/>
    <col min="4864" max="4864" width="11.33203125" style="4" bestFit="1" customWidth="1"/>
    <col min="4865" max="5112" width="9.33203125" style="4"/>
    <col min="5113" max="5113" width="0" style="4" hidden="1" customWidth="1"/>
    <col min="5114" max="5114" width="31.33203125" style="4" customWidth="1"/>
    <col min="5115" max="5115" width="35.5" style="4" customWidth="1"/>
    <col min="5116" max="5116" width="11.5" style="4" customWidth="1"/>
    <col min="5117" max="5117" width="18.6640625" style="4" customWidth="1"/>
    <col min="5118" max="5118" width="18.83203125" style="4" customWidth="1"/>
    <col min="5119" max="5119" width="3.6640625" style="4" customWidth="1"/>
    <col min="5120" max="5120" width="11.33203125" style="4" bestFit="1" customWidth="1"/>
    <col min="5121" max="5368" width="9.33203125" style="4"/>
    <col min="5369" max="5369" width="0" style="4" hidden="1" customWidth="1"/>
    <col min="5370" max="5370" width="31.33203125" style="4" customWidth="1"/>
    <col min="5371" max="5371" width="35.5" style="4" customWidth="1"/>
    <col min="5372" max="5372" width="11.5" style="4" customWidth="1"/>
    <col min="5373" max="5373" width="18.6640625" style="4" customWidth="1"/>
    <col min="5374" max="5374" width="18.83203125" style="4" customWidth="1"/>
    <col min="5375" max="5375" width="3.6640625" style="4" customWidth="1"/>
    <col min="5376" max="5376" width="11.33203125" style="4" bestFit="1" customWidth="1"/>
    <col min="5377" max="5624" width="9.33203125" style="4"/>
    <col min="5625" max="5625" width="0" style="4" hidden="1" customWidth="1"/>
    <col min="5626" max="5626" width="31.33203125" style="4" customWidth="1"/>
    <col min="5627" max="5627" width="35.5" style="4" customWidth="1"/>
    <col min="5628" max="5628" width="11.5" style="4" customWidth="1"/>
    <col min="5629" max="5629" width="18.6640625" style="4" customWidth="1"/>
    <col min="5630" max="5630" width="18.83203125" style="4" customWidth="1"/>
    <col min="5631" max="5631" width="3.6640625" style="4" customWidth="1"/>
    <col min="5632" max="5632" width="11.33203125" style="4" bestFit="1" customWidth="1"/>
    <col min="5633" max="5880" width="9.33203125" style="4"/>
    <col min="5881" max="5881" width="0" style="4" hidden="1" customWidth="1"/>
    <col min="5882" max="5882" width="31.33203125" style="4" customWidth="1"/>
    <col min="5883" max="5883" width="35.5" style="4" customWidth="1"/>
    <col min="5884" max="5884" width="11.5" style="4" customWidth="1"/>
    <col min="5885" max="5885" width="18.6640625" style="4" customWidth="1"/>
    <col min="5886" max="5886" width="18.83203125" style="4" customWidth="1"/>
    <col min="5887" max="5887" width="3.6640625" style="4" customWidth="1"/>
    <col min="5888" max="5888" width="11.33203125" style="4" bestFit="1" customWidth="1"/>
    <col min="5889" max="6136" width="9.33203125" style="4"/>
    <col min="6137" max="6137" width="0" style="4" hidden="1" customWidth="1"/>
    <col min="6138" max="6138" width="31.33203125" style="4" customWidth="1"/>
    <col min="6139" max="6139" width="35.5" style="4" customWidth="1"/>
    <col min="6140" max="6140" width="11.5" style="4" customWidth="1"/>
    <col min="6141" max="6141" width="18.6640625" style="4" customWidth="1"/>
    <col min="6142" max="6142" width="18.83203125" style="4" customWidth="1"/>
    <col min="6143" max="6143" width="3.6640625" style="4" customWidth="1"/>
    <col min="6144" max="6144" width="11.33203125" style="4" bestFit="1" customWidth="1"/>
    <col min="6145" max="6392" width="9.33203125" style="4"/>
    <col min="6393" max="6393" width="0" style="4" hidden="1" customWidth="1"/>
    <col min="6394" max="6394" width="31.33203125" style="4" customWidth="1"/>
    <col min="6395" max="6395" width="35.5" style="4" customWidth="1"/>
    <col min="6396" max="6396" width="11.5" style="4" customWidth="1"/>
    <col min="6397" max="6397" width="18.6640625" style="4" customWidth="1"/>
    <col min="6398" max="6398" width="18.83203125" style="4" customWidth="1"/>
    <col min="6399" max="6399" width="3.6640625" style="4" customWidth="1"/>
    <col min="6400" max="6400" width="11.33203125" style="4" bestFit="1" customWidth="1"/>
    <col min="6401" max="6648" width="9.33203125" style="4"/>
    <col min="6649" max="6649" width="0" style="4" hidden="1" customWidth="1"/>
    <col min="6650" max="6650" width="31.33203125" style="4" customWidth="1"/>
    <col min="6651" max="6651" width="35.5" style="4" customWidth="1"/>
    <col min="6652" max="6652" width="11.5" style="4" customWidth="1"/>
    <col min="6653" max="6653" width="18.6640625" style="4" customWidth="1"/>
    <col min="6654" max="6654" width="18.83203125" style="4" customWidth="1"/>
    <col min="6655" max="6655" width="3.6640625" style="4" customWidth="1"/>
    <col min="6656" max="6656" width="11.33203125" style="4" bestFit="1" customWidth="1"/>
    <col min="6657" max="6904" width="9.33203125" style="4"/>
    <col min="6905" max="6905" width="0" style="4" hidden="1" customWidth="1"/>
    <col min="6906" max="6906" width="31.33203125" style="4" customWidth="1"/>
    <col min="6907" max="6907" width="35.5" style="4" customWidth="1"/>
    <col min="6908" max="6908" width="11.5" style="4" customWidth="1"/>
    <col min="6909" max="6909" width="18.6640625" style="4" customWidth="1"/>
    <col min="6910" max="6910" width="18.83203125" style="4" customWidth="1"/>
    <col min="6911" max="6911" width="3.6640625" style="4" customWidth="1"/>
    <col min="6912" max="6912" width="11.33203125" style="4" bestFit="1" customWidth="1"/>
    <col min="6913" max="7160" width="9.33203125" style="4"/>
    <col min="7161" max="7161" width="0" style="4" hidden="1" customWidth="1"/>
    <col min="7162" max="7162" width="31.33203125" style="4" customWidth="1"/>
    <col min="7163" max="7163" width="35.5" style="4" customWidth="1"/>
    <col min="7164" max="7164" width="11.5" style="4" customWidth="1"/>
    <col min="7165" max="7165" width="18.6640625" style="4" customWidth="1"/>
    <col min="7166" max="7166" width="18.83203125" style="4" customWidth="1"/>
    <col min="7167" max="7167" width="3.6640625" style="4" customWidth="1"/>
    <col min="7168" max="7168" width="11.33203125" style="4" bestFit="1" customWidth="1"/>
    <col min="7169" max="7416" width="9.33203125" style="4"/>
    <col min="7417" max="7417" width="0" style="4" hidden="1" customWidth="1"/>
    <col min="7418" max="7418" width="31.33203125" style="4" customWidth="1"/>
    <col min="7419" max="7419" width="35.5" style="4" customWidth="1"/>
    <col min="7420" max="7420" width="11.5" style="4" customWidth="1"/>
    <col min="7421" max="7421" width="18.6640625" style="4" customWidth="1"/>
    <col min="7422" max="7422" width="18.83203125" style="4" customWidth="1"/>
    <col min="7423" max="7423" width="3.6640625" style="4" customWidth="1"/>
    <col min="7424" max="7424" width="11.33203125" style="4" bestFit="1" customWidth="1"/>
    <col min="7425" max="7672" width="9.33203125" style="4"/>
    <col min="7673" max="7673" width="0" style="4" hidden="1" customWidth="1"/>
    <col min="7674" max="7674" width="31.33203125" style="4" customWidth="1"/>
    <col min="7675" max="7675" width="35.5" style="4" customWidth="1"/>
    <col min="7676" max="7676" width="11.5" style="4" customWidth="1"/>
    <col min="7677" max="7677" width="18.6640625" style="4" customWidth="1"/>
    <col min="7678" max="7678" width="18.83203125" style="4" customWidth="1"/>
    <col min="7679" max="7679" width="3.6640625" style="4" customWidth="1"/>
    <col min="7680" max="7680" width="11.33203125" style="4" bestFit="1" customWidth="1"/>
    <col min="7681" max="7928" width="9.33203125" style="4"/>
    <col min="7929" max="7929" width="0" style="4" hidden="1" customWidth="1"/>
    <col min="7930" max="7930" width="31.33203125" style="4" customWidth="1"/>
    <col min="7931" max="7931" width="35.5" style="4" customWidth="1"/>
    <col min="7932" max="7932" width="11.5" style="4" customWidth="1"/>
    <col min="7933" max="7933" width="18.6640625" style="4" customWidth="1"/>
    <col min="7934" max="7934" width="18.83203125" style="4" customWidth="1"/>
    <col min="7935" max="7935" width="3.6640625" style="4" customWidth="1"/>
    <col min="7936" max="7936" width="11.33203125" style="4" bestFit="1" customWidth="1"/>
    <col min="7937" max="8184" width="9.33203125" style="4"/>
    <col min="8185" max="8185" width="0" style="4" hidden="1" customWidth="1"/>
    <col min="8186" max="8186" width="31.33203125" style="4" customWidth="1"/>
    <col min="8187" max="8187" width="35.5" style="4" customWidth="1"/>
    <col min="8188" max="8188" width="11.5" style="4" customWidth="1"/>
    <col min="8189" max="8189" width="18.6640625" style="4" customWidth="1"/>
    <col min="8190" max="8190" width="18.83203125" style="4" customWidth="1"/>
    <col min="8191" max="8191" width="3.6640625" style="4" customWidth="1"/>
    <col min="8192" max="8192" width="11.33203125" style="4" bestFit="1" customWidth="1"/>
    <col min="8193" max="8440" width="9.33203125" style="4"/>
    <col min="8441" max="8441" width="0" style="4" hidden="1" customWidth="1"/>
    <col min="8442" max="8442" width="31.33203125" style="4" customWidth="1"/>
    <col min="8443" max="8443" width="35.5" style="4" customWidth="1"/>
    <col min="8444" max="8444" width="11.5" style="4" customWidth="1"/>
    <col min="8445" max="8445" width="18.6640625" style="4" customWidth="1"/>
    <col min="8446" max="8446" width="18.83203125" style="4" customWidth="1"/>
    <col min="8447" max="8447" width="3.6640625" style="4" customWidth="1"/>
    <col min="8448" max="8448" width="11.33203125" style="4" bestFit="1" customWidth="1"/>
    <col min="8449" max="8696" width="9.33203125" style="4"/>
    <col min="8697" max="8697" width="0" style="4" hidden="1" customWidth="1"/>
    <col min="8698" max="8698" width="31.33203125" style="4" customWidth="1"/>
    <col min="8699" max="8699" width="35.5" style="4" customWidth="1"/>
    <col min="8700" max="8700" width="11.5" style="4" customWidth="1"/>
    <col min="8701" max="8701" width="18.6640625" style="4" customWidth="1"/>
    <col min="8702" max="8702" width="18.83203125" style="4" customWidth="1"/>
    <col min="8703" max="8703" width="3.6640625" style="4" customWidth="1"/>
    <col min="8704" max="8704" width="11.33203125" style="4" bestFit="1" customWidth="1"/>
    <col min="8705" max="8952" width="9.33203125" style="4"/>
    <col min="8953" max="8953" width="0" style="4" hidden="1" customWidth="1"/>
    <col min="8954" max="8954" width="31.33203125" style="4" customWidth="1"/>
    <col min="8955" max="8955" width="35.5" style="4" customWidth="1"/>
    <col min="8956" max="8956" width="11.5" style="4" customWidth="1"/>
    <col min="8957" max="8957" width="18.6640625" style="4" customWidth="1"/>
    <col min="8958" max="8958" width="18.83203125" style="4" customWidth="1"/>
    <col min="8959" max="8959" width="3.6640625" style="4" customWidth="1"/>
    <col min="8960" max="8960" width="11.33203125" style="4" bestFit="1" customWidth="1"/>
    <col min="8961" max="9208" width="9.33203125" style="4"/>
    <col min="9209" max="9209" width="0" style="4" hidden="1" customWidth="1"/>
    <col min="9210" max="9210" width="31.33203125" style="4" customWidth="1"/>
    <col min="9211" max="9211" width="35.5" style="4" customWidth="1"/>
    <col min="9212" max="9212" width="11.5" style="4" customWidth="1"/>
    <col min="9213" max="9213" width="18.6640625" style="4" customWidth="1"/>
    <col min="9214" max="9214" width="18.83203125" style="4" customWidth="1"/>
    <col min="9215" max="9215" width="3.6640625" style="4" customWidth="1"/>
    <col min="9216" max="9216" width="11.33203125" style="4" bestFit="1" customWidth="1"/>
    <col min="9217" max="9464" width="9.33203125" style="4"/>
    <col min="9465" max="9465" width="0" style="4" hidden="1" customWidth="1"/>
    <col min="9466" max="9466" width="31.33203125" style="4" customWidth="1"/>
    <col min="9467" max="9467" width="35.5" style="4" customWidth="1"/>
    <col min="9468" max="9468" width="11.5" style="4" customWidth="1"/>
    <col min="9469" max="9469" width="18.6640625" style="4" customWidth="1"/>
    <col min="9470" max="9470" width="18.83203125" style="4" customWidth="1"/>
    <col min="9471" max="9471" width="3.6640625" style="4" customWidth="1"/>
    <col min="9472" max="9472" width="11.33203125" style="4" bestFit="1" customWidth="1"/>
    <col min="9473" max="9720" width="9.33203125" style="4"/>
    <col min="9721" max="9721" width="0" style="4" hidden="1" customWidth="1"/>
    <col min="9722" max="9722" width="31.33203125" style="4" customWidth="1"/>
    <col min="9723" max="9723" width="35.5" style="4" customWidth="1"/>
    <col min="9724" max="9724" width="11.5" style="4" customWidth="1"/>
    <col min="9725" max="9725" width="18.6640625" style="4" customWidth="1"/>
    <col min="9726" max="9726" width="18.83203125" style="4" customWidth="1"/>
    <col min="9727" max="9727" width="3.6640625" style="4" customWidth="1"/>
    <col min="9728" max="9728" width="11.33203125" style="4" bestFit="1" customWidth="1"/>
    <col min="9729" max="9976" width="9.33203125" style="4"/>
    <col min="9977" max="9977" width="0" style="4" hidden="1" customWidth="1"/>
    <col min="9978" max="9978" width="31.33203125" style="4" customWidth="1"/>
    <col min="9979" max="9979" width="35.5" style="4" customWidth="1"/>
    <col min="9980" max="9980" width="11.5" style="4" customWidth="1"/>
    <col min="9981" max="9981" width="18.6640625" style="4" customWidth="1"/>
    <col min="9982" max="9982" width="18.83203125" style="4" customWidth="1"/>
    <col min="9983" max="9983" width="3.6640625" style="4" customWidth="1"/>
    <col min="9984" max="9984" width="11.33203125" style="4" bestFit="1" customWidth="1"/>
    <col min="9985" max="10232" width="9.33203125" style="4"/>
    <col min="10233" max="10233" width="0" style="4" hidden="1" customWidth="1"/>
    <col min="10234" max="10234" width="31.33203125" style="4" customWidth="1"/>
    <col min="10235" max="10235" width="35.5" style="4" customWidth="1"/>
    <col min="10236" max="10236" width="11.5" style="4" customWidth="1"/>
    <col min="10237" max="10237" width="18.6640625" style="4" customWidth="1"/>
    <col min="10238" max="10238" width="18.83203125" style="4" customWidth="1"/>
    <col min="10239" max="10239" width="3.6640625" style="4" customWidth="1"/>
    <col min="10240" max="10240" width="11.33203125" style="4" bestFit="1" customWidth="1"/>
    <col min="10241" max="10488" width="9.33203125" style="4"/>
    <col min="10489" max="10489" width="0" style="4" hidden="1" customWidth="1"/>
    <col min="10490" max="10490" width="31.33203125" style="4" customWidth="1"/>
    <col min="10491" max="10491" width="35.5" style="4" customWidth="1"/>
    <col min="10492" max="10492" width="11.5" style="4" customWidth="1"/>
    <col min="10493" max="10493" width="18.6640625" style="4" customWidth="1"/>
    <col min="10494" max="10494" width="18.83203125" style="4" customWidth="1"/>
    <col min="10495" max="10495" width="3.6640625" style="4" customWidth="1"/>
    <col min="10496" max="10496" width="11.33203125" style="4" bestFit="1" customWidth="1"/>
    <col min="10497" max="10744" width="9.33203125" style="4"/>
    <col min="10745" max="10745" width="0" style="4" hidden="1" customWidth="1"/>
    <col min="10746" max="10746" width="31.33203125" style="4" customWidth="1"/>
    <col min="10747" max="10747" width="35.5" style="4" customWidth="1"/>
    <col min="10748" max="10748" width="11.5" style="4" customWidth="1"/>
    <col min="10749" max="10749" width="18.6640625" style="4" customWidth="1"/>
    <col min="10750" max="10750" width="18.83203125" style="4" customWidth="1"/>
    <col min="10751" max="10751" width="3.6640625" style="4" customWidth="1"/>
    <col min="10752" max="10752" width="11.33203125" style="4" bestFit="1" customWidth="1"/>
    <col min="10753" max="11000" width="9.33203125" style="4"/>
    <col min="11001" max="11001" width="0" style="4" hidden="1" customWidth="1"/>
    <col min="11002" max="11002" width="31.33203125" style="4" customWidth="1"/>
    <col min="11003" max="11003" width="35.5" style="4" customWidth="1"/>
    <col min="11004" max="11004" width="11.5" style="4" customWidth="1"/>
    <col min="11005" max="11005" width="18.6640625" style="4" customWidth="1"/>
    <col min="11006" max="11006" width="18.83203125" style="4" customWidth="1"/>
    <col min="11007" max="11007" width="3.6640625" style="4" customWidth="1"/>
    <col min="11008" max="11008" width="11.33203125" style="4" bestFit="1" customWidth="1"/>
    <col min="11009" max="11256" width="9.33203125" style="4"/>
    <col min="11257" max="11257" width="0" style="4" hidden="1" customWidth="1"/>
    <col min="11258" max="11258" width="31.33203125" style="4" customWidth="1"/>
    <col min="11259" max="11259" width="35.5" style="4" customWidth="1"/>
    <col min="11260" max="11260" width="11.5" style="4" customWidth="1"/>
    <col min="11261" max="11261" width="18.6640625" style="4" customWidth="1"/>
    <col min="11262" max="11262" width="18.83203125" style="4" customWidth="1"/>
    <col min="11263" max="11263" width="3.6640625" style="4" customWidth="1"/>
    <col min="11264" max="11264" width="11.33203125" style="4" bestFit="1" customWidth="1"/>
    <col min="11265" max="11512" width="9.33203125" style="4"/>
    <col min="11513" max="11513" width="0" style="4" hidden="1" customWidth="1"/>
    <col min="11514" max="11514" width="31.33203125" style="4" customWidth="1"/>
    <col min="11515" max="11515" width="35.5" style="4" customWidth="1"/>
    <col min="11516" max="11516" width="11.5" style="4" customWidth="1"/>
    <col min="11517" max="11517" width="18.6640625" style="4" customWidth="1"/>
    <col min="11518" max="11518" width="18.83203125" style="4" customWidth="1"/>
    <col min="11519" max="11519" width="3.6640625" style="4" customWidth="1"/>
    <col min="11520" max="11520" width="11.33203125" style="4" bestFit="1" customWidth="1"/>
    <col min="11521" max="11768" width="9.33203125" style="4"/>
    <col min="11769" max="11769" width="0" style="4" hidden="1" customWidth="1"/>
    <col min="11770" max="11770" width="31.33203125" style="4" customWidth="1"/>
    <col min="11771" max="11771" width="35.5" style="4" customWidth="1"/>
    <col min="11772" max="11772" width="11.5" style="4" customWidth="1"/>
    <col min="11773" max="11773" width="18.6640625" style="4" customWidth="1"/>
    <col min="11774" max="11774" width="18.83203125" style="4" customWidth="1"/>
    <col min="11775" max="11775" width="3.6640625" style="4" customWidth="1"/>
    <col min="11776" max="11776" width="11.33203125" style="4" bestFit="1" customWidth="1"/>
    <col min="11777" max="12024" width="9.33203125" style="4"/>
    <col min="12025" max="12025" width="0" style="4" hidden="1" customWidth="1"/>
    <col min="12026" max="12026" width="31.33203125" style="4" customWidth="1"/>
    <col min="12027" max="12027" width="35.5" style="4" customWidth="1"/>
    <col min="12028" max="12028" width="11.5" style="4" customWidth="1"/>
    <col min="12029" max="12029" width="18.6640625" style="4" customWidth="1"/>
    <col min="12030" max="12030" width="18.83203125" style="4" customWidth="1"/>
    <col min="12031" max="12031" width="3.6640625" style="4" customWidth="1"/>
    <col min="12032" max="12032" width="11.33203125" style="4" bestFit="1" customWidth="1"/>
    <col min="12033" max="12280" width="9.33203125" style="4"/>
    <col min="12281" max="12281" width="0" style="4" hidden="1" customWidth="1"/>
    <col min="12282" max="12282" width="31.33203125" style="4" customWidth="1"/>
    <col min="12283" max="12283" width="35.5" style="4" customWidth="1"/>
    <col min="12284" max="12284" width="11.5" style="4" customWidth="1"/>
    <col min="12285" max="12285" width="18.6640625" style="4" customWidth="1"/>
    <col min="12286" max="12286" width="18.83203125" style="4" customWidth="1"/>
    <col min="12287" max="12287" width="3.6640625" style="4" customWidth="1"/>
    <col min="12288" max="12288" width="11.33203125" style="4" bestFit="1" customWidth="1"/>
    <col min="12289" max="12536" width="9.33203125" style="4"/>
    <col min="12537" max="12537" width="0" style="4" hidden="1" customWidth="1"/>
    <col min="12538" max="12538" width="31.33203125" style="4" customWidth="1"/>
    <col min="12539" max="12539" width="35.5" style="4" customWidth="1"/>
    <col min="12540" max="12540" width="11.5" style="4" customWidth="1"/>
    <col min="12541" max="12541" width="18.6640625" style="4" customWidth="1"/>
    <col min="12542" max="12542" width="18.83203125" style="4" customWidth="1"/>
    <col min="12543" max="12543" width="3.6640625" style="4" customWidth="1"/>
    <col min="12544" max="12544" width="11.33203125" style="4" bestFit="1" customWidth="1"/>
    <col min="12545" max="12792" width="9.33203125" style="4"/>
    <col min="12793" max="12793" width="0" style="4" hidden="1" customWidth="1"/>
    <col min="12794" max="12794" width="31.33203125" style="4" customWidth="1"/>
    <col min="12795" max="12795" width="35.5" style="4" customWidth="1"/>
    <col min="12796" max="12796" width="11.5" style="4" customWidth="1"/>
    <col min="12797" max="12797" width="18.6640625" style="4" customWidth="1"/>
    <col min="12798" max="12798" width="18.83203125" style="4" customWidth="1"/>
    <col min="12799" max="12799" width="3.6640625" style="4" customWidth="1"/>
    <col min="12800" max="12800" width="11.33203125" style="4" bestFit="1" customWidth="1"/>
    <col min="12801" max="13048" width="9.33203125" style="4"/>
    <col min="13049" max="13049" width="0" style="4" hidden="1" customWidth="1"/>
    <col min="13050" max="13050" width="31.33203125" style="4" customWidth="1"/>
    <col min="13051" max="13051" width="35.5" style="4" customWidth="1"/>
    <col min="13052" max="13052" width="11.5" style="4" customWidth="1"/>
    <col min="13053" max="13053" width="18.6640625" style="4" customWidth="1"/>
    <col min="13054" max="13054" width="18.83203125" style="4" customWidth="1"/>
    <col min="13055" max="13055" width="3.6640625" style="4" customWidth="1"/>
    <col min="13056" max="13056" width="11.33203125" style="4" bestFit="1" customWidth="1"/>
    <col min="13057" max="13304" width="9.33203125" style="4"/>
    <col min="13305" max="13305" width="0" style="4" hidden="1" customWidth="1"/>
    <col min="13306" max="13306" width="31.33203125" style="4" customWidth="1"/>
    <col min="13307" max="13307" width="35.5" style="4" customWidth="1"/>
    <col min="13308" max="13308" width="11.5" style="4" customWidth="1"/>
    <col min="13309" max="13309" width="18.6640625" style="4" customWidth="1"/>
    <col min="13310" max="13310" width="18.83203125" style="4" customWidth="1"/>
    <col min="13311" max="13311" width="3.6640625" style="4" customWidth="1"/>
    <col min="13312" max="13312" width="11.33203125" style="4" bestFit="1" customWidth="1"/>
    <col min="13313" max="13560" width="9.33203125" style="4"/>
    <col min="13561" max="13561" width="0" style="4" hidden="1" customWidth="1"/>
    <col min="13562" max="13562" width="31.33203125" style="4" customWidth="1"/>
    <col min="13563" max="13563" width="35.5" style="4" customWidth="1"/>
    <col min="13564" max="13564" width="11.5" style="4" customWidth="1"/>
    <col min="13565" max="13565" width="18.6640625" style="4" customWidth="1"/>
    <col min="13566" max="13566" width="18.83203125" style="4" customWidth="1"/>
    <col min="13567" max="13567" width="3.6640625" style="4" customWidth="1"/>
    <col min="13568" max="13568" width="11.33203125" style="4" bestFit="1" customWidth="1"/>
    <col min="13569" max="13816" width="9.33203125" style="4"/>
    <col min="13817" max="13817" width="0" style="4" hidden="1" customWidth="1"/>
    <col min="13818" max="13818" width="31.33203125" style="4" customWidth="1"/>
    <col min="13819" max="13819" width="35.5" style="4" customWidth="1"/>
    <col min="13820" max="13820" width="11.5" style="4" customWidth="1"/>
    <col min="13821" max="13821" width="18.6640625" style="4" customWidth="1"/>
    <col min="13822" max="13822" width="18.83203125" style="4" customWidth="1"/>
    <col min="13823" max="13823" width="3.6640625" style="4" customWidth="1"/>
    <col min="13824" max="13824" width="11.33203125" style="4" bestFit="1" customWidth="1"/>
    <col min="13825" max="14072" width="9.33203125" style="4"/>
    <col min="14073" max="14073" width="0" style="4" hidden="1" customWidth="1"/>
    <col min="14074" max="14074" width="31.33203125" style="4" customWidth="1"/>
    <col min="14075" max="14075" width="35.5" style="4" customWidth="1"/>
    <col min="14076" max="14076" width="11.5" style="4" customWidth="1"/>
    <col min="14077" max="14077" width="18.6640625" style="4" customWidth="1"/>
    <col min="14078" max="14078" width="18.83203125" style="4" customWidth="1"/>
    <col min="14079" max="14079" width="3.6640625" style="4" customWidth="1"/>
    <col min="14080" max="14080" width="11.33203125" style="4" bestFit="1" customWidth="1"/>
    <col min="14081" max="14328" width="9.33203125" style="4"/>
    <col min="14329" max="14329" width="0" style="4" hidden="1" customWidth="1"/>
    <col min="14330" max="14330" width="31.33203125" style="4" customWidth="1"/>
    <col min="14331" max="14331" width="35.5" style="4" customWidth="1"/>
    <col min="14332" max="14332" width="11.5" style="4" customWidth="1"/>
    <col min="14333" max="14333" width="18.6640625" style="4" customWidth="1"/>
    <col min="14334" max="14334" width="18.83203125" style="4" customWidth="1"/>
    <col min="14335" max="14335" width="3.6640625" style="4" customWidth="1"/>
    <col min="14336" max="14336" width="11.33203125" style="4" bestFit="1" customWidth="1"/>
    <col min="14337" max="14584" width="9.33203125" style="4"/>
    <col min="14585" max="14585" width="0" style="4" hidden="1" customWidth="1"/>
    <col min="14586" max="14586" width="31.33203125" style="4" customWidth="1"/>
    <col min="14587" max="14587" width="35.5" style="4" customWidth="1"/>
    <col min="14588" max="14588" width="11.5" style="4" customWidth="1"/>
    <col min="14589" max="14589" width="18.6640625" style="4" customWidth="1"/>
    <col min="14590" max="14590" width="18.83203125" style="4" customWidth="1"/>
    <col min="14591" max="14591" width="3.6640625" style="4" customWidth="1"/>
    <col min="14592" max="14592" width="11.33203125" style="4" bestFit="1" customWidth="1"/>
    <col min="14593" max="14840" width="9.33203125" style="4"/>
    <col min="14841" max="14841" width="0" style="4" hidden="1" customWidth="1"/>
    <col min="14842" max="14842" width="31.33203125" style="4" customWidth="1"/>
    <col min="14843" max="14843" width="35.5" style="4" customWidth="1"/>
    <col min="14844" max="14844" width="11.5" style="4" customWidth="1"/>
    <col min="14845" max="14845" width="18.6640625" style="4" customWidth="1"/>
    <col min="14846" max="14846" width="18.83203125" style="4" customWidth="1"/>
    <col min="14847" max="14847" width="3.6640625" style="4" customWidth="1"/>
    <col min="14848" max="14848" width="11.33203125" style="4" bestFit="1" customWidth="1"/>
    <col min="14849" max="15096" width="9.33203125" style="4"/>
    <col min="15097" max="15097" width="0" style="4" hidden="1" customWidth="1"/>
    <col min="15098" max="15098" width="31.33203125" style="4" customWidth="1"/>
    <col min="15099" max="15099" width="35.5" style="4" customWidth="1"/>
    <col min="15100" max="15100" width="11.5" style="4" customWidth="1"/>
    <col min="15101" max="15101" width="18.6640625" style="4" customWidth="1"/>
    <col min="15102" max="15102" width="18.83203125" style="4" customWidth="1"/>
    <col min="15103" max="15103" width="3.6640625" style="4" customWidth="1"/>
    <col min="15104" max="15104" width="11.33203125" style="4" bestFit="1" customWidth="1"/>
    <col min="15105" max="15352" width="9.33203125" style="4"/>
    <col min="15353" max="15353" width="0" style="4" hidden="1" customWidth="1"/>
    <col min="15354" max="15354" width="31.33203125" style="4" customWidth="1"/>
    <col min="15355" max="15355" width="35.5" style="4" customWidth="1"/>
    <col min="15356" max="15356" width="11.5" style="4" customWidth="1"/>
    <col min="15357" max="15357" width="18.6640625" style="4" customWidth="1"/>
    <col min="15358" max="15358" width="18.83203125" style="4" customWidth="1"/>
    <col min="15359" max="15359" width="3.6640625" style="4" customWidth="1"/>
    <col min="15360" max="15360" width="11.33203125" style="4" bestFit="1" customWidth="1"/>
    <col min="15361" max="15608" width="9.33203125" style="4"/>
    <col min="15609" max="15609" width="0" style="4" hidden="1" customWidth="1"/>
    <col min="15610" max="15610" width="31.33203125" style="4" customWidth="1"/>
    <col min="15611" max="15611" width="35.5" style="4" customWidth="1"/>
    <col min="15612" max="15612" width="11.5" style="4" customWidth="1"/>
    <col min="15613" max="15613" width="18.6640625" style="4" customWidth="1"/>
    <col min="15614" max="15614" width="18.83203125" style="4" customWidth="1"/>
    <col min="15615" max="15615" width="3.6640625" style="4" customWidth="1"/>
    <col min="15616" max="15616" width="11.33203125" style="4" bestFit="1" customWidth="1"/>
    <col min="15617" max="15864" width="9.33203125" style="4"/>
    <col min="15865" max="15865" width="0" style="4" hidden="1" customWidth="1"/>
    <col min="15866" max="15866" width="31.33203125" style="4" customWidth="1"/>
    <col min="15867" max="15867" width="35.5" style="4" customWidth="1"/>
    <col min="15868" max="15868" width="11.5" style="4" customWidth="1"/>
    <col min="15869" max="15869" width="18.6640625" style="4" customWidth="1"/>
    <col min="15870" max="15870" width="18.83203125" style="4" customWidth="1"/>
    <col min="15871" max="15871" width="3.6640625" style="4" customWidth="1"/>
    <col min="15872" max="15872" width="11.33203125" style="4" bestFit="1" customWidth="1"/>
    <col min="15873" max="16120" width="9.33203125" style="4"/>
    <col min="16121" max="16121" width="0" style="4" hidden="1" customWidth="1"/>
    <col min="16122" max="16122" width="31.33203125" style="4" customWidth="1"/>
    <col min="16123" max="16123" width="35.5" style="4" customWidth="1"/>
    <col min="16124" max="16124" width="11.5" style="4" customWidth="1"/>
    <col min="16125" max="16125" width="18.6640625" style="4" customWidth="1"/>
    <col min="16126" max="16126" width="18.83203125" style="4" customWidth="1"/>
    <col min="16127" max="16127" width="3.6640625" style="4" customWidth="1"/>
    <col min="16128" max="16128" width="11.33203125" style="4" bestFit="1" customWidth="1"/>
    <col min="16129" max="16384" width="9.33203125" style="4"/>
  </cols>
  <sheetData>
    <row r="1" spans="1:6" ht="12" customHeight="1">
      <c r="A1" s="2" t="s">
        <v>276</v>
      </c>
      <c r="B1" s="581" t="s">
        <v>88</v>
      </c>
      <c r="C1" s="581"/>
      <c r="D1" s="581"/>
      <c r="E1" s="581"/>
      <c r="F1" s="581"/>
    </row>
    <row r="2" spans="1:6" ht="12" customHeight="1">
      <c r="A2" s="2" t="s">
        <v>276</v>
      </c>
      <c r="B2" s="581" t="s">
        <v>143</v>
      </c>
      <c r="C2" s="581"/>
      <c r="D2" s="581"/>
      <c r="E2" s="581"/>
      <c r="F2" s="581"/>
    </row>
    <row r="3" spans="1:6" ht="12" customHeight="1">
      <c r="A3" s="2" t="s">
        <v>276</v>
      </c>
      <c r="B3" s="581" t="s">
        <v>89</v>
      </c>
      <c r="C3" s="581"/>
      <c r="D3" s="581"/>
      <c r="E3" s="581"/>
      <c r="F3" s="581"/>
    </row>
    <row r="4" spans="1:6" ht="12" customHeight="1">
      <c r="A4" s="2" t="s">
        <v>276</v>
      </c>
      <c r="B4" s="581" t="s">
        <v>277</v>
      </c>
      <c r="C4" s="581"/>
      <c r="D4" s="581"/>
      <c r="E4" s="581"/>
      <c r="F4" s="581"/>
    </row>
    <row r="5" spans="1:6" ht="12" customHeight="1">
      <c r="A5" s="2" t="s">
        <v>276</v>
      </c>
      <c r="B5" s="582" t="s">
        <v>276</v>
      </c>
      <c r="C5" s="582"/>
      <c r="D5" s="582"/>
      <c r="E5" s="582"/>
      <c r="F5" s="582"/>
    </row>
    <row r="6" spans="1:6" ht="12" customHeight="1">
      <c r="A6" s="2" t="s">
        <v>276</v>
      </c>
      <c r="B6" s="581" t="s">
        <v>278</v>
      </c>
      <c r="C6" s="581"/>
      <c r="D6" s="581"/>
      <c r="E6" s="581"/>
      <c r="F6" s="581"/>
    </row>
    <row r="7" spans="1:6" ht="12" customHeight="1">
      <c r="A7" s="2" t="s">
        <v>276</v>
      </c>
      <c r="B7" s="582" t="s">
        <v>279</v>
      </c>
      <c r="C7" s="582"/>
      <c r="D7" s="582"/>
      <c r="E7" s="582"/>
      <c r="F7" s="582"/>
    </row>
    <row r="8" spans="1:6" ht="12" customHeight="1">
      <c r="A8" s="2" t="s">
        <v>276</v>
      </c>
      <c r="B8" s="5" t="s">
        <v>276</v>
      </c>
      <c r="C8" s="5" t="s">
        <v>276</v>
      </c>
      <c r="D8" s="5" t="s">
        <v>276</v>
      </c>
      <c r="E8" s="5" t="s">
        <v>276</v>
      </c>
      <c r="F8" s="5" t="s">
        <v>276</v>
      </c>
    </row>
    <row r="9" spans="1:6" ht="12" customHeight="1">
      <c r="A9" s="2" t="s">
        <v>276</v>
      </c>
      <c r="B9" s="582" t="s">
        <v>280</v>
      </c>
      <c r="C9" s="582"/>
      <c r="D9" s="582"/>
      <c r="E9" s="582"/>
      <c r="F9" s="582"/>
    </row>
    <row r="10" spans="1:6" ht="12" customHeight="1">
      <c r="A10" s="2" t="s">
        <v>276</v>
      </c>
      <c r="B10" s="582" t="s">
        <v>281</v>
      </c>
      <c r="C10" s="582"/>
      <c r="D10" s="582"/>
      <c r="E10" s="582"/>
      <c r="F10" s="582"/>
    </row>
    <row r="11" spans="1:6" ht="12" customHeight="1">
      <c r="A11" s="2" t="s">
        <v>276</v>
      </c>
      <c r="B11" s="582" t="s">
        <v>282</v>
      </c>
      <c r="C11" s="582"/>
      <c r="D11" s="582"/>
      <c r="E11" s="582"/>
      <c r="F11" s="582"/>
    </row>
    <row r="12" spans="1:6" ht="12" customHeight="1">
      <c r="A12" s="2" t="s">
        <v>276</v>
      </c>
      <c r="B12" s="582" t="s">
        <v>283</v>
      </c>
      <c r="C12" s="582"/>
      <c r="D12" s="582"/>
      <c r="E12" s="582"/>
      <c r="F12" s="582"/>
    </row>
    <row r="13" spans="1:6" ht="12" customHeight="1">
      <c r="A13" s="2" t="s">
        <v>276</v>
      </c>
      <c r="B13" s="594" t="s">
        <v>468</v>
      </c>
      <c r="C13" s="582"/>
      <c r="D13" s="582"/>
      <c r="E13" s="582"/>
      <c r="F13" s="582"/>
    </row>
    <row r="14" spans="1:6" ht="12" customHeight="1">
      <c r="A14" s="2" t="s">
        <v>276</v>
      </c>
      <c r="B14" s="582" t="s">
        <v>284</v>
      </c>
      <c r="C14" s="582"/>
      <c r="D14" s="582"/>
      <c r="E14" s="582"/>
      <c r="F14" s="582"/>
    </row>
    <row r="15" spans="1:6" ht="36" customHeight="1">
      <c r="A15" s="2" t="s">
        <v>276</v>
      </c>
      <c r="B15" s="6" t="s">
        <v>285</v>
      </c>
      <c r="C15" s="583" t="s">
        <v>388</v>
      </c>
      <c r="D15" s="584"/>
      <c r="E15" s="584"/>
      <c r="F15" s="584"/>
    </row>
    <row r="16" spans="1:6">
      <c r="A16" s="2"/>
      <c r="B16" s="377"/>
      <c r="C16" s="378"/>
      <c r="D16" s="379"/>
      <c r="E16" s="380"/>
      <c r="F16" s="380" t="s">
        <v>625</v>
      </c>
    </row>
    <row r="17" spans="1:6">
      <c r="A17" s="2"/>
      <c r="B17" s="29"/>
      <c r="C17" s="29"/>
      <c r="D17" s="29"/>
      <c r="E17" s="29"/>
      <c r="F17" s="6"/>
    </row>
    <row r="18" spans="1:6">
      <c r="A18" s="2"/>
      <c r="B18" s="29" t="s">
        <v>172</v>
      </c>
      <c r="C18" s="586" t="s">
        <v>624</v>
      </c>
      <c r="D18" s="586"/>
      <c r="E18" s="586"/>
      <c r="F18" s="586"/>
    </row>
    <row r="19" spans="1:6">
      <c r="A19" s="2"/>
      <c r="B19" s="6"/>
      <c r="C19" s="373"/>
      <c r="D19" s="6"/>
      <c r="E19" s="6"/>
      <c r="F19" s="6"/>
    </row>
    <row r="20" spans="1:6" ht="12" customHeight="1">
      <c r="A20" s="2" t="s">
        <v>276</v>
      </c>
      <c r="B20" s="8" t="s">
        <v>276</v>
      </c>
      <c r="C20" s="8" t="s">
        <v>276</v>
      </c>
      <c r="D20" s="5" t="s">
        <v>276</v>
      </c>
      <c r="E20" s="5" t="s">
        <v>276</v>
      </c>
      <c r="F20" s="7" t="s">
        <v>276</v>
      </c>
    </row>
    <row r="21" spans="1:6" ht="14.25" customHeight="1">
      <c r="A21" s="2" t="s">
        <v>276</v>
      </c>
      <c r="B21" s="585" t="s">
        <v>467</v>
      </c>
      <c r="C21" s="585"/>
      <c r="D21" s="585"/>
      <c r="E21" s="585"/>
      <c r="F21" s="585"/>
    </row>
    <row r="22" spans="1:6" ht="12" customHeight="1">
      <c r="A22" s="2" t="s">
        <v>276</v>
      </c>
      <c r="B22" s="587" t="s">
        <v>841</v>
      </c>
      <c r="C22" s="588"/>
      <c r="D22" s="588"/>
      <c r="E22" s="588"/>
      <c r="F22" s="588"/>
    </row>
    <row r="23" spans="1:6" ht="12" customHeight="1">
      <c r="A23" s="2" t="s">
        <v>276</v>
      </c>
      <c r="B23" s="9" t="s">
        <v>276</v>
      </c>
      <c r="C23" s="9" t="s">
        <v>276</v>
      </c>
      <c r="D23" s="5" t="s">
        <v>276</v>
      </c>
      <c r="E23" s="5" t="s">
        <v>276</v>
      </c>
      <c r="F23" s="5" t="s">
        <v>276</v>
      </c>
    </row>
    <row r="24" spans="1:6" ht="12" customHeight="1">
      <c r="A24" s="2" t="s">
        <v>276</v>
      </c>
      <c r="B24" s="5" t="s">
        <v>276</v>
      </c>
      <c r="C24" s="5" t="s">
        <v>276</v>
      </c>
      <c r="D24" s="5" t="s">
        <v>276</v>
      </c>
      <c r="E24" s="5" t="s">
        <v>276</v>
      </c>
      <c r="F24" s="7" t="s">
        <v>286</v>
      </c>
    </row>
    <row r="25" spans="1:6" hidden="1"/>
    <row r="26" spans="1:6" hidden="1"/>
    <row r="27" spans="1:6" hidden="1"/>
    <row r="28" spans="1:6" hidden="1"/>
    <row r="29" spans="1:6" hidden="1"/>
    <row r="30" spans="1:6" hidden="1"/>
    <row r="31" spans="1:6" hidden="1"/>
    <row r="32" spans="1:6" hidden="1"/>
    <row r="33" spans="1:6" hidden="1"/>
    <row r="34" spans="1:6" hidden="1"/>
    <row r="35" spans="1:6" hidden="1"/>
    <row r="36" spans="1:6" hidden="1"/>
    <row r="37" spans="1:6" hidden="1"/>
    <row r="38" spans="1:6" hidden="1"/>
    <row r="39" spans="1:6" hidden="1"/>
    <row r="40" spans="1:6" hidden="1"/>
    <row r="41" spans="1:6" hidden="1"/>
    <row r="42" spans="1:6" hidden="1"/>
    <row r="43" spans="1:6" hidden="1"/>
    <row r="44" spans="1:6" hidden="1"/>
    <row r="45" spans="1:6" ht="48.75" customHeight="1">
      <c r="A45" s="10" t="s">
        <v>276</v>
      </c>
      <c r="B45" s="589" t="s">
        <v>287</v>
      </c>
      <c r="C45" s="590"/>
      <c r="D45" s="11" t="s">
        <v>626</v>
      </c>
      <c r="E45" s="11" t="s">
        <v>844</v>
      </c>
      <c r="F45" s="11" t="s">
        <v>836</v>
      </c>
    </row>
    <row r="46" spans="1:6" hidden="1"/>
    <row r="47" spans="1:6" ht="12" customHeight="1">
      <c r="A47" s="10" t="s">
        <v>276</v>
      </c>
      <c r="B47" s="591" t="s">
        <v>92</v>
      </c>
      <c r="C47" s="592"/>
      <c r="D47" s="592"/>
      <c r="E47" s="592"/>
      <c r="F47" s="593"/>
    </row>
    <row r="48" spans="1:6" ht="12" customHeight="1">
      <c r="A48" s="10" t="s">
        <v>276</v>
      </c>
      <c r="B48" s="597" t="s">
        <v>94</v>
      </c>
      <c r="C48" s="598"/>
      <c r="D48" s="12" t="s">
        <v>276</v>
      </c>
      <c r="E48" s="13" t="s">
        <v>276</v>
      </c>
      <c r="F48" s="13" t="s">
        <v>276</v>
      </c>
    </row>
    <row r="49" spans="1:7" ht="12" customHeight="1">
      <c r="A49" s="10" t="s">
        <v>276</v>
      </c>
      <c r="B49" s="595" t="s">
        <v>95</v>
      </c>
      <c r="C49" s="596"/>
      <c r="D49" s="341" t="s">
        <v>532</v>
      </c>
      <c r="E49" s="181">
        <f>ROUND('ББ 3-24'!I16/1000,0)+'ОСВ 3-24 ФФ'!G8/1000+667</f>
        <v>8573.4782200000009</v>
      </c>
      <c r="F49" s="181">
        <f>ROUND('ББ 2-24'!J30/1000,0)+'ОСВ 2.2024 ФФ'!C9/1000+667</f>
        <v>33383.636760000001</v>
      </c>
      <c r="G49" s="536"/>
    </row>
    <row r="50" spans="1:7" ht="24" customHeight="1">
      <c r="A50" s="10" t="s">
        <v>276</v>
      </c>
      <c r="B50" s="595" t="s">
        <v>205</v>
      </c>
      <c r="C50" s="596"/>
      <c r="D50" s="14"/>
      <c r="E50" s="181">
        <f>ROUND(ББ!C32/1000,0)</f>
        <v>0</v>
      </c>
      <c r="F50" s="181">
        <f>ROUND(ББ!D32/1000,0)</f>
        <v>0</v>
      </c>
      <c r="G50" s="536"/>
    </row>
    <row r="51" spans="1:7" ht="24" customHeight="1">
      <c r="A51" s="10" t="s">
        <v>276</v>
      </c>
      <c r="B51" s="595" t="s">
        <v>206</v>
      </c>
      <c r="C51" s="596"/>
      <c r="D51" s="14"/>
      <c r="E51" s="181">
        <f>ROUND(ББ!C33/1000,0)</f>
        <v>0</v>
      </c>
      <c r="F51" s="181">
        <f>ROUND(ББ!D33/1000,0)</f>
        <v>0</v>
      </c>
      <c r="G51" s="536"/>
    </row>
    <row r="52" spans="1:7" ht="24" customHeight="1">
      <c r="A52" s="10" t="s">
        <v>276</v>
      </c>
      <c r="B52" s="595" t="s">
        <v>288</v>
      </c>
      <c r="C52" s="596"/>
      <c r="D52" s="341" t="s">
        <v>837</v>
      </c>
      <c r="E52" s="181">
        <v>62480</v>
      </c>
      <c r="F52" s="181">
        <v>62480</v>
      </c>
      <c r="G52" s="536"/>
    </row>
    <row r="53" spans="1:7" ht="12" customHeight="1">
      <c r="A53" s="10" t="s">
        <v>276</v>
      </c>
      <c r="B53" s="595" t="s">
        <v>212</v>
      </c>
      <c r="C53" s="596"/>
      <c r="D53" s="14"/>
      <c r="E53" s="181">
        <f>ROUND(ББ!C35/1000,0)</f>
        <v>0</v>
      </c>
      <c r="F53" s="181">
        <f>ROUND(ББ!D35/1000,0)</f>
        <v>0</v>
      </c>
      <c r="G53" s="536"/>
    </row>
    <row r="54" spans="1:7" ht="12" customHeight="1">
      <c r="A54" s="10" t="s">
        <v>276</v>
      </c>
      <c r="B54" s="595" t="s">
        <v>101</v>
      </c>
      <c r="C54" s="596"/>
      <c r="D54" s="14"/>
      <c r="E54" s="181">
        <f>ROUND(ББ!C36/1000,0)</f>
        <v>0</v>
      </c>
      <c r="F54" s="181">
        <f>ROUND(ББ!D36/1000,0)</f>
        <v>0</v>
      </c>
      <c r="G54" s="536"/>
    </row>
    <row r="55" spans="1:7" ht="12" customHeight="1">
      <c r="A55" s="10" t="s">
        <v>276</v>
      </c>
      <c r="B55" s="595" t="s">
        <v>103</v>
      </c>
      <c r="C55" s="596"/>
      <c r="D55" s="341" t="s">
        <v>533</v>
      </c>
      <c r="E55" s="181">
        <f>ROUND('ББ 3-24'!I22/1000,0)+'ОСВ 3-24 ФФ'!G12/1000</f>
        <v>90137.832639999993</v>
      </c>
      <c r="F55" s="181">
        <f>ROUND('ББ 2-24'!J36/1000,0)+'ОСВ 2.2024 ФФ'!C18/1000-9</f>
        <v>77991.557069999995</v>
      </c>
      <c r="G55" s="536"/>
    </row>
    <row r="56" spans="1:7" ht="12" customHeight="1">
      <c r="A56" s="10" t="s">
        <v>276</v>
      </c>
      <c r="B56" s="595" t="s">
        <v>207</v>
      </c>
      <c r="C56" s="596"/>
      <c r="D56" s="14"/>
      <c r="E56" s="181">
        <f>ROUND(ББ!C38/1000,0)</f>
        <v>0</v>
      </c>
      <c r="F56" s="181">
        <f>ROUND(ББ!D38/1000,0)</f>
        <v>0</v>
      </c>
      <c r="G56" s="536"/>
    </row>
    <row r="57" spans="1:7" ht="12" customHeight="1">
      <c r="A57" s="10" t="s">
        <v>276</v>
      </c>
      <c r="B57" s="595" t="s">
        <v>208</v>
      </c>
      <c r="C57" s="596"/>
      <c r="D57" s="14"/>
      <c r="E57" s="181">
        <f>ROUND(ББ!C39/1000,0)</f>
        <v>0</v>
      </c>
      <c r="F57" s="181">
        <f>ROUND(ББ!D39/1000,0)</f>
        <v>0</v>
      </c>
      <c r="G57" s="536"/>
    </row>
    <row r="58" spans="1:7" ht="12" customHeight="1">
      <c r="A58" s="10" t="s">
        <v>276</v>
      </c>
      <c r="B58" s="595" t="s">
        <v>105</v>
      </c>
      <c r="C58" s="596"/>
      <c r="D58" s="341" t="s">
        <v>534</v>
      </c>
      <c r="E58" s="181">
        <f>ROUND('ББ 3-24'!I25/1000,0+'ОСВ 3-24 ФФ'!G19)</f>
        <v>12555.73746</v>
      </c>
      <c r="F58" s="181">
        <f>ROUND('ББ 2-24'!J39/1000,0+'ОСВ 2.2024 ФФ'!C25)</f>
        <v>11647.661969999999</v>
      </c>
      <c r="G58" s="536"/>
    </row>
    <row r="59" spans="1:7" ht="12" customHeight="1">
      <c r="A59" s="10" t="s">
        <v>276</v>
      </c>
      <c r="B59" s="595" t="s">
        <v>107</v>
      </c>
      <c r="C59" s="596"/>
      <c r="D59" s="14"/>
      <c r="E59" s="181">
        <f>ROUND('ББ 3-24'!I26/1000,0)+'ОСВ 3-24 ФФ'!G16/1000</f>
        <v>148319.88290999999</v>
      </c>
      <c r="F59" s="181">
        <f>ROUND('ББ 2-24'!J40/1000,0)+'ОСВ 2.2024 ФФ'!C22/1000</f>
        <v>37739.88291</v>
      </c>
      <c r="G59" s="536"/>
    </row>
    <row r="60" spans="1:7" ht="12" customHeight="1">
      <c r="A60" s="10" t="s">
        <v>276</v>
      </c>
      <c r="B60" s="595" t="s">
        <v>117</v>
      </c>
      <c r="C60" s="596"/>
      <c r="D60" s="14"/>
      <c r="E60" s="181">
        <f>ROUND(ББ!C42/1000,0)</f>
        <v>0</v>
      </c>
      <c r="F60" s="181">
        <f>ROUND(ББ!D42/1000,0)</f>
        <v>0</v>
      </c>
      <c r="G60" s="536"/>
    </row>
    <row r="61" spans="1:7" ht="12" customHeight="1">
      <c r="A61" s="10" t="s">
        <v>276</v>
      </c>
      <c r="B61" s="595" t="s">
        <v>109</v>
      </c>
      <c r="C61" s="596"/>
      <c r="D61" s="341" t="s">
        <v>535</v>
      </c>
      <c r="E61" s="181">
        <f>ROUNDUP('ББ 3-24'!I28/1000,0)+('ОСВ 3-24 ФФ'!G24)/1000-1156</f>
        <v>386578.90208000003</v>
      </c>
      <c r="F61" s="181">
        <f>ROUND('ББ 2-24'!J42/1000,0)+('ОСВ 2.2024 ФФ'!C29)/1000-140</f>
        <v>123023.36626</v>
      </c>
      <c r="G61" s="536"/>
    </row>
    <row r="62" spans="1:7" ht="24.75" customHeight="1">
      <c r="A62" s="10" t="s">
        <v>276</v>
      </c>
      <c r="B62" s="597" t="s">
        <v>218</v>
      </c>
      <c r="C62" s="598"/>
      <c r="D62" s="15"/>
      <c r="E62" s="182">
        <f>SUM(E49:E61)</f>
        <v>708645.83331000002</v>
      </c>
      <c r="F62" s="182">
        <f>SUM(F49:F61)</f>
        <v>346266.10496999999</v>
      </c>
      <c r="G62" s="536"/>
    </row>
    <row r="63" spans="1:7" ht="12" customHeight="1">
      <c r="A63" s="10" t="s">
        <v>276</v>
      </c>
      <c r="B63" s="595" t="s">
        <v>111</v>
      </c>
      <c r="C63" s="596"/>
      <c r="D63" s="12"/>
      <c r="E63" s="181"/>
      <c r="F63" s="183"/>
      <c r="G63" s="536"/>
    </row>
    <row r="64" spans="1:7" ht="12" customHeight="1">
      <c r="A64" s="10" t="s">
        <v>276</v>
      </c>
      <c r="B64" s="597" t="s">
        <v>32</v>
      </c>
      <c r="C64" s="598"/>
      <c r="D64" s="15"/>
      <c r="E64" s="182" t="s">
        <v>276</v>
      </c>
      <c r="F64" s="182" t="s">
        <v>276</v>
      </c>
      <c r="G64" s="536"/>
    </row>
    <row r="65" spans="1:7" ht="24" customHeight="1">
      <c r="A65" s="10" t="s">
        <v>276</v>
      </c>
      <c r="B65" s="595" t="s">
        <v>209</v>
      </c>
      <c r="C65" s="596"/>
      <c r="D65" s="12"/>
      <c r="E65" s="181">
        <f>ROUND(ББ!C47/1000,0)</f>
        <v>0</v>
      </c>
      <c r="F65" s="181">
        <f>ROUND(ББ!D47/1000,0)</f>
        <v>0</v>
      </c>
      <c r="G65" s="536"/>
    </row>
    <row r="66" spans="1:7" ht="24" customHeight="1">
      <c r="A66" s="10" t="s">
        <v>276</v>
      </c>
      <c r="B66" s="595" t="s">
        <v>210</v>
      </c>
      <c r="C66" s="596"/>
      <c r="D66" s="12"/>
      <c r="E66" s="181">
        <f>ROUND(ББ!C48/1000,0)</f>
        <v>0</v>
      </c>
      <c r="F66" s="181">
        <f>ROUND(ББ!D48/1000,0)</f>
        <v>0</v>
      </c>
      <c r="G66" s="536"/>
    </row>
    <row r="67" spans="1:7" ht="24" customHeight="1">
      <c r="A67" s="10" t="s">
        <v>276</v>
      </c>
      <c r="B67" s="595" t="s">
        <v>289</v>
      </c>
      <c r="C67" s="596"/>
      <c r="D67" s="12"/>
      <c r="E67" s="181">
        <f>ROUND(ББ!C49/1000,0)</f>
        <v>0</v>
      </c>
      <c r="F67" s="181">
        <f>ROUND(ББ!D49/1000,0)</f>
        <v>0</v>
      </c>
      <c r="G67" s="536"/>
    </row>
    <row r="68" spans="1:7" ht="12" customHeight="1">
      <c r="A68" s="10" t="s">
        <v>276</v>
      </c>
      <c r="B68" s="595" t="s">
        <v>211</v>
      </c>
      <c r="C68" s="596"/>
      <c r="D68" s="12"/>
      <c r="E68" s="181">
        <f>ROUND(ББ!C50/1000,0)</f>
        <v>0</v>
      </c>
      <c r="F68" s="181">
        <f>ROUND(ББ!D50/1000,0)</f>
        <v>0</v>
      </c>
      <c r="G68" s="536"/>
    </row>
    <row r="69" spans="1:7" ht="12" customHeight="1">
      <c r="A69" s="10" t="s">
        <v>276</v>
      </c>
      <c r="B69" s="595" t="s">
        <v>213</v>
      </c>
      <c r="C69" s="596"/>
      <c r="D69" s="12"/>
      <c r="E69" s="181">
        <f>ROUND(ББ!C51/1000,0)</f>
        <v>0</v>
      </c>
      <c r="F69" s="181">
        <f>ROUND(ББ!D51/1000,0)</f>
        <v>0</v>
      </c>
      <c r="G69" s="536"/>
    </row>
    <row r="70" spans="1:7" ht="12" customHeight="1">
      <c r="A70" s="10" t="s">
        <v>276</v>
      </c>
      <c r="B70" s="595" t="s">
        <v>114</v>
      </c>
      <c r="C70" s="596"/>
      <c r="D70" s="12"/>
      <c r="E70" s="181" t="s">
        <v>316</v>
      </c>
      <c r="F70" s="181" t="s">
        <v>316</v>
      </c>
      <c r="G70" s="536"/>
    </row>
    <row r="71" spans="1:7" ht="12" customHeight="1">
      <c r="A71" s="10" t="s">
        <v>276</v>
      </c>
      <c r="B71" s="595" t="s">
        <v>112</v>
      </c>
      <c r="C71" s="596"/>
      <c r="D71" s="12"/>
      <c r="E71" s="181">
        <f>ROUND(ББ!C53/1000,0)</f>
        <v>0</v>
      </c>
      <c r="F71" s="181">
        <f>ROUND(ББ!D53/1000,0)</f>
        <v>0</v>
      </c>
      <c r="G71" s="536"/>
    </row>
    <row r="72" spans="1:7" ht="12" customHeight="1">
      <c r="A72" s="10" t="s">
        <v>276</v>
      </c>
      <c r="B72" s="595" t="s">
        <v>113</v>
      </c>
      <c r="C72" s="596"/>
      <c r="D72" s="12"/>
      <c r="E72" s="181">
        <f>ROUND(ББ!C54/1000,0)</f>
        <v>0</v>
      </c>
      <c r="F72" s="181">
        <f>ROUND(ББ!D54/1000,0)</f>
        <v>0</v>
      </c>
      <c r="G72" s="536"/>
    </row>
    <row r="73" spans="1:7" ht="12" customHeight="1">
      <c r="A73" s="10" t="s">
        <v>276</v>
      </c>
      <c r="B73" s="595" t="s">
        <v>214</v>
      </c>
      <c r="C73" s="596"/>
      <c r="D73" s="12"/>
      <c r="E73" s="181">
        <f>ROUND(ББ!C55/1000,0)</f>
        <v>0</v>
      </c>
      <c r="F73" s="181">
        <f>ROUND(ББ!D55/1000,0)</f>
        <v>0</v>
      </c>
      <c r="G73" s="536"/>
    </row>
    <row r="74" spans="1:7" ht="12" customHeight="1">
      <c r="A74" s="10" t="s">
        <v>276</v>
      </c>
      <c r="B74" s="595" t="s">
        <v>215</v>
      </c>
      <c r="C74" s="596"/>
      <c r="D74" s="12"/>
      <c r="E74" s="181">
        <f>ROUND(ББ!C56/1000,0)</f>
        <v>0</v>
      </c>
      <c r="F74" s="181">
        <f>ROUND(ББ!D56/1000,0)</f>
        <v>0</v>
      </c>
      <c r="G74" s="536"/>
    </row>
    <row r="75" spans="1:7" ht="12" customHeight="1">
      <c r="A75" s="10" t="s">
        <v>276</v>
      </c>
      <c r="B75" s="595" t="s">
        <v>115</v>
      </c>
      <c r="C75" s="596"/>
      <c r="D75" s="12">
        <v>10</v>
      </c>
      <c r="E75" s="181">
        <f>ROUND('ББ 3-24'!I42/1000,0)+630121</f>
        <v>8030243</v>
      </c>
      <c r="F75" s="181">
        <f>ROUND('ББ 2-24'!J56/1000,0)+620538</f>
        <v>8020660</v>
      </c>
      <c r="G75" s="536"/>
    </row>
    <row r="76" spans="1:7" ht="12" customHeight="1">
      <c r="A76" s="10" t="s">
        <v>276</v>
      </c>
      <c r="B76" s="595" t="s">
        <v>116</v>
      </c>
      <c r="C76" s="596"/>
      <c r="D76" s="12"/>
      <c r="E76" s="181"/>
      <c r="F76" s="181"/>
      <c r="G76" s="536"/>
    </row>
    <row r="77" spans="1:7" ht="12" customHeight="1">
      <c r="A77" s="10" t="s">
        <v>276</v>
      </c>
      <c r="B77" s="595" t="s">
        <v>216</v>
      </c>
      <c r="C77" s="596"/>
      <c r="D77" s="12"/>
      <c r="E77" s="181">
        <f>ROUND(ББ!C59/1000,0)</f>
        <v>0</v>
      </c>
      <c r="F77" s="181">
        <f>ROUND(ББ!D59/1000,0)</f>
        <v>0</v>
      </c>
      <c r="G77" s="536"/>
    </row>
    <row r="78" spans="1:7" ht="12" customHeight="1">
      <c r="A78" s="10" t="s">
        <v>276</v>
      </c>
      <c r="B78" s="595" t="s">
        <v>117</v>
      </c>
      <c r="C78" s="596"/>
      <c r="D78" s="12"/>
      <c r="E78" s="181">
        <f>ROUND(ББ!C60/1000,0)</f>
        <v>0</v>
      </c>
      <c r="F78" s="181">
        <f>ROUND(ББ!D60/1000,0)</f>
        <v>0</v>
      </c>
      <c r="G78" s="536"/>
    </row>
    <row r="79" spans="1:7" ht="12" customHeight="1">
      <c r="A79" s="10" t="s">
        <v>276</v>
      </c>
      <c r="B79" s="595" t="s">
        <v>118</v>
      </c>
      <c r="C79" s="596"/>
      <c r="D79" s="12"/>
      <c r="E79" s="181">
        <f>ROUND(ББ!C61/1000,0)</f>
        <v>0</v>
      </c>
      <c r="F79" s="181">
        <f>ROUND(ББ!D61/1000,0)</f>
        <v>0</v>
      </c>
      <c r="G79" s="536"/>
    </row>
    <row r="80" spans="1:7" ht="12" customHeight="1">
      <c r="A80" s="10" t="s">
        <v>276</v>
      </c>
      <c r="B80" s="595" t="s">
        <v>119</v>
      </c>
      <c r="C80" s="596"/>
      <c r="D80" s="12"/>
      <c r="E80" s="181">
        <f>ROUND('ББ 3-24'!I47/1000,0)</f>
        <v>1000</v>
      </c>
      <c r="F80" s="181">
        <f>ROUND('ББ 2-24'!J61/1000,0)</f>
        <v>1000</v>
      </c>
      <c r="G80" s="536"/>
    </row>
    <row r="81" spans="1:7" ht="12" customHeight="1">
      <c r="A81" s="10" t="s">
        <v>276</v>
      </c>
      <c r="B81" s="595" t="s">
        <v>120</v>
      </c>
      <c r="C81" s="596"/>
      <c r="D81" s="12"/>
      <c r="E81" s="181">
        <f>ROUND('ББ 3-24'!I48/1000,0)</f>
        <v>50477</v>
      </c>
      <c r="F81" s="181">
        <f>ROUND('ББ 2-24'!J62/1000,0)</f>
        <v>50477</v>
      </c>
      <c r="G81" s="536"/>
    </row>
    <row r="82" spans="1:7" ht="12" customHeight="1">
      <c r="A82" s="10" t="s">
        <v>276</v>
      </c>
      <c r="B82" s="595" t="s">
        <v>121</v>
      </c>
      <c r="C82" s="596"/>
      <c r="D82" s="12">
        <v>11</v>
      </c>
      <c r="E82" s="181">
        <f>ROUND('ББ 3-24'!I49/1000,0)</f>
        <v>634775</v>
      </c>
      <c r="F82" s="181">
        <f>ROUNDUP('ББ 2-24'!J63/1000,0)-1</f>
        <v>47255</v>
      </c>
      <c r="G82" s="536"/>
    </row>
    <row r="83" spans="1:7" ht="24" customHeight="1">
      <c r="A83" s="10" t="s">
        <v>276</v>
      </c>
      <c r="B83" s="597" t="s">
        <v>217</v>
      </c>
      <c r="C83" s="598"/>
      <c r="D83" s="15"/>
      <c r="E83" s="182">
        <f>SUM(E65:E82)</f>
        <v>8716495</v>
      </c>
      <c r="F83" s="182">
        <f>SUM(F65:F82)</f>
        <v>8119392</v>
      </c>
      <c r="G83" s="536"/>
    </row>
    <row r="84" spans="1:7" ht="12" customHeight="1">
      <c r="A84" s="10" t="s">
        <v>276</v>
      </c>
      <c r="B84" s="597" t="s">
        <v>122</v>
      </c>
      <c r="C84" s="598"/>
      <c r="D84" s="15" t="s">
        <v>276</v>
      </c>
      <c r="E84" s="182">
        <f>E62+E83</f>
        <v>9425140.8333100006</v>
      </c>
      <c r="F84" s="182">
        <f>F62+F83</f>
        <v>8465658.1049700007</v>
      </c>
      <c r="G84" s="536"/>
    </row>
    <row r="85" spans="1:7" ht="12" customHeight="1">
      <c r="A85" s="10" t="s">
        <v>276</v>
      </c>
      <c r="B85" s="591" t="s">
        <v>123</v>
      </c>
      <c r="C85" s="592"/>
      <c r="D85" s="592"/>
      <c r="E85" s="592"/>
      <c r="F85" s="593"/>
      <c r="G85" s="536"/>
    </row>
    <row r="86" spans="1:7" ht="12" customHeight="1">
      <c r="A86" s="10" t="s">
        <v>276</v>
      </c>
      <c r="B86" s="597" t="s">
        <v>39</v>
      </c>
      <c r="C86" s="598"/>
      <c r="D86" s="15" t="s">
        <v>276</v>
      </c>
      <c r="E86" s="180" t="s">
        <v>276</v>
      </c>
      <c r="F86" s="180" t="s">
        <v>276</v>
      </c>
      <c r="G86" s="536"/>
    </row>
    <row r="87" spans="1:7" ht="24" customHeight="1">
      <c r="A87" s="10" t="s">
        <v>276</v>
      </c>
      <c r="B87" s="599" t="s">
        <v>223</v>
      </c>
      <c r="C87" s="596"/>
      <c r="D87" s="12">
        <v>14</v>
      </c>
      <c r="E87" s="181">
        <f>ROUND('ББ 3-24'!I57/1000,0)</f>
        <v>159757</v>
      </c>
      <c r="F87" s="181">
        <f>ROUND('ББ 2-24'!J71/1000,0)</f>
        <v>314913</v>
      </c>
      <c r="G87" s="536"/>
    </row>
    <row r="88" spans="1:7" ht="24" customHeight="1">
      <c r="A88" s="10" t="s">
        <v>276</v>
      </c>
      <c r="B88" s="595" t="s">
        <v>224</v>
      </c>
      <c r="C88" s="596"/>
      <c r="D88" s="12"/>
      <c r="E88" s="181">
        <f>ROUND(ББ!C70/1000,0)</f>
        <v>0</v>
      </c>
      <c r="F88" s="181">
        <f>ROUND(ББ!D70/1000,0)</f>
        <v>0</v>
      </c>
      <c r="G88" s="536"/>
    </row>
    <row r="89" spans="1:7" ht="12" customHeight="1">
      <c r="A89" s="10" t="s">
        <v>276</v>
      </c>
      <c r="B89" s="595" t="s">
        <v>212</v>
      </c>
      <c r="C89" s="596"/>
      <c r="D89" s="12"/>
      <c r="E89" s="181">
        <f>ROUND(ББ!C71/1000,0)</f>
        <v>0</v>
      </c>
      <c r="F89" s="181">
        <f>ROUND(ББ!D71/1000,0)</f>
        <v>0</v>
      </c>
      <c r="G89" s="536"/>
    </row>
    <row r="90" spans="1:7" ht="12" customHeight="1">
      <c r="A90" s="10" t="s">
        <v>276</v>
      </c>
      <c r="B90" s="595" t="s">
        <v>124</v>
      </c>
      <c r="C90" s="596"/>
      <c r="D90" s="12"/>
      <c r="E90" s="181">
        <f>ROUND(ББ!C72/1000,0)</f>
        <v>0</v>
      </c>
      <c r="F90" s="181">
        <f>ROUND(ББ!D72/1000,0)</f>
        <v>0</v>
      </c>
      <c r="G90" s="536"/>
    </row>
    <row r="91" spans="1:7" ht="12" customHeight="1">
      <c r="A91" s="10" t="s">
        <v>276</v>
      </c>
      <c r="B91" s="595" t="s">
        <v>125</v>
      </c>
      <c r="C91" s="596"/>
      <c r="D91" s="12">
        <v>12</v>
      </c>
      <c r="E91" s="181">
        <f>ROUND('ББ 3-24'!I61/1000,0+41)</f>
        <v>14749.169669999999</v>
      </c>
      <c r="F91" s="181">
        <f>ROUND('ББ 2-24'!J75/1000,0)+'ОСВ 2.2024 ФФ'!D50/1000</f>
        <v>15333.391019999999</v>
      </c>
      <c r="G91" s="536"/>
    </row>
    <row r="92" spans="1:7" ht="12" customHeight="1">
      <c r="A92" s="10" t="s">
        <v>276</v>
      </c>
      <c r="B92" s="595" t="s">
        <v>290</v>
      </c>
      <c r="C92" s="596"/>
      <c r="D92" s="12"/>
      <c r="E92" s="181"/>
      <c r="F92" s="181"/>
      <c r="G92" s="536"/>
    </row>
    <row r="93" spans="1:7" ht="12" customHeight="1">
      <c r="A93" s="10" t="s">
        <v>276</v>
      </c>
      <c r="B93" s="595" t="s">
        <v>126</v>
      </c>
      <c r="C93" s="596"/>
      <c r="D93" s="12">
        <v>13</v>
      </c>
      <c r="E93" s="181">
        <f>ROUND('ББ 3-24'!I63/1000,0)-150</f>
        <v>8989</v>
      </c>
      <c r="F93" s="181">
        <f>ROUNDUP('ББ 2-24'!J77/1000,0)-150</f>
        <v>10073</v>
      </c>
      <c r="G93" s="536"/>
    </row>
    <row r="94" spans="1:7" ht="12" customHeight="1">
      <c r="A94" s="10" t="s">
        <v>276</v>
      </c>
      <c r="B94" s="595" t="s">
        <v>127</v>
      </c>
      <c r="C94" s="596"/>
      <c r="D94" s="12"/>
      <c r="E94" s="181">
        <f>ROUND(ББ!C76/1000,0)</f>
        <v>0</v>
      </c>
      <c r="F94" s="181">
        <f>ROUND(ББ!D76/1000,0)</f>
        <v>0</v>
      </c>
      <c r="G94" s="536"/>
    </row>
    <row r="95" spans="1:7" ht="12" customHeight="1">
      <c r="A95" s="10" t="s">
        <v>276</v>
      </c>
      <c r="B95" s="595" t="s">
        <v>222</v>
      </c>
      <c r="C95" s="596"/>
      <c r="D95" s="12"/>
      <c r="E95" s="181">
        <f>ROUND(ББ!C77/1000,0)</f>
        <v>0</v>
      </c>
      <c r="F95" s="181">
        <f>ROUND(ББ!D77/1000,0)</f>
        <v>0</v>
      </c>
      <c r="G95" s="536"/>
    </row>
    <row r="96" spans="1:7" ht="12" customHeight="1">
      <c r="A96" s="10" t="s">
        <v>276</v>
      </c>
      <c r="B96" s="595" t="s">
        <v>291</v>
      </c>
      <c r="C96" s="596"/>
      <c r="D96" s="12"/>
      <c r="E96" s="181">
        <f>ROUND(ББ!C78/1000,0)</f>
        <v>0</v>
      </c>
      <c r="F96" s="181">
        <f>ROUND(ББ!D78/1000,0)</f>
        <v>0</v>
      </c>
      <c r="G96" s="536"/>
    </row>
    <row r="97" spans="1:7" ht="12" customHeight="1">
      <c r="A97" s="10" t="s">
        <v>276</v>
      </c>
      <c r="B97" s="595" t="s">
        <v>220</v>
      </c>
      <c r="C97" s="596"/>
      <c r="D97" s="12"/>
      <c r="E97" s="181">
        <f>ROUND(ББ!C79/1000,0)</f>
        <v>0</v>
      </c>
      <c r="F97" s="181">
        <f>ROUND(ББ!D79/1000,0)</f>
        <v>0</v>
      </c>
      <c r="G97" s="536"/>
    </row>
    <row r="98" spans="1:7" ht="12" customHeight="1">
      <c r="A98" s="10" t="s">
        <v>276</v>
      </c>
      <c r="B98" s="595" t="s">
        <v>219</v>
      </c>
      <c r="C98" s="596"/>
      <c r="D98" s="12"/>
      <c r="E98" s="181">
        <f>ROUND(ББ!C80/1000,0)</f>
        <v>0</v>
      </c>
      <c r="F98" s="181">
        <f>ROUND(ББ!D80/1000,0)</f>
        <v>0</v>
      </c>
      <c r="G98" s="536"/>
    </row>
    <row r="99" spans="1:7" ht="12" customHeight="1">
      <c r="A99" s="10" t="s">
        <v>276</v>
      </c>
      <c r="B99" s="595" t="s">
        <v>128</v>
      </c>
      <c r="C99" s="596"/>
      <c r="D99" s="12"/>
      <c r="E99" s="181">
        <f>ROUND('ББ 3-24'!I69/1000,0)+5226+6716.66</f>
        <v>437159.66</v>
      </c>
      <c r="F99" s="181">
        <f>ROUND('ББ 2-24'!J83/1000,0+5925)+17085.71</f>
        <v>429533.71</v>
      </c>
      <c r="G99" s="536"/>
    </row>
    <row r="100" spans="1:7" ht="24.75" customHeight="1">
      <c r="A100" s="10" t="s">
        <v>276</v>
      </c>
      <c r="B100" s="597" t="s">
        <v>225</v>
      </c>
      <c r="C100" s="598"/>
      <c r="D100" s="15"/>
      <c r="E100" s="182">
        <f>SUM(E87:E99)</f>
        <v>620654.82967000001</v>
      </c>
      <c r="F100" s="182">
        <f>SUM(F87:F99)</f>
        <v>769853.10101999994</v>
      </c>
      <c r="G100" s="536"/>
    </row>
    <row r="101" spans="1:7" ht="12" customHeight="1">
      <c r="A101" s="10" t="s">
        <v>276</v>
      </c>
      <c r="B101" s="595" t="s">
        <v>129</v>
      </c>
      <c r="C101" s="596"/>
      <c r="D101" s="12"/>
      <c r="E101" s="181"/>
      <c r="F101" s="183"/>
      <c r="G101" s="536"/>
    </row>
    <row r="102" spans="1:7" ht="12" customHeight="1">
      <c r="A102" s="10" t="s">
        <v>276</v>
      </c>
      <c r="B102" s="597" t="s">
        <v>58</v>
      </c>
      <c r="C102" s="598"/>
      <c r="D102" s="15"/>
      <c r="E102" s="182" t="s">
        <v>276</v>
      </c>
      <c r="F102" s="182" t="s">
        <v>276</v>
      </c>
      <c r="G102" s="536"/>
    </row>
    <row r="103" spans="1:7" ht="24" customHeight="1">
      <c r="A103" s="10" t="s">
        <v>276</v>
      </c>
      <c r="B103" s="595" t="s">
        <v>226</v>
      </c>
      <c r="C103" s="596"/>
      <c r="D103" s="12">
        <v>15</v>
      </c>
      <c r="E103" s="181">
        <f>ROUND('ББ 3-24'!I73/1000,0)</f>
        <v>5942666</v>
      </c>
      <c r="F103" s="181">
        <f>ROUND('ББ 2-24'!J87/1000,0)</f>
        <v>4993816</v>
      </c>
      <c r="G103" s="536"/>
    </row>
    <row r="104" spans="1:7" ht="24" customHeight="1">
      <c r="A104" s="10" t="s">
        <v>276</v>
      </c>
      <c r="B104" s="595" t="s">
        <v>227</v>
      </c>
      <c r="C104" s="596"/>
      <c r="D104" s="12"/>
      <c r="E104" s="181"/>
      <c r="F104" s="181"/>
      <c r="G104" s="536"/>
    </row>
    <row r="105" spans="1:7" ht="12" customHeight="1">
      <c r="A105" s="10" t="s">
        <v>276</v>
      </c>
      <c r="B105" s="595" t="s">
        <v>211</v>
      </c>
      <c r="C105" s="596"/>
      <c r="D105" s="12"/>
      <c r="E105" s="181"/>
      <c r="F105" s="181"/>
      <c r="G105" s="536"/>
    </row>
    <row r="106" spans="1:7" ht="12" customHeight="1">
      <c r="A106" s="10" t="s">
        <v>276</v>
      </c>
      <c r="B106" s="595" t="s">
        <v>130</v>
      </c>
      <c r="C106" s="596"/>
      <c r="D106" s="12"/>
      <c r="E106" s="181"/>
      <c r="F106" s="181"/>
      <c r="G106" s="536"/>
    </row>
    <row r="107" spans="1:7" ht="12" customHeight="1">
      <c r="A107" s="10" t="s">
        <v>276</v>
      </c>
      <c r="B107" s="595" t="s">
        <v>131</v>
      </c>
      <c r="C107" s="596"/>
      <c r="D107" s="12"/>
      <c r="E107" s="181"/>
      <c r="F107" s="181"/>
      <c r="G107" s="536"/>
    </row>
    <row r="108" spans="1:7" ht="12" customHeight="1">
      <c r="A108" s="10" t="s">
        <v>276</v>
      </c>
      <c r="B108" s="595" t="s">
        <v>178</v>
      </c>
      <c r="C108" s="596"/>
      <c r="D108" s="12"/>
      <c r="E108" s="181"/>
      <c r="F108" s="181"/>
      <c r="G108" s="536"/>
    </row>
    <row r="109" spans="1:7" ht="12" customHeight="1">
      <c r="A109" s="10" t="s">
        <v>276</v>
      </c>
      <c r="B109" s="595" t="s">
        <v>132</v>
      </c>
      <c r="C109" s="596"/>
      <c r="D109" s="12"/>
      <c r="E109" s="181"/>
      <c r="F109" s="181"/>
      <c r="G109" s="536"/>
    </row>
    <row r="110" spans="1:7" ht="12" customHeight="1">
      <c r="A110" s="10" t="s">
        <v>276</v>
      </c>
      <c r="B110" s="595" t="s">
        <v>127</v>
      </c>
      <c r="C110" s="596"/>
      <c r="D110" s="12"/>
      <c r="E110" s="181"/>
      <c r="F110" s="181"/>
      <c r="G110" s="536"/>
    </row>
    <row r="111" spans="1:7" ht="12" customHeight="1">
      <c r="A111" s="10" t="s">
        <v>276</v>
      </c>
      <c r="B111" s="595" t="s">
        <v>228</v>
      </c>
      <c r="C111" s="596"/>
      <c r="D111" s="12"/>
      <c r="E111" s="181"/>
      <c r="F111" s="181"/>
      <c r="G111" s="536"/>
    </row>
    <row r="112" spans="1:7" ht="12" customHeight="1">
      <c r="A112" s="10" t="s">
        <v>276</v>
      </c>
      <c r="B112" s="595" t="s">
        <v>292</v>
      </c>
      <c r="C112" s="596"/>
      <c r="D112" s="12"/>
      <c r="E112" s="181"/>
      <c r="F112" s="181"/>
      <c r="G112" s="536"/>
    </row>
    <row r="113" spans="1:8" ht="12" customHeight="1">
      <c r="A113" s="10" t="s">
        <v>276</v>
      </c>
      <c r="B113" s="595" t="s">
        <v>220</v>
      </c>
      <c r="C113" s="596"/>
      <c r="D113" s="12"/>
      <c r="E113" s="181"/>
      <c r="F113" s="181"/>
      <c r="G113" s="536"/>
    </row>
    <row r="114" spans="1:8" ht="12" customHeight="1">
      <c r="A114" s="10" t="s">
        <v>276</v>
      </c>
      <c r="B114" s="595" t="s">
        <v>133</v>
      </c>
      <c r="C114" s="596"/>
      <c r="D114" s="12"/>
      <c r="E114" s="181"/>
      <c r="F114" s="181"/>
      <c r="G114" s="536"/>
    </row>
    <row r="115" spans="1:8" ht="24" customHeight="1">
      <c r="A115" s="10" t="s">
        <v>276</v>
      </c>
      <c r="B115" s="597" t="s">
        <v>229</v>
      </c>
      <c r="C115" s="598"/>
      <c r="D115" s="15"/>
      <c r="E115" s="182">
        <f>SUM(E103:E114)</f>
        <v>5942666</v>
      </c>
      <c r="F115" s="182">
        <f>SUM(F103:F114)</f>
        <v>4993816</v>
      </c>
      <c r="G115" s="536"/>
    </row>
    <row r="116" spans="1:8" ht="12" customHeight="1">
      <c r="A116" s="10" t="s">
        <v>276</v>
      </c>
      <c r="B116" s="597" t="s">
        <v>60</v>
      </c>
      <c r="C116" s="598"/>
      <c r="D116" s="15"/>
      <c r="E116" s="182" t="s">
        <v>276</v>
      </c>
      <c r="F116" s="182" t="s">
        <v>276</v>
      </c>
      <c r="G116" s="536"/>
    </row>
    <row r="117" spans="1:8" ht="12" customHeight="1">
      <c r="A117" s="10" t="s">
        <v>276</v>
      </c>
      <c r="B117" s="595" t="s">
        <v>134</v>
      </c>
      <c r="C117" s="596"/>
      <c r="D117" s="12"/>
      <c r="E117" s="181">
        <f>ROUND('ББ 2-24'!I101/1000,0)</f>
        <v>81200</v>
      </c>
      <c r="F117" s="181">
        <f>ROUND('ББ 2-24'!J101/1000,0)</f>
        <v>81200</v>
      </c>
      <c r="G117" s="536"/>
    </row>
    <row r="118" spans="1:8" ht="12" customHeight="1">
      <c r="A118" s="10" t="s">
        <v>276</v>
      </c>
      <c r="B118" s="595" t="s">
        <v>135</v>
      </c>
      <c r="C118" s="596"/>
      <c r="D118" s="12"/>
      <c r="E118" s="181">
        <f>ROUND(ББ!C99/1000,0)</f>
        <v>0</v>
      </c>
      <c r="F118" s="181">
        <f>ROUND(ББ!D99/1000,0)</f>
        <v>0</v>
      </c>
      <c r="G118" s="536"/>
    </row>
    <row r="119" spans="1:8" ht="12" customHeight="1">
      <c r="A119" s="10" t="s">
        <v>276</v>
      </c>
      <c r="B119" s="595" t="s">
        <v>136</v>
      </c>
      <c r="C119" s="596"/>
      <c r="D119" s="12"/>
      <c r="E119" s="181">
        <f>ROUND(ББ!C100/1000,0)</f>
        <v>0</v>
      </c>
      <c r="F119" s="181">
        <f>ROUND(ББ!D100/1000,0)</f>
        <v>0</v>
      </c>
      <c r="G119" s="536"/>
    </row>
    <row r="120" spans="1:8" ht="12" customHeight="1">
      <c r="A120" s="10" t="s">
        <v>276</v>
      </c>
      <c r="B120" s="595" t="s">
        <v>233</v>
      </c>
      <c r="C120" s="596"/>
      <c r="D120" s="12"/>
      <c r="E120" s="181">
        <f>ROUND(ББ!C101/1000,0)</f>
        <v>0</v>
      </c>
      <c r="F120" s="181">
        <f>ROUND(ББ!D101/1000,0)</f>
        <v>0</v>
      </c>
      <c r="G120" s="536"/>
    </row>
    <row r="121" spans="1:8" ht="12" customHeight="1">
      <c r="A121" s="10" t="s">
        <v>276</v>
      </c>
      <c r="B121" s="595" t="s">
        <v>137</v>
      </c>
      <c r="C121" s="596"/>
      <c r="D121" s="12"/>
      <c r="E121" s="374">
        <f>ROUND('ББ 3-24'!I91/1000,0)+(-22662)</f>
        <v>2780620</v>
      </c>
      <c r="F121" s="374">
        <f>ROUND('ББ 2-24'!J105/1000,0)+(-22184)</f>
        <v>2620789</v>
      </c>
      <c r="G121" s="536"/>
    </row>
    <row r="122" spans="1:8" ht="12" customHeight="1">
      <c r="A122" s="10" t="s">
        <v>276</v>
      </c>
      <c r="B122" s="595" t="s">
        <v>230</v>
      </c>
      <c r="C122" s="596"/>
      <c r="D122" s="12"/>
      <c r="E122" s="181">
        <f>ROUND(ББ!C103/1000,0)</f>
        <v>0</v>
      </c>
      <c r="F122" s="181">
        <f>ROUND(ББ!D103/1000,0)</f>
        <v>0</v>
      </c>
    </row>
    <row r="123" spans="1:8" ht="12" customHeight="1">
      <c r="A123" s="10" t="s">
        <v>276</v>
      </c>
      <c r="B123" s="595" t="s">
        <v>293</v>
      </c>
      <c r="C123" s="596"/>
      <c r="D123" s="12"/>
      <c r="E123" s="184">
        <f>SUM(E117:E122)</f>
        <v>2861820</v>
      </c>
      <c r="F123" s="184">
        <f>SUM(F117:F122)</f>
        <v>2701989</v>
      </c>
      <c r="G123" s="533">
        <f>E123-F123</f>
        <v>159831</v>
      </c>
      <c r="H123" s="193">
        <f>E123-F123</f>
        <v>159831</v>
      </c>
    </row>
    <row r="124" spans="1:8" ht="12" customHeight="1">
      <c r="A124" s="10" t="s">
        <v>276</v>
      </c>
      <c r="B124" s="595" t="s">
        <v>138</v>
      </c>
      <c r="C124" s="596"/>
      <c r="D124" s="12"/>
      <c r="E124" s="181"/>
      <c r="F124" s="183"/>
    </row>
    <row r="125" spans="1:8" ht="12" customHeight="1">
      <c r="A125" s="10" t="s">
        <v>276</v>
      </c>
      <c r="B125" s="597" t="s">
        <v>139</v>
      </c>
      <c r="C125" s="598"/>
      <c r="D125" s="580">
        <v>16</v>
      </c>
      <c r="E125" s="182">
        <f>E123+E124</f>
        <v>2861820</v>
      </c>
      <c r="F125" s="182">
        <f>F123+F124</f>
        <v>2701989</v>
      </c>
    </row>
    <row r="126" spans="1:8" ht="12" customHeight="1">
      <c r="A126" s="10" t="s">
        <v>276</v>
      </c>
      <c r="B126" s="597" t="s">
        <v>140</v>
      </c>
      <c r="C126" s="598"/>
      <c r="D126" s="15"/>
      <c r="E126" s="182">
        <f>E125+E115+E101+E100</f>
        <v>9425140.8296700008</v>
      </c>
      <c r="F126" s="182">
        <f>F125+F115+F101+F100</f>
        <v>8465658.1010200009</v>
      </c>
    </row>
    <row r="127" spans="1:8" ht="12" customHeight="1">
      <c r="B127" s="5" t="s">
        <v>276</v>
      </c>
      <c r="C127" s="5" t="s">
        <v>276</v>
      </c>
      <c r="D127" s="5" t="s">
        <v>276</v>
      </c>
      <c r="E127" s="179">
        <f>E84-E126</f>
        <v>3.6399997770786285E-3</v>
      </c>
      <c r="F127" s="179">
        <f>F84-F126</f>
        <v>3.9499998092651367E-3</v>
      </c>
    </row>
    <row r="128" spans="1:8" ht="12" customHeight="1">
      <c r="B128" s="5" t="s">
        <v>276</v>
      </c>
      <c r="C128" s="5" t="s">
        <v>276</v>
      </c>
      <c r="D128" s="5" t="s">
        <v>276</v>
      </c>
      <c r="E128" s="5" t="s">
        <v>276</v>
      </c>
      <c r="F128" s="5" t="s">
        <v>276</v>
      </c>
    </row>
    <row r="129" spans="2:6" ht="12" customHeight="1">
      <c r="B129" s="600" t="s">
        <v>294</v>
      </c>
      <c r="C129" s="600"/>
      <c r="D129" s="17" t="s">
        <v>276</v>
      </c>
      <c r="E129" s="18" t="s">
        <v>276</v>
      </c>
      <c r="F129" s="17" t="s">
        <v>276</v>
      </c>
    </row>
    <row r="130" spans="2:6" ht="12" customHeight="1">
      <c r="B130" s="601" t="s">
        <v>295</v>
      </c>
      <c r="C130" s="601"/>
      <c r="D130" s="17" t="s">
        <v>276</v>
      </c>
      <c r="E130" s="19" t="s">
        <v>296</v>
      </c>
      <c r="F130" s="17" t="s">
        <v>276</v>
      </c>
    </row>
    <row r="131" spans="2:6" ht="12" customHeight="1">
      <c r="B131" s="602" t="s">
        <v>834</v>
      </c>
      <c r="C131" s="600"/>
      <c r="D131" s="17" t="s">
        <v>276</v>
      </c>
      <c r="E131" s="18" t="s">
        <v>276</v>
      </c>
      <c r="F131" s="17" t="s">
        <v>276</v>
      </c>
    </row>
    <row r="132" spans="2:6" ht="12" customHeight="1">
      <c r="B132" s="601" t="s">
        <v>297</v>
      </c>
      <c r="C132" s="601"/>
      <c r="D132" s="17" t="s">
        <v>276</v>
      </c>
      <c r="E132" s="19" t="s">
        <v>296</v>
      </c>
      <c r="F132" s="17" t="s">
        <v>276</v>
      </c>
    </row>
    <row r="133" spans="2:6" ht="12" customHeight="1">
      <c r="B133" s="582" t="s">
        <v>171</v>
      </c>
      <c r="C133" s="582"/>
      <c r="D133" s="582"/>
      <c r="E133" s="582"/>
      <c r="F133" s="582"/>
    </row>
    <row r="134" spans="2:6" hidden="1"/>
    <row r="135" spans="2:6" hidden="1"/>
    <row r="136" spans="2:6" hidden="1"/>
    <row r="137" spans="2:6" hidden="1"/>
    <row r="138" spans="2:6" hidden="1"/>
    <row r="139" spans="2:6" hidden="1"/>
    <row r="140" spans="2:6" hidden="1"/>
  </sheetData>
  <mergeCells count="103">
    <mergeCell ref="B126:C126"/>
    <mergeCell ref="B129:C129"/>
    <mergeCell ref="B130:C130"/>
    <mergeCell ref="B131:C131"/>
    <mergeCell ref="B132:C132"/>
    <mergeCell ref="B133:F133"/>
    <mergeCell ref="B120:C120"/>
    <mergeCell ref="B121:C121"/>
    <mergeCell ref="B122:C122"/>
    <mergeCell ref="B123:C123"/>
    <mergeCell ref="B124:C124"/>
    <mergeCell ref="B125:C125"/>
    <mergeCell ref="B114:C114"/>
    <mergeCell ref="B115:C115"/>
    <mergeCell ref="B116:C116"/>
    <mergeCell ref="B117:C117"/>
    <mergeCell ref="B118:C118"/>
    <mergeCell ref="B119:C119"/>
    <mergeCell ref="B108:C108"/>
    <mergeCell ref="B109:C109"/>
    <mergeCell ref="B110:C110"/>
    <mergeCell ref="B111:C111"/>
    <mergeCell ref="B112:C112"/>
    <mergeCell ref="B113:C113"/>
    <mergeCell ref="B102:C102"/>
    <mergeCell ref="B103:C103"/>
    <mergeCell ref="B104:C104"/>
    <mergeCell ref="B105:C105"/>
    <mergeCell ref="B106:C106"/>
    <mergeCell ref="B107:C107"/>
    <mergeCell ref="B96:C96"/>
    <mergeCell ref="B97:C97"/>
    <mergeCell ref="B98:C98"/>
    <mergeCell ref="B99:C99"/>
    <mergeCell ref="B100:C100"/>
    <mergeCell ref="B101:C101"/>
    <mergeCell ref="B90:C90"/>
    <mergeCell ref="B91:C91"/>
    <mergeCell ref="B92:C92"/>
    <mergeCell ref="B93:C93"/>
    <mergeCell ref="B94:C94"/>
    <mergeCell ref="B95:C95"/>
    <mergeCell ref="B84:C84"/>
    <mergeCell ref="B85:F85"/>
    <mergeCell ref="B86:C86"/>
    <mergeCell ref="B87:C87"/>
    <mergeCell ref="B88:C88"/>
    <mergeCell ref="B89:C89"/>
    <mergeCell ref="B78:C78"/>
    <mergeCell ref="B79:C79"/>
    <mergeCell ref="B80:C80"/>
    <mergeCell ref="B81:C81"/>
    <mergeCell ref="B82:C82"/>
    <mergeCell ref="B83:C83"/>
    <mergeCell ref="B72:C72"/>
    <mergeCell ref="B73:C73"/>
    <mergeCell ref="B74:C74"/>
    <mergeCell ref="B75:C75"/>
    <mergeCell ref="B76:C76"/>
    <mergeCell ref="B77:C77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54:C54"/>
    <mergeCell ref="B55:C55"/>
    <mergeCell ref="B56:C56"/>
    <mergeCell ref="B57:C57"/>
    <mergeCell ref="B58:C58"/>
    <mergeCell ref="B59:C59"/>
    <mergeCell ref="B48:C48"/>
    <mergeCell ref="B49:C49"/>
    <mergeCell ref="B50:C50"/>
    <mergeCell ref="B51:C51"/>
    <mergeCell ref="B52:C52"/>
    <mergeCell ref="B53:C53"/>
    <mergeCell ref="B22:F22"/>
    <mergeCell ref="B45:C45"/>
    <mergeCell ref="B47:F47"/>
    <mergeCell ref="B7:F7"/>
    <mergeCell ref="B9:F9"/>
    <mergeCell ref="B10:F10"/>
    <mergeCell ref="B11:F11"/>
    <mergeCell ref="B12:F12"/>
    <mergeCell ref="B13:F13"/>
    <mergeCell ref="B1:F1"/>
    <mergeCell ref="B2:F2"/>
    <mergeCell ref="B3:F3"/>
    <mergeCell ref="B4:F4"/>
    <mergeCell ref="B5:F5"/>
    <mergeCell ref="B6:F6"/>
    <mergeCell ref="B14:F14"/>
    <mergeCell ref="C15:F15"/>
    <mergeCell ref="B21:F21"/>
    <mergeCell ref="C18:F18"/>
  </mergeCells>
  <phoneticPr fontId="0" type="noConversion"/>
  <printOptions horizontalCentered="1"/>
  <pageMargins left="0" right="0" top="0" bottom="0" header="0.31496062992125984" footer="0.31496062992125984"/>
  <pageSetup paperSize="9" scale="99" fitToHeight="2" orientation="portrait" r:id="rId1"/>
  <headerFooter>
    <oddHeader>&amp;R&amp;P</oddHeader>
  </headerFooter>
  <rowBreaks count="1" manualBreakCount="1">
    <brk id="8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C000"/>
  </sheetPr>
  <dimension ref="A1:I82"/>
  <sheetViews>
    <sheetView topLeftCell="A28" workbookViewId="0">
      <selection activeCell="B94" sqref="B94"/>
    </sheetView>
  </sheetViews>
  <sheetFormatPr defaultColWidth="10.5" defaultRowHeight="11.45" customHeight="1" outlineLevelRow="3"/>
  <cols>
    <col min="1" max="1" width="18.6640625" style="381" customWidth="1"/>
    <col min="2" max="2" width="16.33203125" style="381" customWidth="1"/>
    <col min="3" max="7" width="18.6640625" style="381" customWidth="1"/>
    <col min="8" max="8" width="1.6640625" style="381" customWidth="1"/>
    <col min="9" max="9" width="17" style="381" customWidth="1"/>
  </cols>
  <sheetData>
    <row r="1" spans="1:9" ht="12.95" customHeight="1">
      <c r="A1" s="661" t="s">
        <v>452</v>
      </c>
      <c r="B1" s="661"/>
      <c r="C1" s="661"/>
      <c r="D1" s="661"/>
      <c r="E1" s="661"/>
      <c r="F1" s="661"/>
      <c r="G1" s="661"/>
      <c r="H1" s="661"/>
    </row>
    <row r="2" spans="1:9" ht="15.95" customHeight="1">
      <c r="A2" s="662" t="s">
        <v>627</v>
      </c>
      <c r="B2" s="662"/>
      <c r="C2" s="662"/>
      <c r="D2" s="662"/>
      <c r="E2" s="662"/>
      <c r="F2" s="662"/>
      <c r="G2" s="662"/>
      <c r="H2" s="662"/>
    </row>
    <row r="3" spans="1:9" s="381" customFormat="1" ht="2.1" customHeight="1"/>
    <row r="4" spans="1:9" ht="11.1" customHeight="1">
      <c r="A4" s="382" t="s">
        <v>63</v>
      </c>
      <c r="B4" s="663" t="s">
        <v>64</v>
      </c>
      <c r="C4" s="663"/>
      <c r="D4" s="663"/>
      <c r="E4" s="663"/>
      <c r="F4" s="663"/>
      <c r="G4" s="663"/>
      <c r="H4" s="663"/>
    </row>
    <row r="5" spans="1:9" s="381" customFormat="1" ht="2.1" customHeight="1"/>
    <row r="6" spans="1:9" ht="12" customHeight="1">
      <c r="A6" s="658" t="s">
        <v>65</v>
      </c>
      <c r="B6" s="658"/>
      <c r="C6" s="658" t="s">
        <v>6</v>
      </c>
      <c r="D6" s="658"/>
      <c r="E6" s="658" t="s">
        <v>7</v>
      </c>
      <c r="F6" s="658"/>
      <c r="G6" s="658" t="s">
        <v>8</v>
      </c>
      <c r="H6" s="658"/>
      <c r="I6" s="658"/>
    </row>
    <row r="7" spans="1:9" ht="12" customHeight="1">
      <c r="A7" s="658" t="s">
        <v>450</v>
      </c>
      <c r="B7" s="658"/>
      <c r="C7" s="659" t="s">
        <v>9</v>
      </c>
      <c r="D7" s="659" t="s">
        <v>10</v>
      </c>
      <c r="E7" s="659" t="s">
        <v>9</v>
      </c>
      <c r="F7" s="659" t="s">
        <v>10</v>
      </c>
      <c r="G7" s="659" t="s">
        <v>9</v>
      </c>
      <c r="H7" s="659" t="s">
        <v>10</v>
      </c>
      <c r="I7" s="659"/>
    </row>
    <row r="8" spans="1:9" ht="12" customHeight="1">
      <c r="A8" s="658" t="s">
        <v>628</v>
      </c>
      <c r="B8" s="658"/>
      <c r="C8" s="660"/>
      <c r="D8" s="660"/>
      <c r="E8" s="660"/>
      <c r="F8" s="660"/>
      <c r="G8" s="660"/>
      <c r="H8" s="664"/>
      <c r="I8" s="665"/>
    </row>
    <row r="9" spans="1:9" ht="11.1" customHeight="1" collapsed="1">
      <c r="A9" s="649" t="s">
        <v>14</v>
      </c>
      <c r="B9" s="649"/>
      <c r="C9" s="383">
        <v>855636.76</v>
      </c>
      <c r="D9" s="384"/>
      <c r="E9" s="383">
        <v>300000</v>
      </c>
      <c r="F9" s="383">
        <v>1042394.26</v>
      </c>
      <c r="G9" s="383">
        <v>113242.5</v>
      </c>
      <c r="H9" s="385"/>
      <c r="I9" s="386"/>
    </row>
    <row r="10" spans="1:9" s="381" customFormat="1" ht="24.95" hidden="1" customHeight="1" outlineLevel="1">
      <c r="A10" s="650" t="s">
        <v>15</v>
      </c>
      <c r="B10" s="650"/>
      <c r="C10" s="387">
        <v>1380.49</v>
      </c>
      <c r="D10" s="388"/>
      <c r="E10" s="388"/>
      <c r="F10" s="388"/>
      <c r="G10" s="387">
        <v>1380.49</v>
      </c>
      <c r="H10" s="389"/>
      <c r="I10" s="390"/>
    </row>
    <row r="11" spans="1:9" s="381" customFormat="1" ht="12" hidden="1" customHeight="1" outlineLevel="2" collapsed="1">
      <c r="A11" s="645" t="s">
        <v>454</v>
      </c>
      <c r="B11" s="645"/>
      <c r="C11" s="391">
        <v>1380.49</v>
      </c>
      <c r="D11" s="392"/>
      <c r="E11" s="392"/>
      <c r="F11" s="392"/>
      <c r="G11" s="391">
        <v>1380.49</v>
      </c>
      <c r="H11" s="393"/>
      <c r="I11" s="394"/>
    </row>
    <row r="12" spans="1:9" s="381" customFormat="1" ht="24.95" hidden="1" customHeight="1" outlineLevel="1" collapsed="1">
      <c r="A12" s="650" t="s">
        <v>17</v>
      </c>
      <c r="B12" s="650"/>
      <c r="C12" s="387">
        <v>854255.88</v>
      </c>
      <c r="D12" s="388"/>
      <c r="E12" s="387">
        <v>300000</v>
      </c>
      <c r="F12" s="387">
        <v>1042393.87</v>
      </c>
      <c r="G12" s="387">
        <v>111862.01</v>
      </c>
      <c r="H12" s="389"/>
      <c r="I12" s="390"/>
    </row>
    <row r="13" spans="1:9" s="381" customFormat="1" ht="24.95" hidden="1" customHeight="1" outlineLevel="2">
      <c r="A13" s="645" t="s">
        <v>457</v>
      </c>
      <c r="B13" s="645"/>
      <c r="C13" s="391">
        <v>838348.73</v>
      </c>
      <c r="D13" s="392"/>
      <c r="E13" s="391">
        <v>300000</v>
      </c>
      <c r="F13" s="391">
        <v>1038193.75</v>
      </c>
      <c r="G13" s="391">
        <v>100154.98</v>
      </c>
      <c r="H13" s="393"/>
      <c r="I13" s="394"/>
    </row>
    <row r="14" spans="1:9" s="381" customFormat="1" ht="24.95" hidden="1" customHeight="1" outlineLevel="2">
      <c r="A14" s="645" t="s">
        <v>458</v>
      </c>
      <c r="B14" s="645"/>
      <c r="C14" s="391">
        <v>15907.05</v>
      </c>
      <c r="D14" s="392"/>
      <c r="E14" s="392"/>
      <c r="F14" s="391">
        <v>4200.0200000000004</v>
      </c>
      <c r="G14" s="391">
        <v>11707.03</v>
      </c>
      <c r="H14" s="393"/>
      <c r="I14" s="394"/>
    </row>
    <row r="15" spans="1:9" s="381" customFormat="1" ht="12" hidden="1" customHeight="1" outlineLevel="2" collapsed="1">
      <c r="A15" s="645" t="s">
        <v>629</v>
      </c>
      <c r="B15" s="645"/>
      <c r="C15" s="395">
        <v>0.1</v>
      </c>
      <c r="D15" s="392"/>
      <c r="E15" s="392"/>
      <c r="F15" s="395">
        <v>0.1</v>
      </c>
      <c r="G15" s="392"/>
      <c r="H15" s="393"/>
      <c r="I15" s="394"/>
    </row>
    <row r="16" spans="1:9" s="381" customFormat="1" ht="24.95" hidden="1" customHeight="1" outlineLevel="1" collapsed="1">
      <c r="A16" s="650" t="s">
        <v>460</v>
      </c>
      <c r="B16" s="650"/>
      <c r="C16" s="396">
        <v>0.39</v>
      </c>
      <c r="D16" s="388"/>
      <c r="E16" s="388"/>
      <c r="F16" s="396">
        <v>0.39</v>
      </c>
      <c r="G16" s="388"/>
      <c r="H16" s="389"/>
      <c r="I16" s="390"/>
    </row>
    <row r="17" spans="1:9" s="381" customFormat="1" ht="24.95" hidden="1" customHeight="1" outlineLevel="2">
      <c r="A17" s="645" t="s">
        <v>458</v>
      </c>
      <c r="B17" s="645"/>
      <c r="C17" s="395">
        <v>0.39</v>
      </c>
      <c r="D17" s="392"/>
      <c r="E17" s="392"/>
      <c r="F17" s="395">
        <v>0.39</v>
      </c>
      <c r="G17" s="392"/>
      <c r="H17" s="393"/>
      <c r="I17" s="394"/>
    </row>
    <row r="18" spans="1:9" ht="21.95" customHeight="1" collapsed="1">
      <c r="A18" s="649" t="s">
        <v>19</v>
      </c>
      <c r="B18" s="649"/>
      <c r="C18" s="383">
        <v>2085557.07</v>
      </c>
      <c r="D18" s="384"/>
      <c r="E18" s="384"/>
      <c r="F18" s="383">
        <v>300000.02</v>
      </c>
      <c r="G18" s="383">
        <v>1785557.05</v>
      </c>
      <c r="H18" s="385"/>
      <c r="I18" s="386"/>
    </row>
    <row r="19" spans="1:9" s="381" customFormat="1" ht="36.950000000000003" customHeight="1" outlineLevel="1">
      <c r="A19" s="650" t="s">
        <v>20</v>
      </c>
      <c r="B19" s="650"/>
      <c r="C19" s="387">
        <v>2085557.05</v>
      </c>
      <c r="D19" s="388"/>
      <c r="E19" s="388"/>
      <c r="F19" s="387">
        <v>300000</v>
      </c>
      <c r="G19" s="387">
        <v>1785557.05</v>
      </c>
      <c r="H19" s="389"/>
      <c r="I19" s="390"/>
    </row>
    <row r="20" spans="1:9" s="381" customFormat="1" ht="24.95" customHeight="1" outlineLevel="1">
      <c r="A20" s="650" t="s">
        <v>181</v>
      </c>
      <c r="B20" s="650"/>
      <c r="C20" s="396">
        <v>0.02</v>
      </c>
      <c r="D20" s="388"/>
      <c r="E20" s="388"/>
      <c r="F20" s="396">
        <v>0.02</v>
      </c>
      <c r="G20" s="388"/>
      <c r="H20" s="389"/>
      <c r="I20" s="390"/>
    </row>
    <row r="21" spans="1:9" s="381" customFormat="1" ht="24.95" customHeight="1" outlineLevel="2">
      <c r="A21" s="655" t="s">
        <v>461</v>
      </c>
      <c r="B21" s="655"/>
      <c r="C21" s="396">
        <v>0.02</v>
      </c>
      <c r="D21" s="388"/>
      <c r="E21" s="388"/>
      <c r="F21" s="396">
        <v>0.02</v>
      </c>
      <c r="G21" s="388"/>
      <c r="H21" s="389"/>
      <c r="I21" s="390"/>
    </row>
    <row r="22" spans="1:9" ht="11.1" customHeight="1">
      <c r="A22" s="649" t="s">
        <v>24</v>
      </c>
      <c r="B22" s="649"/>
      <c r="C22" s="383">
        <v>1043882.91</v>
      </c>
      <c r="D22" s="384"/>
      <c r="E22" s="384"/>
      <c r="F22" s="384"/>
      <c r="G22" s="383">
        <v>1043882.91</v>
      </c>
      <c r="H22" s="385"/>
      <c r="I22" s="386"/>
    </row>
    <row r="23" spans="1:9" s="381" customFormat="1" ht="12" hidden="1" customHeight="1" outlineLevel="1">
      <c r="A23" s="650" t="s">
        <v>25</v>
      </c>
      <c r="B23" s="650"/>
      <c r="C23" s="387">
        <v>1003643.99</v>
      </c>
      <c r="D23" s="388"/>
      <c r="E23" s="388"/>
      <c r="F23" s="388"/>
      <c r="G23" s="387">
        <v>1003643.99</v>
      </c>
      <c r="H23" s="389"/>
      <c r="I23" s="390"/>
    </row>
    <row r="24" spans="1:9" s="381" customFormat="1" ht="12" hidden="1" customHeight="1" outlineLevel="1">
      <c r="A24" s="650" t="s">
        <v>244</v>
      </c>
      <c r="B24" s="650"/>
      <c r="C24" s="387">
        <v>40238.92</v>
      </c>
      <c r="D24" s="388"/>
      <c r="E24" s="388"/>
      <c r="F24" s="388"/>
      <c r="G24" s="387">
        <v>40238.92</v>
      </c>
      <c r="H24" s="389"/>
      <c r="I24" s="390"/>
    </row>
    <row r="25" spans="1:9" ht="21.95" customHeight="1" collapsed="1">
      <c r="A25" s="649" t="s">
        <v>26</v>
      </c>
      <c r="B25" s="649"/>
      <c r="C25" s="383">
        <v>9637.2199999999993</v>
      </c>
      <c r="D25" s="384"/>
      <c r="E25" s="383">
        <v>1807.93</v>
      </c>
      <c r="F25" s="397">
        <v>689.15</v>
      </c>
      <c r="G25" s="383">
        <v>10756</v>
      </c>
      <c r="H25" s="385"/>
      <c r="I25" s="386"/>
    </row>
    <row r="26" spans="1:9" s="381" customFormat="1" ht="24.95" customHeight="1" outlineLevel="1">
      <c r="A26" s="650" t="s">
        <v>28</v>
      </c>
      <c r="B26" s="650"/>
      <c r="C26" s="387">
        <v>9637.2199999999993</v>
      </c>
      <c r="D26" s="388"/>
      <c r="E26" s="387">
        <v>1807.93</v>
      </c>
      <c r="F26" s="396">
        <v>689.15</v>
      </c>
      <c r="G26" s="387">
        <v>10756</v>
      </c>
      <c r="H26" s="389"/>
      <c r="I26" s="390"/>
    </row>
    <row r="27" spans="1:9" s="381" customFormat="1" ht="24.95" customHeight="1" outlineLevel="2">
      <c r="A27" s="655" t="s">
        <v>29</v>
      </c>
      <c r="B27" s="655"/>
      <c r="C27" s="388"/>
      <c r="D27" s="388"/>
      <c r="E27" s="387">
        <v>1807.93</v>
      </c>
      <c r="F27" s="396">
        <v>689.15</v>
      </c>
      <c r="G27" s="387">
        <v>1118.78</v>
      </c>
      <c r="H27" s="389"/>
      <c r="I27" s="390"/>
    </row>
    <row r="28" spans="1:9" s="381" customFormat="1" ht="24.95" customHeight="1" outlineLevel="2">
      <c r="A28" s="655" t="s">
        <v>462</v>
      </c>
      <c r="B28" s="655"/>
      <c r="C28" s="387">
        <v>9637.2199999999993</v>
      </c>
      <c r="D28" s="388"/>
      <c r="E28" s="388"/>
      <c r="F28" s="388"/>
      <c r="G28" s="387">
        <v>9637.2199999999993</v>
      </c>
      <c r="H28" s="389"/>
      <c r="I28" s="390"/>
    </row>
    <row r="29" spans="1:9" ht="21.95" customHeight="1">
      <c r="A29" s="649" t="s">
        <v>184</v>
      </c>
      <c r="B29" s="649"/>
      <c r="C29" s="383">
        <v>1366.26</v>
      </c>
      <c r="D29" s="384"/>
      <c r="E29" s="383">
        <v>3900.02</v>
      </c>
      <c r="F29" s="383">
        <v>1741.94</v>
      </c>
      <c r="G29" s="383">
        <v>3524.34</v>
      </c>
      <c r="H29" s="385"/>
      <c r="I29" s="386"/>
    </row>
    <row r="30" spans="1:9" s="381" customFormat="1" ht="24.95" customHeight="1" outlineLevel="1">
      <c r="A30" s="650" t="s">
        <v>185</v>
      </c>
      <c r="B30" s="650"/>
      <c r="C30" s="387">
        <v>1366.26</v>
      </c>
      <c r="D30" s="388"/>
      <c r="E30" s="387">
        <v>3900.02</v>
      </c>
      <c r="F30" s="387">
        <v>1741.94</v>
      </c>
      <c r="G30" s="387">
        <v>3524.34</v>
      </c>
      <c r="H30" s="389"/>
      <c r="I30" s="390"/>
    </row>
    <row r="31" spans="1:9" ht="11.1" customHeight="1">
      <c r="A31" s="649" t="s">
        <v>463</v>
      </c>
      <c r="B31" s="649"/>
      <c r="C31" s="384"/>
      <c r="D31" s="383">
        <v>41111.03</v>
      </c>
      <c r="E31" s="384"/>
      <c r="F31" s="384"/>
      <c r="G31" s="384"/>
      <c r="H31" s="654">
        <v>41111.03</v>
      </c>
      <c r="I31" s="654"/>
    </row>
    <row r="32" spans="1:9" s="381" customFormat="1" ht="12" customHeight="1" outlineLevel="1">
      <c r="A32" s="650" t="s">
        <v>464</v>
      </c>
      <c r="B32" s="650"/>
      <c r="C32" s="387">
        <v>900246.43</v>
      </c>
      <c r="D32" s="388"/>
      <c r="E32" s="388"/>
      <c r="F32" s="388"/>
      <c r="G32" s="387">
        <v>900246.43</v>
      </c>
      <c r="H32" s="389"/>
      <c r="I32" s="390"/>
    </row>
    <row r="33" spans="1:9" s="381" customFormat="1" ht="24.95" customHeight="1" outlineLevel="1">
      <c r="A33" s="650" t="s">
        <v>465</v>
      </c>
      <c r="B33" s="650"/>
      <c r="C33" s="388"/>
      <c r="D33" s="387">
        <v>941357.46</v>
      </c>
      <c r="E33" s="388"/>
      <c r="F33" s="388"/>
      <c r="G33" s="388"/>
      <c r="H33" s="652">
        <v>941357.46</v>
      </c>
      <c r="I33" s="652"/>
    </row>
    <row r="34" spans="1:9" ht="11.1" customHeight="1">
      <c r="A34" s="649" t="s">
        <v>401</v>
      </c>
      <c r="B34" s="649"/>
      <c r="C34" s="384"/>
      <c r="D34" s="384"/>
      <c r="E34" s="384"/>
      <c r="F34" s="384"/>
      <c r="G34" s="384"/>
      <c r="H34" s="385"/>
      <c r="I34" s="386"/>
    </row>
    <row r="35" spans="1:9" s="381" customFormat="1" ht="24.95" hidden="1" customHeight="1" outlineLevel="1">
      <c r="A35" s="650" t="s">
        <v>402</v>
      </c>
      <c r="B35" s="650"/>
      <c r="C35" s="387">
        <v>2834183.71</v>
      </c>
      <c r="D35" s="388"/>
      <c r="E35" s="388"/>
      <c r="F35" s="388"/>
      <c r="G35" s="387">
        <v>2834183.71</v>
      </c>
      <c r="H35" s="389"/>
      <c r="I35" s="390"/>
    </row>
    <row r="36" spans="1:9" s="381" customFormat="1" ht="24.95" hidden="1" customHeight="1" outlineLevel="1">
      <c r="A36" s="650" t="s">
        <v>466</v>
      </c>
      <c r="B36" s="650"/>
      <c r="C36" s="388"/>
      <c r="D36" s="387">
        <v>2834183.71</v>
      </c>
      <c r="E36" s="388"/>
      <c r="F36" s="388"/>
      <c r="G36" s="388"/>
      <c r="H36" s="652">
        <v>2834183.71</v>
      </c>
      <c r="I36" s="652"/>
    </row>
    <row r="37" spans="1:9" ht="11.1" customHeight="1" collapsed="1">
      <c r="A37" s="649" t="s">
        <v>41</v>
      </c>
      <c r="B37" s="649"/>
      <c r="C37" s="384"/>
      <c r="D37" s="383">
        <v>22879.02</v>
      </c>
      <c r="E37" s="383">
        <v>34805</v>
      </c>
      <c r="F37" s="383">
        <v>24395</v>
      </c>
      <c r="G37" s="384"/>
      <c r="H37" s="654">
        <v>12469.02</v>
      </c>
      <c r="I37" s="654"/>
    </row>
    <row r="38" spans="1:9" s="381" customFormat="1" ht="24.95" hidden="1" customHeight="1" outlineLevel="1">
      <c r="A38" s="650" t="s">
        <v>43</v>
      </c>
      <c r="B38" s="650"/>
      <c r="C38" s="388"/>
      <c r="D38" s="396">
        <v>17.23</v>
      </c>
      <c r="E38" s="387">
        <v>2992</v>
      </c>
      <c r="F38" s="387">
        <v>3740</v>
      </c>
      <c r="G38" s="388"/>
      <c r="H38" s="657">
        <v>765.23</v>
      </c>
      <c r="I38" s="657"/>
    </row>
    <row r="39" spans="1:9" s="381" customFormat="1" ht="24.95" hidden="1" customHeight="1" outlineLevel="1">
      <c r="A39" s="650" t="s">
        <v>42</v>
      </c>
      <c r="B39" s="650"/>
      <c r="C39" s="388"/>
      <c r="D39" s="387">
        <v>24957.22</v>
      </c>
      <c r="E39" s="387">
        <v>15620</v>
      </c>
      <c r="F39" s="388"/>
      <c r="G39" s="388"/>
      <c r="H39" s="652">
        <v>9337.2199999999993</v>
      </c>
      <c r="I39" s="652"/>
    </row>
    <row r="40" spans="1:9" s="381" customFormat="1" ht="24.95" hidden="1" customHeight="1" outlineLevel="2" collapsed="1">
      <c r="A40" s="655" t="s">
        <v>425</v>
      </c>
      <c r="B40" s="655"/>
      <c r="C40" s="388"/>
      <c r="D40" s="387">
        <v>24957.22</v>
      </c>
      <c r="E40" s="387">
        <v>15620</v>
      </c>
      <c r="F40" s="388"/>
      <c r="G40" s="388"/>
      <c r="H40" s="652">
        <v>9337.2199999999993</v>
      </c>
      <c r="I40" s="652"/>
    </row>
    <row r="41" spans="1:9" s="381" customFormat="1" ht="12" hidden="1" customHeight="1" outlineLevel="1">
      <c r="A41" s="650" t="s">
        <v>44</v>
      </c>
      <c r="B41" s="650"/>
      <c r="C41" s="388"/>
      <c r="D41" s="396">
        <v>33.07</v>
      </c>
      <c r="E41" s="387">
        <v>16193</v>
      </c>
      <c r="F41" s="387">
        <v>20655</v>
      </c>
      <c r="G41" s="388"/>
      <c r="H41" s="652">
        <v>4495.07</v>
      </c>
      <c r="I41" s="652"/>
    </row>
    <row r="42" spans="1:9" s="381" customFormat="1" ht="12" hidden="1" customHeight="1" outlineLevel="1">
      <c r="A42" s="650" t="s">
        <v>46</v>
      </c>
      <c r="B42" s="650"/>
      <c r="C42" s="388"/>
      <c r="D42" s="398">
        <v>-931.5</v>
      </c>
      <c r="E42" s="388"/>
      <c r="F42" s="388"/>
      <c r="G42" s="388"/>
      <c r="H42" s="656">
        <v>-931.5</v>
      </c>
      <c r="I42" s="656"/>
    </row>
    <row r="43" spans="1:9" s="381" customFormat="1" ht="12" hidden="1" customHeight="1" outlineLevel="1">
      <c r="A43" s="650" t="s">
        <v>47</v>
      </c>
      <c r="B43" s="650"/>
      <c r="C43" s="388"/>
      <c r="D43" s="399">
        <v>-1197</v>
      </c>
      <c r="E43" s="388"/>
      <c r="F43" s="388"/>
      <c r="G43" s="388"/>
      <c r="H43" s="653">
        <v>-1197</v>
      </c>
      <c r="I43" s="653"/>
    </row>
    <row r="44" spans="1:9" ht="33" customHeight="1" collapsed="1">
      <c r="A44" s="649" t="s">
        <v>48</v>
      </c>
      <c r="B44" s="649"/>
      <c r="C44" s="384"/>
      <c r="D44" s="400">
        <v>-11988.18</v>
      </c>
      <c r="E44" s="383">
        <v>62900</v>
      </c>
      <c r="F44" s="383">
        <v>78625</v>
      </c>
      <c r="G44" s="384"/>
      <c r="H44" s="654">
        <v>3736.82</v>
      </c>
      <c r="I44" s="654"/>
    </row>
    <row r="45" spans="1:9" s="381" customFormat="1" ht="24.95" hidden="1" customHeight="1" outlineLevel="1">
      <c r="A45" s="650" t="s">
        <v>49</v>
      </c>
      <c r="B45" s="650"/>
      <c r="C45" s="388"/>
      <c r="D45" s="399">
        <v>-21719.37</v>
      </c>
      <c r="E45" s="387">
        <v>28900</v>
      </c>
      <c r="F45" s="387">
        <v>36125</v>
      </c>
      <c r="G45" s="388"/>
      <c r="H45" s="653">
        <v>-14494.37</v>
      </c>
      <c r="I45" s="653"/>
    </row>
    <row r="46" spans="1:9" s="381" customFormat="1" ht="24.95" hidden="1" customHeight="1" outlineLevel="2">
      <c r="A46" s="655" t="s">
        <v>187</v>
      </c>
      <c r="B46" s="655"/>
      <c r="C46" s="388"/>
      <c r="D46" s="399">
        <v>-8399.56</v>
      </c>
      <c r="E46" s="387">
        <v>11900</v>
      </c>
      <c r="F46" s="387">
        <v>14875</v>
      </c>
      <c r="G46" s="388"/>
      <c r="H46" s="653">
        <v>-5424.56</v>
      </c>
      <c r="I46" s="653"/>
    </row>
    <row r="47" spans="1:9" s="381" customFormat="1" ht="36.950000000000003" hidden="1" customHeight="1" outlineLevel="2">
      <c r="A47" s="655" t="s">
        <v>199</v>
      </c>
      <c r="B47" s="655"/>
      <c r="C47" s="388"/>
      <c r="D47" s="399">
        <v>-1795.58</v>
      </c>
      <c r="E47" s="387">
        <v>6800</v>
      </c>
      <c r="F47" s="387">
        <v>8500</v>
      </c>
      <c r="G47" s="388"/>
      <c r="H47" s="656">
        <v>-95.58</v>
      </c>
      <c r="I47" s="656"/>
    </row>
    <row r="48" spans="1:9" s="381" customFormat="1" ht="36.950000000000003" hidden="1" customHeight="1" outlineLevel="2" collapsed="1">
      <c r="A48" s="655" t="s">
        <v>77</v>
      </c>
      <c r="B48" s="655"/>
      <c r="C48" s="388"/>
      <c r="D48" s="399">
        <v>-11524.23</v>
      </c>
      <c r="E48" s="387">
        <v>10200</v>
      </c>
      <c r="F48" s="387">
        <v>12750</v>
      </c>
      <c r="G48" s="388"/>
      <c r="H48" s="653">
        <v>-8974.23</v>
      </c>
      <c r="I48" s="653"/>
    </row>
    <row r="49" spans="1:9" s="381" customFormat="1" ht="24.95" hidden="1" customHeight="1" outlineLevel="1">
      <c r="A49" s="650" t="s">
        <v>50</v>
      </c>
      <c r="B49" s="650"/>
      <c r="C49" s="388"/>
      <c r="D49" s="387">
        <v>9731.19</v>
      </c>
      <c r="E49" s="387">
        <v>34000</v>
      </c>
      <c r="F49" s="387">
        <v>42500</v>
      </c>
      <c r="G49" s="388"/>
      <c r="H49" s="652">
        <v>18231.189999999999</v>
      </c>
      <c r="I49" s="652"/>
    </row>
    <row r="50" spans="1:9" ht="21.95" customHeight="1" collapsed="1">
      <c r="A50" s="649" t="s">
        <v>51</v>
      </c>
      <c r="B50" s="649"/>
      <c r="C50" s="384"/>
      <c r="D50" s="383">
        <v>96391.02</v>
      </c>
      <c r="E50" s="383">
        <v>400685.94</v>
      </c>
      <c r="F50" s="383">
        <v>480436.94</v>
      </c>
      <c r="G50" s="384"/>
      <c r="H50" s="654">
        <v>176142.02</v>
      </c>
      <c r="I50" s="654"/>
    </row>
    <row r="51" spans="1:9" s="381" customFormat="1" ht="36.950000000000003" hidden="1" customHeight="1" outlineLevel="1">
      <c r="A51" s="650" t="s">
        <v>52</v>
      </c>
      <c r="B51" s="650"/>
      <c r="C51" s="388"/>
      <c r="D51" s="387">
        <v>96391.02</v>
      </c>
      <c r="E51" s="387">
        <v>49737.94</v>
      </c>
      <c r="F51" s="387">
        <v>55436.94</v>
      </c>
      <c r="G51" s="388"/>
      <c r="H51" s="652">
        <v>102090.02</v>
      </c>
      <c r="I51" s="652"/>
    </row>
    <row r="52" spans="1:9" s="381" customFormat="1" ht="24.95" hidden="1" customHeight="1" outlineLevel="1">
      <c r="A52" s="650" t="s">
        <v>53</v>
      </c>
      <c r="B52" s="650"/>
      <c r="C52" s="388"/>
      <c r="D52" s="388"/>
      <c r="E52" s="387">
        <v>350948</v>
      </c>
      <c r="F52" s="387">
        <v>425000</v>
      </c>
      <c r="G52" s="388"/>
      <c r="H52" s="652">
        <v>74052</v>
      </c>
      <c r="I52" s="652"/>
    </row>
    <row r="53" spans="1:9" ht="21.95" customHeight="1" collapsed="1">
      <c r="A53" s="649" t="s">
        <v>56</v>
      </c>
      <c r="B53" s="649"/>
      <c r="C53" s="384"/>
      <c r="D53" s="383">
        <v>5922605.6399999997</v>
      </c>
      <c r="E53" s="383">
        <v>596584.75</v>
      </c>
      <c r="F53" s="384"/>
      <c r="G53" s="384"/>
      <c r="H53" s="654">
        <v>5326020.8899999997</v>
      </c>
      <c r="I53" s="654"/>
    </row>
    <row r="54" spans="1:9" s="381" customFormat="1" ht="24.95" hidden="1" customHeight="1" outlineLevel="1">
      <c r="A54" s="650" t="s">
        <v>57</v>
      </c>
      <c r="B54" s="650"/>
      <c r="C54" s="388"/>
      <c r="D54" s="387">
        <v>5922605.6399999997</v>
      </c>
      <c r="E54" s="387">
        <v>596584.75</v>
      </c>
      <c r="F54" s="388"/>
      <c r="G54" s="388"/>
      <c r="H54" s="652">
        <v>5326020.8899999997</v>
      </c>
      <c r="I54" s="652"/>
    </row>
    <row r="55" spans="1:9" ht="11.1" customHeight="1" collapsed="1">
      <c r="A55" s="649" t="s">
        <v>61</v>
      </c>
      <c r="B55" s="649"/>
      <c r="C55" s="384"/>
      <c r="D55" s="383">
        <v>19000000</v>
      </c>
      <c r="E55" s="384"/>
      <c r="F55" s="384"/>
      <c r="G55" s="384"/>
      <c r="H55" s="654">
        <v>19000000</v>
      </c>
      <c r="I55" s="654"/>
    </row>
    <row r="56" spans="1:9" s="381" customFormat="1" ht="12" hidden="1" customHeight="1" outlineLevel="1">
      <c r="A56" s="650" t="s">
        <v>62</v>
      </c>
      <c r="B56" s="650"/>
      <c r="C56" s="388"/>
      <c r="D56" s="387">
        <v>19000000</v>
      </c>
      <c r="E56" s="388"/>
      <c r="F56" s="388"/>
      <c r="G56" s="388"/>
      <c r="H56" s="652">
        <v>19000000</v>
      </c>
      <c r="I56" s="652"/>
    </row>
    <row r="57" spans="1:9" ht="21.95" customHeight="1" collapsed="1">
      <c r="A57" s="649" t="s">
        <v>190</v>
      </c>
      <c r="B57" s="649"/>
      <c r="C57" s="384"/>
      <c r="D57" s="400">
        <v>-21074918.309999999</v>
      </c>
      <c r="E57" s="384"/>
      <c r="F57" s="400">
        <v>-527598.67000000004</v>
      </c>
      <c r="G57" s="384"/>
      <c r="H57" s="651">
        <v>-21602516.98</v>
      </c>
      <c r="I57" s="651"/>
    </row>
    <row r="58" spans="1:9" s="381" customFormat="1" ht="36.950000000000003" hidden="1" customHeight="1" outlineLevel="1">
      <c r="A58" s="650" t="s">
        <v>191</v>
      </c>
      <c r="B58" s="650"/>
      <c r="C58" s="388"/>
      <c r="D58" s="387">
        <v>69573772.769999996</v>
      </c>
      <c r="E58" s="388"/>
      <c r="F58" s="399">
        <v>-527598.67000000004</v>
      </c>
      <c r="G58" s="388"/>
      <c r="H58" s="652">
        <v>69046174.099999994</v>
      </c>
      <c r="I58" s="652"/>
    </row>
    <row r="59" spans="1:9" s="381" customFormat="1" ht="36.950000000000003" hidden="1" customHeight="1" outlineLevel="1">
      <c r="A59" s="650" t="s">
        <v>192</v>
      </c>
      <c r="B59" s="650"/>
      <c r="C59" s="388"/>
      <c r="D59" s="399">
        <v>-90648691.079999998</v>
      </c>
      <c r="E59" s="388"/>
      <c r="F59" s="388"/>
      <c r="G59" s="388"/>
      <c r="H59" s="653">
        <v>-90648691.079999998</v>
      </c>
      <c r="I59" s="653"/>
    </row>
    <row r="60" spans="1:9" ht="21.95" customHeight="1" collapsed="1">
      <c r="A60" s="649" t="s">
        <v>72</v>
      </c>
      <c r="B60" s="649"/>
      <c r="C60" s="384"/>
      <c r="D60" s="384"/>
      <c r="E60" s="383">
        <v>527598.67000000004</v>
      </c>
      <c r="F60" s="383">
        <v>527598.67000000004</v>
      </c>
      <c r="G60" s="384"/>
      <c r="H60" s="385"/>
      <c r="I60" s="386"/>
    </row>
    <row r="61" spans="1:9" s="381" customFormat="1" ht="24.95" hidden="1" customHeight="1" outlineLevel="1">
      <c r="A61" s="650" t="s">
        <v>73</v>
      </c>
      <c r="B61" s="650"/>
      <c r="C61" s="388"/>
      <c r="D61" s="388"/>
      <c r="E61" s="387">
        <v>527598.67000000004</v>
      </c>
      <c r="F61" s="387">
        <v>527598.67000000004</v>
      </c>
      <c r="G61" s="388"/>
      <c r="H61" s="389"/>
      <c r="I61" s="390"/>
    </row>
    <row r="62" spans="1:9" s="381" customFormat="1" ht="12" hidden="1" customHeight="1" outlineLevel="2">
      <c r="A62" s="645" t="s">
        <v>78</v>
      </c>
      <c r="B62" s="645"/>
      <c r="C62" s="392"/>
      <c r="D62" s="392"/>
      <c r="E62" s="392"/>
      <c r="F62" s="391">
        <v>527598.67000000004</v>
      </c>
      <c r="G62" s="392"/>
      <c r="H62" s="393"/>
      <c r="I62" s="394"/>
    </row>
    <row r="63" spans="1:9" s="381" customFormat="1" ht="12" hidden="1" customHeight="1" outlineLevel="3">
      <c r="A63" s="646" t="s">
        <v>78</v>
      </c>
      <c r="B63" s="646"/>
      <c r="C63" s="401"/>
      <c r="D63" s="401"/>
      <c r="E63" s="401"/>
      <c r="F63" s="402">
        <v>527598.67000000004</v>
      </c>
      <c r="G63" s="401"/>
      <c r="H63" s="403"/>
      <c r="I63" s="404"/>
    </row>
    <row r="64" spans="1:9" s="381" customFormat="1" ht="24.95" hidden="1" customHeight="1" outlineLevel="2">
      <c r="A64" s="645" t="s">
        <v>580</v>
      </c>
      <c r="B64" s="645"/>
      <c r="C64" s="392"/>
      <c r="D64" s="392"/>
      <c r="E64" s="391">
        <v>1964.28</v>
      </c>
      <c r="F64" s="392"/>
      <c r="G64" s="392"/>
      <c r="H64" s="393"/>
      <c r="I64" s="394"/>
    </row>
    <row r="65" spans="1:9" s="381" customFormat="1" ht="12" hidden="1" customHeight="1" outlineLevel="3">
      <c r="A65" s="646" t="s">
        <v>630</v>
      </c>
      <c r="B65" s="646"/>
      <c r="C65" s="401"/>
      <c r="D65" s="401"/>
      <c r="E65" s="402">
        <v>1964.28</v>
      </c>
      <c r="F65" s="401"/>
      <c r="G65" s="401"/>
      <c r="H65" s="403"/>
      <c r="I65" s="404"/>
    </row>
    <row r="66" spans="1:9" s="381" customFormat="1" ht="12" hidden="1" customHeight="1" outlineLevel="2">
      <c r="A66" s="645" t="s">
        <v>581</v>
      </c>
      <c r="B66" s="645"/>
      <c r="C66" s="392"/>
      <c r="D66" s="392"/>
      <c r="E66" s="391">
        <v>425000</v>
      </c>
      <c r="F66" s="392"/>
      <c r="G66" s="392"/>
      <c r="H66" s="393"/>
      <c r="I66" s="394"/>
    </row>
    <row r="67" spans="1:9" s="381" customFormat="1" ht="12" hidden="1" customHeight="1" outlineLevel="3">
      <c r="A67" s="646" t="s">
        <v>630</v>
      </c>
      <c r="B67" s="646"/>
      <c r="C67" s="401"/>
      <c r="D67" s="401"/>
      <c r="E67" s="402">
        <v>425000</v>
      </c>
      <c r="F67" s="401"/>
      <c r="G67" s="401"/>
      <c r="H67" s="403"/>
      <c r="I67" s="404"/>
    </row>
    <row r="68" spans="1:9" s="381" customFormat="1" ht="12" hidden="1" customHeight="1" outlineLevel="2">
      <c r="A68" s="645" t="s">
        <v>582</v>
      </c>
      <c r="B68" s="645"/>
      <c r="C68" s="392"/>
      <c r="D68" s="392"/>
      <c r="E68" s="391">
        <v>8999</v>
      </c>
      <c r="F68" s="392"/>
      <c r="G68" s="392"/>
      <c r="H68" s="393"/>
      <c r="I68" s="394"/>
    </row>
    <row r="69" spans="1:9" s="381" customFormat="1" ht="12" hidden="1" customHeight="1" outlineLevel="3">
      <c r="A69" s="646" t="s">
        <v>630</v>
      </c>
      <c r="B69" s="646"/>
      <c r="C69" s="401"/>
      <c r="D69" s="401"/>
      <c r="E69" s="402">
        <v>8999</v>
      </c>
      <c r="F69" s="401"/>
      <c r="G69" s="401"/>
      <c r="H69" s="403"/>
      <c r="I69" s="404"/>
    </row>
    <row r="70" spans="1:9" s="381" customFormat="1" ht="12" hidden="1" customHeight="1" outlineLevel="2">
      <c r="A70" s="645" t="s">
        <v>583</v>
      </c>
      <c r="B70" s="645"/>
      <c r="C70" s="392"/>
      <c r="D70" s="392"/>
      <c r="E70" s="391">
        <v>41799.57</v>
      </c>
      <c r="F70" s="392"/>
      <c r="G70" s="392"/>
      <c r="H70" s="393"/>
      <c r="I70" s="394"/>
    </row>
    <row r="71" spans="1:9" s="381" customFormat="1" ht="12" hidden="1" customHeight="1" outlineLevel="3">
      <c r="A71" s="646" t="s">
        <v>630</v>
      </c>
      <c r="B71" s="646"/>
      <c r="C71" s="401"/>
      <c r="D71" s="401"/>
      <c r="E71" s="402">
        <v>41799.57</v>
      </c>
      <c r="F71" s="401"/>
      <c r="G71" s="401"/>
      <c r="H71" s="403"/>
      <c r="I71" s="404"/>
    </row>
    <row r="72" spans="1:9" s="381" customFormat="1" ht="12" hidden="1" customHeight="1" outlineLevel="2">
      <c r="A72" s="645" t="s">
        <v>81</v>
      </c>
      <c r="B72" s="645"/>
      <c r="C72" s="392"/>
      <c r="D72" s="392"/>
      <c r="E72" s="391">
        <v>12750</v>
      </c>
      <c r="F72" s="392"/>
      <c r="G72" s="392"/>
      <c r="H72" s="393"/>
      <c r="I72" s="394"/>
    </row>
    <row r="73" spans="1:9" s="381" customFormat="1" ht="12" hidden="1" customHeight="1" outlineLevel="3">
      <c r="A73" s="646" t="s">
        <v>630</v>
      </c>
      <c r="B73" s="646"/>
      <c r="C73" s="401"/>
      <c r="D73" s="401"/>
      <c r="E73" s="402">
        <v>12750</v>
      </c>
      <c r="F73" s="401"/>
      <c r="G73" s="401"/>
      <c r="H73" s="403"/>
      <c r="I73" s="404"/>
    </row>
    <row r="74" spans="1:9" s="381" customFormat="1" ht="24.95" hidden="1" customHeight="1" outlineLevel="2">
      <c r="A74" s="645" t="s">
        <v>584</v>
      </c>
      <c r="B74" s="645"/>
      <c r="C74" s="392"/>
      <c r="D74" s="392"/>
      <c r="E74" s="391">
        <v>1555.31</v>
      </c>
      <c r="F74" s="392"/>
      <c r="G74" s="392"/>
      <c r="H74" s="393"/>
      <c r="I74" s="394"/>
    </row>
    <row r="75" spans="1:9" s="381" customFormat="1" ht="12" hidden="1" customHeight="1" outlineLevel="3">
      <c r="A75" s="646" t="s">
        <v>630</v>
      </c>
      <c r="B75" s="646"/>
      <c r="C75" s="401"/>
      <c r="D75" s="401"/>
      <c r="E75" s="402">
        <v>1555.31</v>
      </c>
      <c r="F75" s="401"/>
      <c r="G75" s="401"/>
      <c r="H75" s="403"/>
      <c r="I75" s="404"/>
    </row>
    <row r="76" spans="1:9" s="381" customFormat="1" ht="12" hidden="1" customHeight="1" outlineLevel="2">
      <c r="A76" s="645" t="s">
        <v>11</v>
      </c>
      <c r="B76" s="645"/>
      <c r="C76" s="392"/>
      <c r="D76" s="392"/>
      <c r="E76" s="391">
        <v>14875</v>
      </c>
      <c r="F76" s="392"/>
      <c r="G76" s="392"/>
      <c r="H76" s="393"/>
      <c r="I76" s="394"/>
    </row>
    <row r="77" spans="1:9" s="381" customFormat="1" ht="12" hidden="1" customHeight="1" outlineLevel="3">
      <c r="A77" s="646" t="s">
        <v>630</v>
      </c>
      <c r="B77" s="646"/>
      <c r="C77" s="401"/>
      <c r="D77" s="401"/>
      <c r="E77" s="402">
        <v>14875</v>
      </c>
      <c r="F77" s="401"/>
      <c r="G77" s="401"/>
      <c r="H77" s="403"/>
      <c r="I77" s="404"/>
    </row>
    <row r="78" spans="1:9" s="381" customFormat="1" ht="12" hidden="1" customHeight="1" outlineLevel="2">
      <c r="A78" s="645" t="s">
        <v>12</v>
      </c>
      <c r="B78" s="645"/>
      <c r="C78" s="392"/>
      <c r="D78" s="392"/>
      <c r="E78" s="391">
        <v>20655</v>
      </c>
      <c r="F78" s="392"/>
      <c r="G78" s="392"/>
      <c r="H78" s="393"/>
      <c r="I78" s="394"/>
    </row>
    <row r="79" spans="1:9" s="381" customFormat="1" ht="12" hidden="1" customHeight="1" outlineLevel="3">
      <c r="A79" s="646" t="s">
        <v>630</v>
      </c>
      <c r="B79" s="646"/>
      <c r="C79" s="401"/>
      <c r="D79" s="401"/>
      <c r="E79" s="402">
        <v>20655</v>
      </c>
      <c r="F79" s="401"/>
      <c r="G79" s="401"/>
      <c r="H79" s="403"/>
      <c r="I79" s="404"/>
    </row>
    <row r="80" spans="1:9" s="381" customFormat="1" ht="24.95" hidden="1" customHeight="1" outlineLevel="2">
      <c r="A80" s="645" t="s">
        <v>631</v>
      </c>
      <c r="B80" s="645"/>
      <c r="C80" s="392"/>
      <c r="D80" s="392"/>
      <c r="E80" s="395">
        <v>0.51</v>
      </c>
      <c r="F80" s="392"/>
      <c r="G80" s="392"/>
      <c r="H80" s="393"/>
      <c r="I80" s="394"/>
    </row>
    <row r="81" spans="1:9" s="381" customFormat="1" ht="12" hidden="1" customHeight="1" outlineLevel="3">
      <c r="A81" s="646" t="s">
        <v>630</v>
      </c>
      <c r="B81" s="646"/>
      <c r="C81" s="401"/>
      <c r="D81" s="401"/>
      <c r="E81" s="405">
        <v>0.51</v>
      </c>
      <c r="F81" s="401"/>
      <c r="G81" s="401"/>
      <c r="H81" s="403"/>
      <c r="I81" s="404"/>
    </row>
    <row r="82" spans="1:9" ht="12" customHeight="1" collapsed="1">
      <c r="A82" s="647" t="s">
        <v>0</v>
      </c>
      <c r="B82" s="647"/>
      <c r="C82" s="406">
        <v>3996080.22</v>
      </c>
      <c r="D82" s="406">
        <v>3996080.22</v>
      </c>
      <c r="E82" s="406">
        <v>1928282.31</v>
      </c>
      <c r="F82" s="406">
        <v>1928282.31</v>
      </c>
      <c r="G82" s="406">
        <v>2956962.8</v>
      </c>
      <c r="H82" s="648">
        <v>2956962.8</v>
      </c>
      <c r="I82" s="648"/>
    </row>
  </sheetData>
  <mergeCells count="116">
    <mergeCell ref="A1:H1"/>
    <mergeCell ref="A2:H2"/>
    <mergeCell ref="B4:H4"/>
    <mergeCell ref="A6:B6"/>
    <mergeCell ref="C6:D6"/>
    <mergeCell ref="E6:F6"/>
    <mergeCell ref="G6:I6"/>
    <mergeCell ref="H7:I8"/>
    <mergeCell ref="A8:B8"/>
    <mergeCell ref="G7:G8"/>
    <mergeCell ref="A9:B9"/>
    <mergeCell ref="A10:B10"/>
    <mergeCell ref="A11:B11"/>
    <mergeCell ref="A12:B12"/>
    <mergeCell ref="A7:B7"/>
    <mergeCell ref="C7:C8"/>
    <mergeCell ref="D7:D8"/>
    <mergeCell ref="E7:E8"/>
    <mergeCell ref="F7:F8"/>
    <mergeCell ref="A19:B19"/>
    <mergeCell ref="A20:B20"/>
    <mergeCell ref="A21:B21"/>
    <mergeCell ref="A22:B22"/>
    <mergeCell ref="A23:B23"/>
    <mergeCell ref="A24:B24"/>
    <mergeCell ref="A13:B13"/>
    <mergeCell ref="A14:B14"/>
    <mergeCell ref="A15:B15"/>
    <mergeCell ref="A16:B16"/>
    <mergeCell ref="A17:B17"/>
    <mergeCell ref="A18:B18"/>
    <mergeCell ref="A31:B31"/>
    <mergeCell ref="H31:I31"/>
    <mergeCell ref="A32:B32"/>
    <mergeCell ref="A33:B33"/>
    <mergeCell ref="H33:I33"/>
    <mergeCell ref="A34:B34"/>
    <mergeCell ref="A25:B25"/>
    <mergeCell ref="A26:B26"/>
    <mergeCell ref="A27:B27"/>
    <mergeCell ref="A28:B28"/>
    <mergeCell ref="A29:B29"/>
    <mergeCell ref="A30:B30"/>
    <mergeCell ref="A39:B39"/>
    <mergeCell ref="H39:I39"/>
    <mergeCell ref="A40:B40"/>
    <mergeCell ref="H40:I40"/>
    <mergeCell ref="A41:B41"/>
    <mergeCell ref="H41:I41"/>
    <mergeCell ref="A35:B35"/>
    <mergeCell ref="A36:B36"/>
    <mergeCell ref="H36:I36"/>
    <mergeCell ref="A37:B37"/>
    <mergeCell ref="H37:I37"/>
    <mergeCell ref="A38:B38"/>
    <mergeCell ref="H38:I38"/>
    <mergeCell ref="A45:B45"/>
    <mergeCell ref="H45:I45"/>
    <mergeCell ref="A46:B46"/>
    <mergeCell ref="H46:I46"/>
    <mergeCell ref="A47:B47"/>
    <mergeCell ref="H47:I47"/>
    <mergeCell ref="A42:B42"/>
    <mergeCell ref="H42:I42"/>
    <mergeCell ref="A43:B43"/>
    <mergeCell ref="H43:I43"/>
    <mergeCell ref="A44:B44"/>
    <mergeCell ref="H44:I44"/>
    <mergeCell ref="A51:B51"/>
    <mergeCell ref="H51:I51"/>
    <mergeCell ref="A52:B52"/>
    <mergeCell ref="H52:I52"/>
    <mergeCell ref="A53:B53"/>
    <mergeCell ref="H53:I53"/>
    <mergeCell ref="A48:B48"/>
    <mergeCell ref="H48:I48"/>
    <mergeCell ref="A49:B49"/>
    <mergeCell ref="H49:I49"/>
    <mergeCell ref="A50:B50"/>
    <mergeCell ref="H50:I50"/>
    <mergeCell ref="A57:B57"/>
    <mergeCell ref="H57:I57"/>
    <mergeCell ref="A58:B58"/>
    <mergeCell ref="H58:I58"/>
    <mergeCell ref="A59:B59"/>
    <mergeCell ref="H59:I59"/>
    <mergeCell ref="A54:B54"/>
    <mergeCell ref="H54:I54"/>
    <mergeCell ref="A55:B55"/>
    <mergeCell ref="H55:I55"/>
    <mergeCell ref="A56:B56"/>
    <mergeCell ref="H56:I56"/>
    <mergeCell ref="A66:B66"/>
    <mergeCell ref="A67:B67"/>
    <mergeCell ref="A68:B68"/>
    <mergeCell ref="A69:B69"/>
    <mergeCell ref="A70:B70"/>
    <mergeCell ref="A71:B71"/>
    <mergeCell ref="A60:B60"/>
    <mergeCell ref="A61:B61"/>
    <mergeCell ref="A62:B62"/>
    <mergeCell ref="A63:B63"/>
    <mergeCell ref="A64:B64"/>
    <mergeCell ref="A65:B65"/>
    <mergeCell ref="A78:B78"/>
    <mergeCell ref="A79:B79"/>
    <mergeCell ref="A80:B80"/>
    <mergeCell ref="A81:B81"/>
    <mergeCell ref="A82:B82"/>
    <mergeCell ref="H82:I82"/>
    <mergeCell ref="A72:B72"/>
    <mergeCell ref="A73:B73"/>
    <mergeCell ref="A74:B74"/>
    <mergeCell ref="A75:B75"/>
    <mergeCell ref="A76:B76"/>
    <mergeCell ref="A77:B7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AE02CC-E5C7-4F1F-9229-7317E9296F2C}">
  <sheetPr>
    <tabColor rgb="FFFFC000"/>
  </sheetPr>
  <dimension ref="B1:K107"/>
  <sheetViews>
    <sheetView topLeftCell="A40" workbookViewId="0">
      <selection activeCell="I63" sqref="I63"/>
    </sheetView>
  </sheetViews>
  <sheetFormatPr defaultRowHeight="11.25"/>
  <cols>
    <col min="1" max="1" width="1.5" style="271" customWidth="1"/>
    <col min="2" max="6" width="10.5" style="271" customWidth="1"/>
    <col min="7" max="7" width="11.1640625" style="271" customWidth="1"/>
    <col min="8" max="8" width="11.83203125" style="271" customWidth="1"/>
    <col min="9" max="9" width="20.83203125" style="271" customWidth="1"/>
    <col min="10" max="10" width="21.33203125" style="271" customWidth="1"/>
    <col min="11" max="256" width="10.6640625" style="271" customWidth="1"/>
    <col min="257" max="257" width="1.5" style="271" customWidth="1"/>
    <col min="258" max="262" width="10.5" style="271" customWidth="1"/>
    <col min="263" max="263" width="11.1640625" style="271" customWidth="1"/>
    <col min="264" max="264" width="11.83203125" style="271" customWidth="1"/>
    <col min="265" max="265" width="20.83203125" style="271" customWidth="1"/>
    <col min="266" max="266" width="21.33203125" style="271" customWidth="1"/>
    <col min="267" max="512" width="10.6640625" style="271" customWidth="1"/>
    <col min="513" max="513" width="1.5" style="271" customWidth="1"/>
    <col min="514" max="518" width="10.5" style="271" customWidth="1"/>
    <col min="519" max="519" width="11.1640625" style="271" customWidth="1"/>
    <col min="520" max="520" width="11.83203125" style="271" customWidth="1"/>
    <col min="521" max="521" width="20.83203125" style="271" customWidth="1"/>
    <col min="522" max="522" width="21.33203125" style="271" customWidth="1"/>
    <col min="523" max="768" width="10.6640625" style="271" customWidth="1"/>
    <col min="769" max="769" width="1.5" style="271" customWidth="1"/>
    <col min="770" max="774" width="10.5" style="271" customWidth="1"/>
    <col min="775" max="775" width="11.1640625" style="271" customWidth="1"/>
    <col min="776" max="776" width="11.83203125" style="271" customWidth="1"/>
    <col min="777" max="777" width="20.83203125" style="271" customWidth="1"/>
    <col min="778" max="778" width="21.33203125" style="271" customWidth="1"/>
    <col min="779" max="1024" width="10.6640625" style="271" customWidth="1"/>
    <col min="1025" max="1025" width="1.5" style="271" customWidth="1"/>
    <col min="1026" max="1030" width="10.5" style="271" customWidth="1"/>
    <col min="1031" max="1031" width="11.1640625" style="271" customWidth="1"/>
    <col min="1032" max="1032" width="11.83203125" style="271" customWidth="1"/>
    <col min="1033" max="1033" width="20.83203125" style="271" customWidth="1"/>
    <col min="1034" max="1034" width="21.33203125" style="271" customWidth="1"/>
    <col min="1035" max="1280" width="10.6640625" style="271" customWidth="1"/>
    <col min="1281" max="1281" width="1.5" style="271" customWidth="1"/>
    <col min="1282" max="1286" width="10.5" style="271" customWidth="1"/>
    <col min="1287" max="1287" width="11.1640625" style="271" customWidth="1"/>
    <col min="1288" max="1288" width="11.83203125" style="271" customWidth="1"/>
    <col min="1289" max="1289" width="20.83203125" style="271" customWidth="1"/>
    <col min="1290" max="1290" width="21.33203125" style="271" customWidth="1"/>
    <col min="1291" max="1536" width="10.6640625" style="271" customWidth="1"/>
    <col min="1537" max="1537" width="1.5" style="271" customWidth="1"/>
    <col min="1538" max="1542" width="10.5" style="271" customWidth="1"/>
    <col min="1543" max="1543" width="11.1640625" style="271" customWidth="1"/>
    <col min="1544" max="1544" width="11.83203125" style="271" customWidth="1"/>
    <col min="1545" max="1545" width="20.83203125" style="271" customWidth="1"/>
    <col min="1546" max="1546" width="21.33203125" style="271" customWidth="1"/>
    <col min="1547" max="1792" width="10.6640625" style="271" customWidth="1"/>
    <col min="1793" max="1793" width="1.5" style="271" customWidth="1"/>
    <col min="1794" max="1798" width="10.5" style="271" customWidth="1"/>
    <col min="1799" max="1799" width="11.1640625" style="271" customWidth="1"/>
    <col min="1800" max="1800" width="11.83203125" style="271" customWidth="1"/>
    <col min="1801" max="1801" width="20.83203125" style="271" customWidth="1"/>
    <col min="1802" max="1802" width="21.33203125" style="271" customWidth="1"/>
    <col min="1803" max="2048" width="10.6640625" style="271" customWidth="1"/>
    <col min="2049" max="2049" width="1.5" style="271" customWidth="1"/>
    <col min="2050" max="2054" width="10.5" style="271" customWidth="1"/>
    <col min="2055" max="2055" width="11.1640625" style="271" customWidth="1"/>
    <col min="2056" max="2056" width="11.83203125" style="271" customWidth="1"/>
    <col min="2057" max="2057" width="20.83203125" style="271" customWidth="1"/>
    <col min="2058" max="2058" width="21.33203125" style="271" customWidth="1"/>
    <col min="2059" max="2304" width="10.6640625" style="271" customWidth="1"/>
    <col min="2305" max="2305" width="1.5" style="271" customWidth="1"/>
    <col min="2306" max="2310" width="10.5" style="271" customWidth="1"/>
    <col min="2311" max="2311" width="11.1640625" style="271" customWidth="1"/>
    <col min="2312" max="2312" width="11.83203125" style="271" customWidth="1"/>
    <col min="2313" max="2313" width="20.83203125" style="271" customWidth="1"/>
    <col min="2314" max="2314" width="21.33203125" style="271" customWidth="1"/>
    <col min="2315" max="2560" width="10.6640625" style="271" customWidth="1"/>
    <col min="2561" max="2561" width="1.5" style="271" customWidth="1"/>
    <col min="2562" max="2566" width="10.5" style="271" customWidth="1"/>
    <col min="2567" max="2567" width="11.1640625" style="271" customWidth="1"/>
    <col min="2568" max="2568" width="11.83203125" style="271" customWidth="1"/>
    <col min="2569" max="2569" width="20.83203125" style="271" customWidth="1"/>
    <col min="2570" max="2570" width="21.33203125" style="271" customWidth="1"/>
    <col min="2571" max="2816" width="10.6640625" style="271" customWidth="1"/>
    <col min="2817" max="2817" width="1.5" style="271" customWidth="1"/>
    <col min="2818" max="2822" width="10.5" style="271" customWidth="1"/>
    <col min="2823" max="2823" width="11.1640625" style="271" customWidth="1"/>
    <col min="2824" max="2824" width="11.83203125" style="271" customWidth="1"/>
    <col min="2825" max="2825" width="20.83203125" style="271" customWidth="1"/>
    <col min="2826" max="2826" width="21.33203125" style="271" customWidth="1"/>
    <col min="2827" max="3072" width="10.6640625" style="271" customWidth="1"/>
    <col min="3073" max="3073" width="1.5" style="271" customWidth="1"/>
    <col min="3074" max="3078" width="10.5" style="271" customWidth="1"/>
    <col min="3079" max="3079" width="11.1640625" style="271" customWidth="1"/>
    <col min="3080" max="3080" width="11.83203125" style="271" customWidth="1"/>
    <col min="3081" max="3081" width="20.83203125" style="271" customWidth="1"/>
    <col min="3082" max="3082" width="21.33203125" style="271" customWidth="1"/>
    <col min="3083" max="3328" width="10.6640625" style="271" customWidth="1"/>
    <col min="3329" max="3329" width="1.5" style="271" customWidth="1"/>
    <col min="3330" max="3334" width="10.5" style="271" customWidth="1"/>
    <col min="3335" max="3335" width="11.1640625" style="271" customWidth="1"/>
    <col min="3336" max="3336" width="11.83203125" style="271" customWidth="1"/>
    <col min="3337" max="3337" width="20.83203125" style="271" customWidth="1"/>
    <col min="3338" max="3338" width="21.33203125" style="271" customWidth="1"/>
    <col min="3339" max="3584" width="10.6640625" style="271" customWidth="1"/>
    <col min="3585" max="3585" width="1.5" style="271" customWidth="1"/>
    <col min="3586" max="3590" width="10.5" style="271" customWidth="1"/>
    <col min="3591" max="3591" width="11.1640625" style="271" customWidth="1"/>
    <col min="3592" max="3592" width="11.83203125" style="271" customWidth="1"/>
    <col min="3593" max="3593" width="20.83203125" style="271" customWidth="1"/>
    <col min="3594" max="3594" width="21.33203125" style="271" customWidth="1"/>
    <col min="3595" max="3840" width="10.6640625" style="271" customWidth="1"/>
    <col min="3841" max="3841" width="1.5" style="271" customWidth="1"/>
    <col min="3842" max="3846" width="10.5" style="271" customWidth="1"/>
    <col min="3847" max="3847" width="11.1640625" style="271" customWidth="1"/>
    <col min="3848" max="3848" width="11.83203125" style="271" customWidth="1"/>
    <col min="3849" max="3849" width="20.83203125" style="271" customWidth="1"/>
    <col min="3850" max="3850" width="21.33203125" style="271" customWidth="1"/>
    <col min="3851" max="4096" width="10.6640625" style="271" customWidth="1"/>
    <col min="4097" max="4097" width="1.5" style="271" customWidth="1"/>
    <col min="4098" max="4102" width="10.5" style="271" customWidth="1"/>
    <col min="4103" max="4103" width="11.1640625" style="271" customWidth="1"/>
    <col min="4104" max="4104" width="11.83203125" style="271" customWidth="1"/>
    <col min="4105" max="4105" width="20.83203125" style="271" customWidth="1"/>
    <col min="4106" max="4106" width="21.33203125" style="271" customWidth="1"/>
    <col min="4107" max="4352" width="10.6640625" style="271" customWidth="1"/>
    <col min="4353" max="4353" width="1.5" style="271" customWidth="1"/>
    <col min="4354" max="4358" width="10.5" style="271" customWidth="1"/>
    <col min="4359" max="4359" width="11.1640625" style="271" customWidth="1"/>
    <col min="4360" max="4360" width="11.83203125" style="271" customWidth="1"/>
    <col min="4361" max="4361" width="20.83203125" style="271" customWidth="1"/>
    <col min="4362" max="4362" width="21.33203125" style="271" customWidth="1"/>
    <col min="4363" max="4608" width="10.6640625" style="271" customWidth="1"/>
    <col min="4609" max="4609" width="1.5" style="271" customWidth="1"/>
    <col min="4610" max="4614" width="10.5" style="271" customWidth="1"/>
    <col min="4615" max="4615" width="11.1640625" style="271" customWidth="1"/>
    <col min="4616" max="4616" width="11.83203125" style="271" customWidth="1"/>
    <col min="4617" max="4617" width="20.83203125" style="271" customWidth="1"/>
    <col min="4618" max="4618" width="21.33203125" style="271" customWidth="1"/>
    <col min="4619" max="4864" width="10.6640625" style="271" customWidth="1"/>
    <col min="4865" max="4865" width="1.5" style="271" customWidth="1"/>
    <col min="4866" max="4870" width="10.5" style="271" customWidth="1"/>
    <col min="4871" max="4871" width="11.1640625" style="271" customWidth="1"/>
    <col min="4872" max="4872" width="11.83203125" style="271" customWidth="1"/>
    <col min="4873" max="4873" width="20.83203125" style="271" customWidth="1"/>
    <col min="4874" max="4874" width="21.33203125" style="271" customWidth="1"/>
    <col min="4875" max="5120" width="10.6640625" style="271" customWidth="1"/>
    <col min="5121" max="5121" width="1.5" style="271" customWidth="1"/>
    <col min="5122" max="5126" width="10.5" style="271" customWidth="1"/>
    <col min="5127" max="5127" width="11.1640625" style="271" customWidth="1"/>
    <col min="5128" max="5128" width="11.83203125" style="271" customWidth="1"/>
    <col min="5129" max="5129" width="20.83203125" style="271" customWidth="1"/>
    <col min="5130" max="5130" width="21.33203125" style="271" customWidth="1"/>
    <col min="5131" max="5376" width="10.6640625" style="271" customWidth="1"/>
    <col min="5377" max="5377" width="1.5" style="271" customWidth="1"/>
    <col min="5378" max="5382" width="10.5" style="271" customWidth="1"/>
    <col min="5383" max="5383" width="11.1640625" style="271" customWidth="1"/>
    <col min="5384" max="5384" width="11.83203125" style="271" customWidth="1"/>
    <col min="5385" max="5385" width="20.83203125" style="271" customWidth="1"/>
    <col min="5386" max="5386" width="21.33203125" style="271" customWidth="1"/>
    <col min="5387" max="5632" width="10.6640625" style="271" customWidth="1"/>
    <col min="5633" max="5633" width="1.5" style="271" customWidth="1"/>
    <col min="5634" max="5638" width="10.5" style="271" customWidth="1"/>
    <col min="5639" max="5639" width="11.1640625" style="271" customWidth="1"/>
    <col min="5640" max="5640" width="11.83203125" style="271" customWidth="1"/>
    <col min="5641" max="5641" width="20.83203125" style="271" customWidth="1"/>
    <col min="5642" max="5642" width="21.33203125" style="271" customWidth="1"/>
    <col min="5643" max="5888" width="10.6640625" style="271" customWidth="1"/>
    <col min="5889" max="5889" width="1.5" style="271" customWidth="1"/>
    <col min="5890" max="5894" width="10.5" style="271" customWidth="1"/>
    <col min="5895" max="5895" width="11.1640625" style="271" customWidth="1"/>
    <col min="5896" max="5896" width="11.83203125" style="271" customWidth="1"/>
    <col min="5897" max="5897" width="20.83203125" style="271" customWidth="1"/>
    <col min="5898" max="5898" width="21.33203125" style="271" customWidth="1"/>
    <col min="5899" max="6144" width="10.6640625" style="271" customWidth="1"/>
    <col min="6145" max="6145" width="1.5" style="271" customWidth="1"/>
    <col min="6146" max="6150" width="10.5" style="271" customWidth="1"/>
    <col min="6151" max="6151" width="11.1640625" style="271" customWidth="1"/>
    <col min="6152" max="6152" width="11.83203125" style="271" customWidth="1"/>
    <col min="6153" max="6153" width="20.83203125" style="271" customWidth="1"/>
    <col min="6154" max="6154" width="21.33203125" style="271" customWidth="1"/>
    <col min="6155" max="6400" width="10.6640625" style="271" customWidth="1"/>
    <col min="6401" max="6401" width="1.5" style="271" customWidth="1"/>
    <col min="6402" max="6406" width="10.5" style="271" customWidth="1"/>
    <col min="6407" max="6407" width="11.1640625" style="271" customWidth="1"/>
    <col min="6408" max="6408" width="11.83203125" style="271" customWidth="1"/>
    <col min="6409" max="6409" width="20.83203125" style="271" customWidth="1"/>
    <col min="6410" max="6410" width="21.33203125" style="271" customWidth="1"/>
    <col min="6411" max="6656" width="10.6640625" style="271" customWidth="1"/>
    <col min="6657" max="6657" width="1.5" style="271" customWidth="1"/>
    <col min="6658" max="6662" width="10.5" style="271" customWidth="1"/>
    <col min="6663" max="6663" width="11.1640625" style="271" customWidth="1"/>
    <col min="6664" max="6664" width="11.83203125" style="271" customWidth="1"/>
    <col min="6665" max="6665" width="20.83203125" style="271" customWidth="1"/>
    <col min="6666" max="6666" width="21.33203125" style="271" customWidth="1"/>
    <col min="6667" max="6912" width="10.6640625" style="271" customWidth="1"/>
    <col min="6913" max="6913" width="1.5" style="271" customWidth="1"/>
    <col min="6914" max="6918" width="10.5" style="271" customWidth="1"/>
    <col min="6919" max="6919" width="11.1640625" style="271" customWidth="1"/>
    <col min="6920" max="6920" width="11.83203125" style="271" customWidth="1"/>
    <col min="6921" max="6921" width="20.83203125" style="271" customWidth="1"/>
    <col min="6922" max="6922" width="21.33203125" style="271" customWidth="1"/>
    <col min="6923" max="7168" width="10.6640625" style="271" customWidth="1"/>
    <col min="7169" max="7169" width="1.5" style="271" customWidth="1"/>
    <col min="7170" max="7174" width="10.5" style="271" customWidth="1"/>
    <col min="7175" max="7175" width="11.1640625" style="271" customWidth="1"/>
    <col min="7176" max="7176" width="11.83203125" style="271" customWidth="1"/>
    <col min="7177" max="7177" width="20.83203125" style="271" customWidth="1"/>
    <col min="7178" max="7178" width="21.33203125" style="271" customWidth="1"/>
    <col min="7179" max="7424" width="10.6640625" style="271" customWidth="1"/>
    <col min="7425" max="7425" width="1.5" style="271" customWidth="1"/>
    <col min="7426" max="7430" width="10.5" style="271" customWidth="1"/>
    <col min="7431" max="7431" width="11.1640625" style="271" customWidth="1"/>
    <col min="7432" max="7432" width="11.83203125" style="271" customWidth="1"/>
    <col min="7433" max="7433" width="20.83203125" style="271" customWidth="1"/>
    <col min="7434" max="7434" width="21.33203125" style="271" customWidth="1"/>
    <col min="7435" max="7680" width="10.6640625" style="271" customWidth="1"/>
    <col min="7681" max="7681" width="1.5" style="271" customWidth="1"/>
    <col min="7682" max="7686" width="10.5" style="271" customWidth="1"/>
    <col min="7687" max="7687" width="11.1640625" style="271" customWidth="1"/>
    <col min="7688" max="7688" width="11.83203125" style="271" customWidth="1"/>
    <col min="7689" max="7689" width="20.83203125" style="271" customWidth="1"/>
    <col min="7690" max="7690" width="21.33203125" style="271" customWidth="1"/>
    <col min="7691" max="7936" width="10.6640625" style="271" customWidth="1"/>
    <col min="7937" max="7937" width="1.5" style="271" customWidth="1"/>
    <col min="7938" max="7942" width="10.5" style="271" customWidth="1"/>
    <col min="7943" max="7943" width="11.1640625" style="271" customWidth="1"/>
    <col min="7944" max="7944" width="11.83203125" style="271" customWidth="1"/>
    <col min="7945" max="7945" width="20.83203125" style="271" customWidth="1"/>
    <col min="7946" max="7946" width="21.33203125" style="271" customWidth="1"/>
    <col min="7947" max="8192" width="10.6640625" style="271" customWidth="1"/>
    <col min="8193" max="8193" width="1.5" style="271" customWidth="1"/>
    <col min="8194" max="8198" width="10.5" style="271" customWidth="1"/>
    <col min="8199" max="8199" width="11.1640625" style="271" customWidth="1"/>
    <col min="8200" max="8200" width="11.83203125" style="271" customWidth="1"/>
    <col min="8201" max="8201" width="20.83203125" style="271" customWidth="1"/>
    <col min="8202" max="8202" width="21.33203125" style="271" customWidth="1"/>
    <col min="8203" max="8448" width="10.6640625" style="271" customWidth="1"/>
    <col min="8449" max="8449" width="1.5" style="271" customWidth="1"/>
    <col min="8450" max="8454" width="10.5" style="271" customWidth="1"/>
    <col min="8455" max="8455" width="11.1640625" style="271" customWidth="1"/>
    <col min="8456" max="8456" width="11.83203125" style="271" customWidth="1"/>
    <col min="8457" max="8457" width="20.83203125" style="271" customWidth="1"/>
    <col min="8458" max="8458" width="21.33203125" style="271" customWidth="1"/>
    <col min="8459" max="8704" width="10.6640625" style="271" customWidth="1"/>
    <col min="8705" max="8705" width="1.5" style="271" customWidth="1"/>
    <col min="8706" max="8710" width="10.5" style="271" customWidth="1"/>
    <col min="8711" max="8711" width="11.1640625" style="271" customWidth="1"/>
    <col min="8712" max="8712" width="11.83203125" style="271" customWidth="1"/>
    <col min="8713" max="8713" width="20.83203125" style="271" customWidth="1"/>
    <col min="8714" max="8714" width="21.33203125" style="271" customWidth="1"/>
    <col min="8715" max="8960" width="10.6640625" style="271" customWidth="1"/>
    <col min="8961" max="8961" width="1.5" style="271" customWidth="1"/>
    <col min="8962" max="8966" width="10.5" style="271" customWidth="1"/>
    <col min="8967" max="8967" width="11.1640625" style="271" customWidth="1"/>
    <col min="8968" max="8968" width="11.83203125" style="271" customWidth="1"/>
    <col min="8969" max="8969" width="20.83203125" style="271" customWidth="1"/>
    <col min="8970" max="8970" width="21.33203125" style="271" customWidth="1"/>
    <col min="8971" max="9216" width="10.6640625" style="271" customWidth="1"/>
    <col min="9217" max="9217" width="1.5" style="271" customWidth="1"/>
    <col min="9218" max="9222" width="10.5" style="271" customWidth="1"/>
    <col min="9223" max="9223" width="11.1640625" style="271" customWidth="1"/>
    <col min="9224" max="9224" width="11.83203125" style="271" customWidth="1"/>
    <col min="9225" max="9225" width="20.83203125" style="271" customWidth="1"/>
    <col min="9226" max="9226" width="21.33203125" style="271" customWidth="1"/>
    <col min="9227" max="9472" width="10.6640625" style="271" customWidth="1"/>
    <col min="9473" max="9473" width="1.5" style="271" customWidth="1"/>
    <col min="9474" max="9478" width="10.5" style="271" customWidth="1"/>
    <col min="9479" max="9479" width="11.1640625" style="271" customWidth="1"/>
    <col min="9480" max="9480" width="11.83203125" style="271" customWidth="1"/>
    <col min="9481" max="9481" width="20.83203125" style="271" customWidth="1"/>
    <col min="9482" max="9482" width="21.33203125" style="271" customWidth="1"/>
    <col min="9483" max="9728" width="10.6640625" style="271" customWidth="1"/>
    <col min="9729" max="9729" width="1.5" style="271" customWidth="1"/>
    <col min="9730" max="9734" width="10.5" style="271" customWidth="1"/>
    <col min="9735" max="9735" width="11.1640625" style="271" customWidth="1"/>
    <col min="9736" max="9736" width="11.83203125" style="271" customWidth="1"/>
    <col min="9737" max="9737" width="20.83203125" style="271" customWidth="1"/>
    <col min="9738" max="9738" width="21.33203125" style="271" customWidth="1"/>
    <col min="9739" max="9984" width="10.6640625" style="271" customWidth="1"/>
    <col min="9985" max="9985" width="1.5" style="271" customWidth="1"/>
    <col min="9986" max="9990" width="10.5" style="271" customWidth="1"/>
    <col min="9991" max="9991" width="11.1640625" style="271" customWidth="1"/>
    <col min="9992" max="9992" width="11.83203125" style="271" customWidth="1"/>
    <col min="9993" max="9993" width="20.83203125" style="271" customWidth="1"/>
    <col min="9994" max="9994" width="21.33203125" style="271" customWidth="1"/>
    <col min="9995" max="10240" width="10.6640625" style="271" customWidth="1"/>
    <col min="10241" max="10241" width="1.5" style="271" customWidth="1"/>
    <col min="10242" max="10246" width="10.5" style="271" customWidth="1"/>
    <col min="10247" max="10247" width="11.1640625" style="271" customWidth="1"/>
    <col min="10248" max="10248" width="11.83203125" style="271" customWidth="1"/>
    <col min="10249" max="10249" width="20.83203125" style="271" customWidth="1"/>
    <col min="10250" max="10250" width="21.33203125" style="271" customWidth="1"/>
    <col min="10251" max="10496" width="10.6640625" style="271" customWidth="1"/>
    <col min="10497" max="10497" width="1.5" style="271" customWidth="1"/>
    <col min="10498" max="10502" width="10.5" style="271" customWidth="1"/>
    <col min="10503" max="10503" width="11.1640625" style="271" customWidth="1"/>
    <col min="10504" max="10504" width="11.83203125" style="271" customWidth="1"/>
    <col min="10505" max="10505" width="20.83203125" style="271" customWidth="1"/>
    <col min="10506" max="10506" width="21.33203125" style="271" customWidth="1"/>
    <col min="10507" max="10752" width="10.6640625" style="271" customWidth="1"/>
    <col min="10753" max="10753" width="1.5" style="271" customWidth="1"/>
    <col min="10754" max="10758" width="10.5" style="271" customWidth="1"/>
    <col min="10759" max="10759" width="11.1640625" style="271" customWidth="1"/>
    <col min="10760" max="10760" width="11.83203125" style="271" customWidth="1"/>
    <col min="10761" max="10761" width="20.83203125" style="271" customWidth="1"/>
    <col min="10762" max="10762" width="21.33203125" style="271" customWidth="1"/>
    <col min="10763" max="11008" width="10.6640625" style="271" customWidth="1"/>
    <col min="11009" max="11009" width="1.5" style="271" customWidth="1"/>
    <col min="11010" max="11014" width="10.5" style="271" customWidth="1"/>
    <col min="11015" max="11015" width="11.1640625" style="271" customWidth="1"/>
    <col min="11016" max="11016" width="11.83203125" style="271" customWidth="1"/>
    <col min="11017" max="11017" width="20.83203125" style="271" customWidth="1"/>
    <col min="11018" max="11018" width="21.33203125" style="271" customWidth="1"/>
    <col min="11019" max="11264" width="10.6640625" style="271" customWidth="1"/>
    <col min="11265" max="11265" width="1.5" style="271" customWidth="1"/>
    <col min="11266" max="11270" width="10.5" style="271" customWidth="1"/>
    <col min="11271" max="11271" width="11.1640625" style="271" customWidth="1"/>
    <col min="11272" max="11272" width="11.83203125" style="271" customWidth="1"/>
    <col min="11273" max="11273" width="20.83203125" style="271" customWidth="1"/>
    <col min="11274" max="11274" width="21.33203125" style="271" customWidth="1"/>
    <col min="11275" max="11520" width="10.6640625" style="271" customWidth="1"/>
    <col min="11521" max="11521" width="1.5" style="271" customWidth="1"/>
    <col min="11522" max="11526" width="10.5" style="271" customWidth="1"/>
    <col min="11527" max="11527" width="11.1640625" style="271" customWidth="1"/>
    <col min="11528" max="11528" width="11.83203125" style="271" customWidth="1"/>
    <col min="11529" max="11529" width="20.83203125" style="271" customWidth="1"/>
    <col min="11530" max="11530" width="21.33203125" style="271" customWidth="1"/>
    <col min="11531" max="11776" width="10.6640625" style="271" customWidth="1"/>
    <col min="11777" max="11777" width="1.5" style="271" customWidth="1"/>
    <col min="11778" max="11782" width="10.5" style="271" customWidth="1"/>
    <col min="11783" max="11783" width="11.1640625" style="271" customWidth="1"/>
    <col min="11784" max="11784" width="11.83203125" style="271" customWidth="1"/>
    <col min="11785" max="11785" width="20.83203125" style="271" customWidth="1"/>
    <col min="11786" max="11786" width="21.33203125" style="271" customWidth="1"/>
    <col min="11787" max="12032" width="10.6640625" style="271" customWidth="1"/>
    <col min="12033" max="12033" width="1.5" style="271" customWidth="1"/>
    <col min="12034" max="12038" width="10.5" style="271" customWidth="1"/>
    <col min="12039" max="12039" width="11.1640625" style="271" customWidth="1"/>
    <col min="12040" max="12040" width="11.83203125" style="271" customWidth="1"/>
    <col min="12041" max="12041" width="20.83203125" style="271" customWidth="1"/>
    <col min="12042" max="12042" width="21.33203125" style="271" customWidth="1"/>
    <col min="12043" max="12288" width="10.6640625" style="271" customWidth="1"/>
    <col min="12289" max="12289" width="1.5" style="271" customWidth="1"/>
    <col min="12290" max="12294" width="10.5" style="271" customWidth="1"/>
    <col min="12295" max="12295" width="11.1640625" style="271" customWidth="1"/>
    <col min="12296" max="12296" width="11.83203125" style="271" customWidth="1"/>
    <col min="12297" max="12297" width="20.83203125" style="271" customWidth="1"/>
    <col min="12298" max="12298" width="21.33203125" style="271" customWidth="1"/>
    <col min="12299" max="12544" width="10.6640625" style="271" customWidth="1"/>
    <col min="12545" max="12545" width="1.5" style="271" customWidth="1"/>
    <col min="12546" max="12550" width="10.5" style="271" customWidth="1"/>
    <col min="12551" max="12551" width="11.1640625" style="271" customWidth="1"/>
    <col min="12552" max="12552" width="11.83203125" style="271" customWidth="1"/>
    <col min="12553" max="12553" width="20.83203125" style="271" customWidth="1"/>
    <col min="12554" max="12554" width="21.33203125" style="271" customWidth="1"/>
    <col min="12555" max="12800" width="10.6640625" style="271" customWidth="1"/>
    <col min="12801" max="12801" width="1.5" style="271" customWidth="1"/>
    <col min="12802" max="12806" width="10.5" style="271" customWidth="1"/>
    <col min="12807" max="12807" width="11.1640625" style="271" customWidth="1"/>
    <col min="12808" max="12808" width="11.83203125" style="271" customWidth="1"/>
    <col min="12809" max="12809" width="20.83203125" style="271" customWidth="1"/>
    <col min="12810" max="12810" width="21.33203125" style="271" customWidth="1"/>
    <col min="12811" max="13056" width="10.6640625" style="271" customWidth="1"/>
    <col min="13057" max="13057" width="1.5" style="271" customWidth="1"/>
    <col min="13058" max="13062" width="10.5" style="271" customWidth="1"/>
    <col min="13063" max="13063" width="11.1640625" style="271" customWidth="1"/>
    <col min="13064" max="13064" width="11.83203125" style="271" customWidth="1"/>
    <col min="13065" max="13065" width="20.83203125" style="271" customWidth="1"/>
    <col min="13066" max="13066" width="21.33203125" style="271" customWidth="1"/>
    <col min="13067" max="13312" width="10.6640625" style="271" customWidth="1"/>
    <col min="13313" max="13313" width="1.5" style="271" customWidth="1"/>
    <col min="13314" max="13318" width="10.5" style="271" customWidth="1"/>
    <col min="13319" max="13319" width="11.1640625" style="271" customWidth="1"/>
    <col min="13320" max="13320" width="11.83203125" style="271" customWidth="1"/>
    <col min="13321" max="13321" width="20.83203125" style="271" customWidth="1"/>
    <col min="13322" max="13322" width="21.33203125" style="271" customWidth="1"/>
    <col min="13323" max="13568" width="10.6640625" style="271" customWidth="1"/>
    <col min="13569" max="13569" width="1.5" style="271" customWidth="1"/>
    <col min="13570" max="13574" width="10.5" style="271" customWidth="1"/>
    <col min="13575" max="13575" width="11.1640625" style="271" customWidth="1"/>
    <col min="13576" max="13576" width="11.83203125" style="271" customWidth="1"/>
    <col min="13577" max="13577" width="20.83203125" style="271" customWidth="1"/>
    <col min="13578" max="13578" width="21.33203125" style="271" customWidth="1"/>
    <col min="13579" max="13824" width="10.6640625" style="271" customWidth="1"/>
    <col min="13825" max="13825" width="1.5" style="271" customWidth="1"/>
    <col min="13826" max="13830" width="10.5" style="271" customWidth="1"/>
    <col min="13831" max="13831" width="11.1640625" style="271" customWidth="1"/>
    <col min="13832" max="13832" width="11.83203125" style="271" customWidth="1"/>
    <col min="13833" max="13833" width="20.83203125" style="271" customWidth="1"/>
    <col min="13834" max="13834" width="21.33203125" style="271" customWidth="1"/>
    <col min="13835" max="14080" width="10.6640625" style="271" customWidth="1"/>
    <col min="14081" max="14081" width="1.5" style="271" customWidth="1"/>
    <col min="14082" max="14086" width="10.5" style="271" customWidth="1"/>
    <col min="14087" max="14087" width="11.1640625" style="271" customWidth="1"/>
    <col min="14088" max="14088" width="11.83203125" style="271" customWidth="1"/>
    <col min="14089" max="14089" width="20.83203125" style="271" customWidth="1"/>
    <col min="14090" max="14090" width="21.33203125" style="271" customWidth="1"/>
    <col min="14091" max="14336" width="10.6640625" style="271" customWidth="1"/>
    <col min="14337" max="14337" width="1.5" style="271" customWidth="1"/>
    <col min="14338" max="14342" width="10.5" style="271" customWidth="1"/>
    <col min="14343" max="14343" width="11.1640625" style="271" customWidth="1"/>
    <col min="14344" max="14344" width="11.83203125" style="271" customWidth="1"/>
    <col min="14345" max="14345" width="20.83203125" style="271" customWidth="1"/>
    <col min="14346" max="14346" width="21.33203125" style="271" customWidth="1"/>
    <col min="14347" max="14592" width="10.6640625" style="271" customWidth="1"/>
    <col min="14593" max="14593" width="1.5" style="271" customWidth="1"/>
    <col min="14594" max="14598" width="10.5" style="271" customWidth="1"/>
    <col min="14599" max="14599" width="11.1640625" style="271" customWidth="1"/>
    <col min="14600" max="14600" width="11.83203125" style="271" customWidth="1"/>
    <col min="14601" max="14601" width="20.83203125" style="271" customWidth="1"/>
    <col min="14602" max="14602" width="21.33203125" style="271" customWidth="1"/>
    <col min="14603" max="14848" width="10.6640625" style="271" customWidth="1"/>
    <col min="14849" max="14849" width="1.5" style="271" customWidth="1"/>
    <col min="14850" max="14854" width="10.5" style="271" customWidth="1"/>
    <col min="14855" max="14855" width="11.1640625" style="271" customWidth="1"/>
    <col min="14856" max="14856" width="11.83203125" style="271" customWidth="1"/>
    <col min="14857" max="14857" width="20.83203125" style="271" customWidth="1"/>
    <col min="14858" max="14858" width="21.33203125" style="271" customWidth="1"/>
    <col min="14859" max="15104" width="10.6640625" style="271" customWidth="1"/>
    <col min="15105" max="15105" width="1.5" style="271" customWidth="1"/>
    <col min="15106" max="15110" width="10.5" style="271" customWidth="1"/>
    <col min="15111" max="15111" width="11.1640625" style="271" customWidth="1"/>
    <col min="15112" max="15112" width="11.83203125" style="271" customWidth="1"/>
    <col min="15113" max="15113" width="20.83203125" style="271" customWidth="1"/>
    <col min="15114" max="15114" width="21.33203125" style="271" customWidth="1"/>
    <col min="15115" max="15360" width="10.6640625" style="271" customWidth="1"/>
    <col min="15361" max="15361" width="1.5" style="271" customWidth="1"/>
    <col min="15362" max="15366" width="10.5" style="271" customWidth="1"/>
    <col min="15367" max="15367" width="11.1640625" style="271" customWidth="1"/>
    <col min="15368" max="15368" width="11.83203125" style="271" customWidth="1"/>
    <col min="15369" max="15369" width="20.83203125" style="271" customWidth="1"/>
    <col min="15370" max="15370" width="21.33203125" style="271" customWidth="1"/>
    <col min="15371" max="15616" width="10.6640625" style="271" customWidth="1"/>
    <col min="15617" max="15617" width="1.5" style="271" customWidth="1"/>
    <col min="15618" max="15622" width="10.5" style="271" customWidth="1"/>
    <col min="15623" max="15623" width="11.1640625" style="271" customWidth="1"/>
    <col min="15624" max="15624" width="11.83203125" style="271" customWidth="1"/>
    <col min="15625" max="15625" width="20.83203125" style="271" customWidth="1"/>
    <col min="15626" max="15626" width="21.33203125" style="271" customWidth="1"/>
    <col min="15627" max="15872" width="10.6640625" style="271" customWidth="1"/>
    <col min="15873" max="15873" width="1.5" style="271" customWidth="1"/>
    <col min="15874" max="15878" width="10.5" style="271" customWidth="1"/>
    <col min="15879" max="15879" width="11.1640625" style="271" customWidth="1"/>
    <col min="15880" max="15880" width="11.83203125" style="271" customWidth="1"/>
    <col min="15881" max="15881" width="20.83203125" style="271" customWidth="1"/>
    <col min="15882" max="15882" width="21.33203125" style="271" customWidth="1"/>
    <col min="15883" max="16128" width="10.6640625" style="271" customWidth="1"/>
    <col min="16129" max="16129" width="1.5" style="271" customWidth="1"/>
    <col min="16130" max="16134" width="10.5" style="271" customWidth="1"/>
    <col min="16135" max="16135" width="11.1640625" style="271" customWidth="1"/>
    <col min="16136" max="16136" width="11.83203125" style="271" customWidth="1"/>
    <col min="16137" max="16137" width="20.83203125" style="271" customWidth="1"/>
    <col min="16138" max="16138" width="21.33203125" style="271" customWidth="1"/>
    <col min="16139" max="16384" width="10.6640625" style="271" customWidth="1"/>
  </cols>
  <sheetData>
    <row r="1" spans="2:10" ht="36" customHeight="1">
      <c r="I1" s="681" t="s">
        <v>633</v>
      </c>
      <c r="J1" s="681"/>
    </row>
    <row r="2" spans="2:10" ht="36" customHeight="1">
      <c r="I2" s="681" t="s">
        <v>634</v>
      </c>
      <c r="J2" s="681"/>
    </row>
    <row r="3" spans="2:10" ht="9" customHeight="1"/>
    <row r="4" spans="2:10" ht="15" customHeight="1">
      <c r="C4" s="682" t="s">
        <v>90</v>
      </c>
      <c r="D4" s="682"/>
      <c r="E4" s="682"/>
      <c r="F4" s="682"/>
      <c r="G4" s="682"/>
      <c r="H4" s="682"/>
      <c r="I4" s="682"/>
      <c r="J4" s="538" t="s">
        <v>635</v>
      </c>
    </row>
    <row r="5" spans="2:10" ht="15" customHeight="1">
      <c r="C5" s="682" t="s">
        <v>636</v>
      </c>
      <c r="D5" s="682"/>
      <c r="E5" s="682"/>
      <c r="F5" s="682"/>
      <c r="G5" s="682"/>
      <c r="H5" s="682"/>
      <c r="I5" s="682"/>
    </row>
    <row r="6" spans="2:10" ht="3" customHeight="1"/>
    <row r="7" spans="2:10" ht="3" customHeight="1"/>
    <row r="8" spans="2:10" ht="24" customHeight="1">
      <c r="B8" s="683" t="s">
        <v>172</v>
      </c>
      <c r="C8" s="683"/>
      <c r="D8" s="683"/>
      <c r="E8" s="684" t="s">
        <v>649</v>
      </c>
      <c r="F8" s="684"/>
      <c r="G8" s="684"/>
      <c r="H8" s="684"/>
      <c r="I8" s="684"/>
    </row>
    <row r="9" spans="2:10" ht="3" customHeight="1"/>
    <row r="10" spans="2:10" ht="3" customHeight="1"/>
    <row r="11" spans="2:10" ht="16.5" customHeight="1">
      <c r="C11" s="685" t="s">
        <v>845</v>
      </c>
      <c r="D11" s="685"/>
      <c r="E11" s="685"/>
      <c r="F11" s="685"/>
      <c r="G11" s="685"/>
      <c r="H11" s="685"/>
      <c r="I11" s="685"/>
    </row>
    <row r="12" spans="2:10" ht="11.25" customHeight="1">
      <c r="J12" s="539" t="s">
        <v>473</v>
      </c>
    </row>
    <row r="13" spans="2:10" ht="22.5" customHeight="1">
      <c r="B13" s="688" t="s">
        <v>92</v>
      </c>
      <c r="C13" s="688"/>
      <c r="D13" s="688"/>
      <c r="E13" s="688"/>
      <c r="F13" s="688"/>
      <c r="G13" s="688"/>
      <c r="H13" s="433" t="s">
        <v>651</v>
      </c>
      <c r="I13" s="433" t="s">
        <v>175</v>
      </c>
      <c r="J13" s="433" t="s">
        <v>176</v>
      </c>
    </row>
    <row r="14" spans="2:10" ht="9" customHeight="1">
      <c r="B14" s="679" t="s">
        <v>652</v>
      </c>
      <c r="C14" s="679"/>
      <c r="D14" s="679"/>
      <c r="E14" s="679"/>
      <c r="F14" s="679"/>
      <c r="G14" s="679"/>
      <c r="H14" s="540" t="s">
        <v>653</v>
      </c>
      <c r="I14" s="540" t="s">
        <v>654</v>
      </c>
      <c r="J14" s="540" t="s">
        <v>655</v>
      </c>
    </row>
    <row r="15" spans="2:10" ht="12.75" customHeight="1">
      <c r="B15" s="668" t="s">
        <v>656</v>
      </c>
      <c r="C15" s="668"/>
      <c r="D15" s="668"/>
      <c r="E15" s="668"/>
      <c r="F15" s="668"/>
      <c r="G15" s="668"/>
      <c r="H15" s="434"/>
      <c r="I15" s="434"/>
      <c r="J15" s="434"/>
    </row>
    <row r="16" spans="2:10" ht="10.5" customHeight="1">
      <c r="B16" s="674" t="s">
        <v>95</v>
      </c>
      <c r="C16" s="674"/>
      <c r="D16" s="674"/>
      <c r="E16" s="674"/>
      <c r="F16" s="674"/>
      <c r="G16" s="674"/>
      <c r="H16" s="541" t="s">
        <v>96</v>
      </c>
      <c r="I16" s="548">
        <v>7521077.75</v>
      </c>
      <c r="J16" s="548">
        <v>31861084.66</v>
      </c>
    </row>
    <row r="17" spans="2:10" ht="22.5" customHeight="1">
      <c r="B17" s="686" t="s">
        <v>205</v>
      </c>
      <c r="C17" s="686"/>
      <c r="D17" s="686"/>
      <c r="E17" s="686"/>
      <c r="F17" s="686"/>
      <c r="G17" s="686"/>
      <c r="H17" s="542" t="s">
        <v>97</v>
      </c>
      <c r="I17" s="549" t="s">
        <v>316</v>
      </c>
      <c r="J17" s="549" t="s">
        <v>316</v>
      </c>
    </row>
    <row r="18" spans="2:10" ht="22.5" customHeight="1">
      <c r="B18" s="686" t="s">
        <v>206</v>
      </c>
      <c r="C18" s="686"/>
      <c r="D18" s="686"/>
      <c r="E18" s="686"/>
      <c r="F18" s="686"/>
      <c r="G18" s="686"/>
      <c r="H18" s="542" t="s">
        <v>98</v>
      </c>
      <c r="I18" s="549" t="s">
        <v>316</v>
      </c>
      <c r="J18" s="549" t="s">
        <v>316</v>
      </c>
    </row>
    <row r="19" spans="2:10" ht="24" customHeight="1">
      <c r="B19" s="686" t="s">
        <v>288</v>
      </c>
      <c r="C19" s="686"/>
      <c r="D19" s="686"/>
      <c r="E19" s="686"/>
      <c r="F19" s="686"/>
      <c r="G19" s="686"/>
      <c r="H19" s="542" t="s">
        <v>99</v>
      </c>
      <c r="I19" s="549" t="s">
        <v>316</v>
      </c>
      <c r="J19" s="549" t="s">
        <v>316</v>
      </c>
    </row>
    <row r="20" spans="2:10" ht="12" customHeight="1">
      <c r="B20" s="686" t="s">
        <v>212</v>
      </c>
      <c r="C20" s="686"/>
      <c r="D20" s="686"/>
      <c r="E20" s="686"/>
      <c r="F20" s="686"/>
      <c r="G20" s="686"/>
      <c r="H20" s="542" t="s">
        <v>100</v>
      </c>
      <c r="I20" s="549" t="s">
        <v>316</v>
      </c>
      <c r="J20" s="549" t="s">
        <v>316</v>
      </c>
    </row>
    <row r="21" spans="2:10" ht="11.25" customHeight="1">
      <c r="B21" s="687" t="s">
        <v>101</v>
      </c>
      <c r="C21" s="687"/>
      <c r="D21" s="687"/>
      <c r="E21" s="687"/>
      <c r="F21" s="687"/>
      <c r="G21" s="687"/>
      <c r="H21" s="542" t="s">
        <v>102</v>
      </c>
      <c r="I21" s="549" t="s">
        <v>316</v>
      </c>
      <c r="J21" s="550">
        <v>667660.82999999996</v>
      </c>
    </row>
    <row r="22" spans="2:10" ht="12" customHeight="1">
      <c r="B22" s="674" t="s">
        <v>103</v>
      </c>
      <c r="C22" s="674"/>
      <c r="D22" s="674"/>
      <c r="E22" s="674"/>
      <c r="F22" s="674"/>
      <c r="G22" s="674"/>
      <c r="H22" s="542" t="s">
        <v>104</v>
      </c>
      <c r="I22" s="551">
        <v>88863774.030000001</v>
      </c>
      <c r="J22" s="551">
        <v>75915502.780000001</v>
      </c>
    </row>
    <row r="23" spans="2:10" ht="12" customHeight="1">
      <c r="B23" s="674" t="s">
        <v>207</v>
      </c>
      <c r="C23" s="674"/>
      <c r="D23" s="674"/>
      <c r="E23" s="674"/>
      <c r="F23" s="674"/>
      <c r="G23" s="674"/>
      <c r="H23" s="542" t="s">
        <v>106</v>
      </c>
      <c r="I23" s="552" t="s">
        <v>316</v>
      </c>
      <c r="J23" s="552" t="s">
        <v>316</v>
      </c>
    </row>
    <row r="24" spans="2:10" ht="12" customHeight="1">
      <c r="B24" s="680" t="s">
        <v>208</v>
      </c>
      <c r="C24" s="680"/>
      <c r="D24" s="680"/>
      <c r="E24" s="680"/>
      <c r="F24" s="680"/>
      <c r="G24" s="680"/>
      <c r="H24" s="542" t="s">
        <v>108</v>
      </c>
      <c r="I24" s="552" t="s">
        <v>316</v>
      </c>
      <c r="J24" s="552" t="s">
        <v>316</v>
      </c>
    </row>
    <row r="25" spans="2:10" ht="12" customHeight="1">
      <c r="B25" s="674" t="s">
        <v>105</v>
      </c>
      <c r="C25" s="674"/>
      <c r="D25" s="674"/>
      <c r="E25" s="674"/>
      <c r="F25" s="674"/>
      <c r="G25" s="674"/>
      <c r="H25" s="542" t="s">
        <v>110</v>
      </c>
      <c r="I25" s="551">
        <v>12555737.460000001</v>
      </c>
      <c r="J25" s="551">
        <v>11647661.970000001</v>
      </c>
    </row>
    <row r="26" spans="2:10" ht="12" customHeight="1">
      <c r="B26" s="687" t="s">
        <v>107</v>
      </c>
      <c r="C26" s="687"/>
      <c r="D26" s="687"/>
      <c r="E26" s="687"/>
      <c r="F26" s="687"/>
      <c r="G26" s="687"/>
      <c r="H26" s="542" t="s">
        <v>150</v>
      </c>
      <c r="I26" s="553">
        <v>147276051.28</v>
      </c>
      <c r="J26" s="553">
        <v>36695696.93</v>
      </c>
    </row>
    <row r="27" spans="2:10" ht="11.25" customHeight="1">
      <c r="B27" s="674" t="s">
        <v>117</v>
      </c>
      <c r="C27" s="674"/>
      <c r="D27" s="674"/>
      <c r="E27" s="674"/>
      <c r="F27" s="674"/>
      <c r="G27" s="674"/>
      <c r="H27" s="542" t="s">
        <v>151</v>
      </c>
      <c r="I27" s="549" t="s">
        <v>316</v>
      </c>
      <c r="J27" s="549" t="s">
        <v>316</v>
      </c>
    </row>
    <row r="28" spans="2:10" ht="12" customHeight="1">
      <c r="B28" s="674" t="s">
        <v>109</v>
      </c>
      <c r="C28" s="674"/>
      <c r="D28" s="674"/>
      <c r="E28" s="674"/>
      <c r="F28" s="674"/>
      <c r="G28" s="674"/>
      <c r="H28" s="542" t="s">
        <v>152</v>
      </c>
      <c r="I28" s="553">
        <v>387725484.41000003</v>
      </c>
      <c r="J28" s="553">
        <v>123161901.29000001</v>
      </c>
    </row>
    <row r="29" spans="2:10" ht="12" customHeight="1">
      <c r="B29" s="675" t="s">
        <v>218</v>
      </c>
      <c r="C29" s="675"/>
      <c r="D29" s="675"/>
      <c r="E29" s="675"/>
      <c r="F29" s="675"/>
      <c r="G29" s="675"/>
      <c r="H29" s="543" t="s">
        <v>657</v>
      </c>
      <c r="I29" s="544">
        <v>643942124.92999995</v>
      </c>
      <c r="J29" s="544">
        <v>279949508.45999998</v>
      </c>
    </row>
    <row r="30" spans="2:10" ht="24" customHeight="1">
      <c r="B30" s="680" t="s">
        <v>111</v>
      </c>
      <c r="C30" s="680"/>
      <c r="D30" s="680"/>
      <c r="E30" s="680"/>
      <c r="F30" s="680"/>
      <c r="G30" s="680"/>
      <c r="H30" s="542" t="s">
        <v>658</v>
      </c>
      <c r="I30" s="552" t="s">
        <v>316</v>
      </c>
      <c r="J30" s="552" t="s">
        <v>316</v>
      </c>
    </row>
    <row r="31" spans="2:10" ht="12.75" customHeight="1">
      <c r="B31" s="668" t="s">
        <v>32</v>
      </c>
      <c r="C31" s="668"/>
      <c r="D31" s="668"/>
      <c r="E31" s="668"/>
      <c r="F31" s="668"/>
      <c r="G31" s="668"/>
      <c r="H31" s="441"/>
      <c r="I31" s="441"/>
      <c r="J31" s="441"/>
    </row>
    <row r="32" spans="2:10" ht="21.75" customHeight="1">
      <c r="B32" s="680" t="s">
        <v>209</v>
      </c>
      <c r="C32" s="680"/>
      <c r="D32" s="680"/>
      <c r="E32" s="680"/>
      <c r="F32" s="680"/>
      <c r="G32" s="680"/>
      <c r="H32" s="541" t="s">
        <v>659</v>
      </c>
      <c r="I32" s="554" t="s">
        <v>316</v>
      </c>
      <c r="J32" s="554" t="s">
        <v>316</v>
      </c>
    </row>
    <row r="33" spans="2:10" ht="24" customHeight="1">
      <c r="B33" s="680" t="s">
        <v>210</v>
      </c>
      <c r="C33" s="680"/>
      <c r="D33" s="680"/>
      <c r="E33" s="680"/>
      <c r="F33" s="680"/>
      <c r="G33" s="680"/>
      <c r="H33" s="541" t="s">
        <v>660</v>
      </c>
      <c r="I33" s="554" t="s">
        <v>316</v>
      </c>
      <c r="J33" s="554" t="s">
        <v>316</v>
      </c>
    </row>
    <row r="34" spans="2:10" ht="22.5" customHeight="1">
      <c r="B34" s="680" t="s">
        <v>289</v>
      </c>
      <c r="C34" s="680"/>
      <c r="D34" s="680"/>
      <c r="E34" s="680"/>
      <c r="F34" s="680"/>
      <c r="G34" s="680"/>
      <c r="H34" s="541" t="s">
        <v>661</v>
      </c>
      <c r="I34" s="554" t="s">
        <v>316</v>
      </c>
      <c r="J34" s="554" t="s">
        <v>316</v>
      </c>
    </row>
    <row r="35" spans="2:10" ht="12" customHeight="1">
      <c r="B35" s="674" t="s">
        <v>211</v>
      </c>
      <c r="C35" s="674"/>
      <c r="D35" s="674"/>
      <c r="E35" s="674"/>
      <c r="F35" s="674"/>
      <c r="G35" s="674"/>
      <c r="H35" s="541" t="s">
        <v>662</v>
      </c>
      <c r="I35" s="554" t="s">
        <v>316</v>
      </c>
      <c r="J35" s="554" t="s">
        <v>316</v>
      </c>
    </row>
    <row r="36" spans="2:10" ht="12" customHeight="1">
      <c r="B36" s="674" t="s">
        <v>213</v>
      </c>
      <c r="C36" s="674"/>
      <c r="D36" s="674"/>
      <c r="E36" s="674"/>
      <c r="F36" s="674"/>
      <c r="G36" s="674"/>
      <c r="H36" s="541" t="s">
        <v>663</v>
      </c>
      <c r="I36" s="554" t="s">
        <v>316</v>
      </c>
      <c r="J36" s="554" t="s">
        <v>316</v>
      </c>
    </row>
    <row r="37" spans="2:10" ht="12" customHeight="1">
      <c r="B37" s="674" t="s">
        <v>664</v>
      </c>
      <c r="C37" s="674"/>
      <c r="D37" s="674"/>
      <c r="E37" s="674"/>
      <c r="F37" s="674"/>
      <c r="G37" s="674"/>
      <c r="H37" s="541" t="s">
        <v>665</v>
      </c>
      <c r="I37" s="548">
        <v>82630000</v>
      </c>
      <c r="J37" s="548">
        <v>82630000</v>
      </c>
    </row>
    <row r="38" spans="2:10" ht="12" customHeight="1">
      <c r="B38" s="674" t="s">
        <v>112</v>
      </c>
      <c r="C38" s="674"/>
      <c r="D38" s="674"/>
      <c r="E38" s="674"/>
      <c r="F38" s="674"/>
      <c r="G38" s="674"/>
      <c r="H38" s="541" t="s">
        <v>666</v>
      </c>
      <c r="I38" s="554" t="s">
        <v>316</v>
      </c>
      <c r="J38" s="554" t="s">
        <v>316</v>
      </c>
    </row>
    <row r="39" spans="2:10" ht="12" customHeight="1">
      <c r="B39" s="674" t="s">
        <v>113</v>
      </c>
      <c r="C39" s="674"/>
      <c r="D39" s="674"/>
      <c r="E39" s="674"/>
      <c r="F39" s="674"/>
      <c r="G39" s="674"/>
      <c r="H39" s="541" t="s">
        <v>667</v>
      </c>
      <c r="I39" s="554" t="s">
        <v>316</v>
      </c>
      <c r="J39" s="554" t="s">
        <v>316</v>
      </c>
    </row>
    <row r="40" spans="2:10" ht="12" customHeight="1">
      <c r="B40" s="674" t="s">
        <v>214</v>
      </c>
      <c r="C40" s="674"/>
      <c r="D40" s="674"/>
      <c r="E40" s="674"/>
      <c r="F40" s="674"/>
      <c r="G40" s="674"/>
      <c r="H40" s="541" t="s">
        <v>668</v>
      </c>
      <c r="I40" s="554" t="s">
        <v>316</v>
      </c>
      <c r="J40" s="554" t="s">
        <v>316</v>
      </c>
    </row>
    <row r="41" spans="2:10" ht="12" customHeight="1">
      <c r="B41" s="680" t="s">
        <v>215</v>
      </c>
      <c r="C41" s="680"/>
      <c r="D41" s="680"/>
      <c r="E41" s="680"/>
      <c r="F41" s="680"/>
      <c r="G41" s="680"/>
      <c r="H41" s="541" t="s">
        <v>669</v>
      </c>
      <c r="I41" s="554" t="s">
        <v>316</v>
      </c>
      <c r="J41" s="554" t="s">
        <v>316</v>
      </c>
    </row>
    <row r="42" spans="2:10" ht="10.5" customHeight="1">
      <c r="B42" s="674" t="s">
        <v>115</v>
      </c>
      <c r="C42" s="674"/>
      <c r="D42" s="674"/>
      <c r="E42" s="674"/>
      <c r="F42" s="674"/>
      <c r="G42" s="674"/>
      <c r="H42" s="541" t="s">
        <v>670</v>
      </c>
      <c r="I42" s="548">
        <v>7400122072</v>
      </c>
      <c r="J42" s="548">
        <v>7400122072</v>
      </c>
    </row>
    <row r="43" spans="2:10" ht="9.75" customHeight="1">
      <c r="B43" s="674" t="s">
        <v>116</v>
      </c>
      <c r="C43" s="674"/>
      <c r="D43" s="674"/>
      <c r="E43" s="674"/>
      <c r="F43" s="674"/>
      <c r="G43" s="674"/>
      <c r="H43" s="541" t="s">
        <v>671</v>
      </c>
      <c r="I43" s="548">
        <v>630112893.52999997</v>
      </c>
      <c r="J43" s="548">
        <v>620537606</v>
      </c>
    </row>
    <row r="44" spans="2:10" ht="12" customHeight="1">
      <c r="B44" s="674" t="s">
        <v>216</v>
      </c>
      <c r="C44" s="674"/>
      <c r="D44" s="674"/>
      <c r="E44" s="674"/>
      <c r="F44" s="674"/>
      <c r="G44" s="674"/>
      <c r="H44" s="541" t="s">
        <v>672</v>
      </c>
      <c r="I44" s="554" t="s">
        <v>316</v>
      </c>
      <c r="J44" s="554" t="s">
        <v>316</v>
      </c>
    </row>
    <row r="45" spans="2:10" ht="10.5" customHeight="1">
      <c r="B45" s="674" t="s">
        <v>117</v>
      </c>
      <c r="C45" s="674"/>
      <c r="D45" s="674"/>
      <c r="E45" s="674"/>
      <c r="F45" s="674"/>
      <c r="G45" s="674"/>
      <c r="H45" s="541" t="s">
        <v>673</v>
      </c>
      <c r="I45" s="554" t="s">
        <v>316</v>
      </c>
      <c r="J45" s="554" t="s">
        <v>316</v>
      </c>
    </row>
    <row r="46" spans="2:10" ht="11.25" customHeight="1">
      <c r="B46" s="674" t="s">
        <v>118</v>
      </c>
      <c r="C46" s="674"/>
      <c r="D46" s="674"/>
      <c r="E46" s="674"/>
      <c r="F46" s="674"/>
      <c r="G46" s="674"/>
      <c r="H46" s="541" t="s">
        <v>674</v>
      </c>
      <c r="I46" s="554" t="s">
        <v>316</v>
      </c>
      <c r="J46" s="554" t="s">
        <v>316</v>
      </c>
    </row>
    <row r="47" spans="2:10" ht="9.75" customHeight="1">
      <c r="B47" s="674" t="s">
        <v>119</v>
      </c>
      <c r="C47" s="674"/>
      <c r="D47" s="674"/>
      <c r="E47" s="674"/>
      <c r="F47" s="674"/>
      <c r="G47" s="674"/>
      <c r="H47" s="541" t="s">
        <v>675</v>
      </c>
      <c r="I47" s="548">
        <v>1000000</v>
      </c>
      <c r="J47" s="548">
        <v>1000000</v>
      </c>
    </row>
    <row r="48" spans="2:10" ht="12" customHeight="1">
      <c r="B48" s="674" t="s">
        <v>120</v>
      </c>
      <c r="C48" s="674"/>
      <c r="D48" s="674"/>
      <c r="E48" s="674"/>
      <c r="F48" s="674"/>
      <c r="G48" s="674"/>
      <c r="H48" s="541" t="s">
        <v>676</v>
      </c>
      <c r="I48" s="548">
        <v>50476643</v>
      </c>
      <c r="J48" s="548">
        <v>50476643</v>
      </c>
    </row>
    <row r="49" spans="2:11" ht="11.25" customHeight="1">
      <c r="B49" s="674" t="s">
        <v>121</v>
      </c>
      <c r="C49" s="674"/>
      <c r="D49" s="674"/>
      <c r="E49" s="674"/>
      <c r="F49" s="674"/>
      <c r="G49" s="674"/>
      <c r="H49" s="541" t="s">
        <v>677</v>
      </c>
      <c r="I49" s="548">
        <v>634774979.97000003</v>
      </c>
      <c r="J49" s="548">
        <v>47255569.75</v>
      </c>
    </row>
    <row r="50" spans="2:11" ht="12" customHeight="1">
      <c r="B50" s="675" t="s">
        <v>217</v>
      </c>
      <c r="C50" s="675"/>
      <c r="D50" s="675"/>
      <c r="E50" s="675"/>
      <c r="F50" s="675"/>
      <c r="G50" s="675"/>
      <c r="H50" s="545" t="s">
        <v>678</v>
      </c>
      <c r="I50" s="546">
        <v>8799116588.5</v>
      </c>
      <c r="J50" s="546">
        <v>8202021890.75</v>
      </c>
    </row>
    <row r="51" spans="2:11" ht="12" customHeight="1">
      <c r="B51" s="676" t="s">
        <v>679</v>
      </c>
      <c r="C51" s="676"/>
      <c r="D51" s="676"/>
      <c r="E51" s="676"/>
      <c r="F51" s="676"/>
      <c r="G51" s="676"/>
      <c r="H51" s="547"/>
      <c r="I51" s="544">
        <v>9443058713.4300003</v>
      </c>
      <c r="J51" s="544">
        <v>8481971399.21</v>
      </c>
    </row>
    <row r="53" spans="2:11">
      <c r="J53" s="447" t="s">
        <v>473</v>
      </c>
    </row>
    <row r="54" spans="2:11" ht="24">
      <c r="B54" s="678" t="s">
        <v>123</v>
      </c>
      <c r="C54" s="678"/>
      <c r="D54" s="678"/>
      <c r="E54" s="678"/>
      <c r="F54" s="678"/>
      <c r="G54" s="678"/>
      <c r="H54" s="555" t="s">
        <v>651</v>
      </c>
      <c r="I54" s="555" t="s">
        <v>175</v>
      </c>
      <c r="J54" s="555" t="s">
        <v>176</v>
      </c>
    </row>
    <row r="55" spans="2:11">
      <c r="B55" s="679" t="s">
        <v>652</v>
      </c>
      <c r="C55" s="679"/>
      <c r="D55" s="679"/>
      <c r="E55" s="679"/>
      <c r="F55" s="679"/>
      <c r="G55" s="679"/>
      <c r="H55" s="540" t="s">
        <v>653</v>
      </c>
      <c r="I55" s="540" t="s">
        <v>654</v>
      </c>
      <c r="J55" s="540" t="s">
        <v>655</v>
      </c>
    </row>
    <row r="56" spans="2:11" ht="12">
      <c r="B56" s="677" t="s">
        <v>39</v>
      </c>
      <c r="C56" s="677"/>
      <c r="D56" s="677"/>
      <c r="E56" s="677"/>
      <c r="F56" s="677"/>
      <c r="G56" s="677"/>
      <c r="H56" s="556"/>
      <c r="I56" s="434"/>
      <c r="J56" s="434"/>
    </row>
    <row r="57" spans="2:11" ht="12">
      <c r="B57" s="673" t="s">
        <v>223</v>
      </c>
      <c r="C57" s="673"/>
      <c r="D57" s="673"/>
      <c r="E57" s="673"/>
      <c r="F57" s="673"/>
      <c r="G57" s="673"/>
      <c r="H57" s="542" t="s">
        <v>680</v>
      </c>
      <c r="I57" s="438">
        <v>159756944.44</v>
      </c>
      <c r="J57" s="438">
        <v>314913055.55000001</v>
      </c>
      <c r="K57" s="561"/>
    </row>
    <row r="58" spans="2:11" ht="12">
      <c r="B58" s="673" t="s">
        <v>224</v>
      </c>
      <c r="C58" s="673"/>
      <c r="D58" s="673"/>
      <c r="E58" s="673"/>
      <c r="F58" s="673"/>
      <c r="G58" s="673"/>
      <c r="H58" s="542" t="s">
        <v>681</v>
      </c>
      <c r="I58" s="554" t="s">
        <v>316</v>
      </c>
      <c r="J58" s="554" t="s">
        <v>316</v>
      </c>
    </row>
    <row r="59" spans="2:11" ht="12">
      <c r="B59" s="673" t="s">
        <v>212</v>
      </c>
      <c r="C59" s="673"/>
      <c r="D59" s="673"/>
      <c r="E59" s="673"/>
      <c r="F59" s="673"/>
      <c r="G59" s="673"/>
      <c r="H59" s="557" t="s">
        <v>682</v>
      </c>
      <c r="I59" s="552" t="s">
        <v>316</v>
      </c>
      <c r="J59" s="552" t="s">
        <v>316</v>
      </c>
    </row>
    <row r="60" spans="2:11" ht="12">
      <c r="B60" s="673" t="s">
        <v>124</v>
      </c>
      <c r="C60" s="673"/>
      <c r="D60" s="673"/>
      <c r="E60" s="673"/>
      <c r="F60" s="673"/>
      <c r="G60" s="673"/>
      <c r="H60" s="557" t="s">
        <v>683</v>
      </c>
      <c r="I60" s="552" t="s">
        <v>316</v>
      </c>
      <c r="J60" s="552" t="s">
        <v>316</v>
      </c>
    </row>
    <row r="61" spans="2:11" ht="12">
      <c r="B61" s="673" t="s">
        <v>125</v>
      </c>
      <c r="C61" s="673"/>
      <c r="D61" s="673"/>
      <c r="E61" s="673"/>
      <c r="F61" s="673"/>
      <c r="G61" s="673"/>
      <c r="H61" s="557" t="s">
        <v>684</v>
      </c>
      <c r="I61" s="551">
        <v>14749169.67</v>
      </c>
      <c r="J61" s="551">
        <v>15236714</v>
      </c>
    </row>
    <row r="62" spans="2:11" ht="12">
      <c r="B62" s="673" t="s">
        <v>685</v>
      </c>
      <c r="C62" s="673"/>
      <c r="D62" s="673"/>
      <c r="E62" s="673"/>
      <c r="F62" s="673"/>
      <c r="G62" s="673"/>
      <c r="H62" s="557" t="s">
        <v>686</v>
      </c>
      <c r="I62" s="551">
        <v>5438963.8700000001</v>
      </c>
      <c r="J62" s="551">
        <v>11162510.74</v>
      </c>
    </row>
    <row r="63" spans="2:11" ht="15.75" customHeight="1">
      <c r="B63" s="673" t="s">
        <v>687</v>
      </c>
      <c r="C63" s="673"/>
      <c r="D63" s="673"/>
      <c r="E63" s="673"/>
      <c r="F63" s="673"/>
      <c r="G63" s="673"/>
      <c r="H63" s="557" t="s">
        <v>688</v>
      </c>
      <c r="I63" s="551">
        <v>9139204.5899999999</v>
      </c>
      <c r="J63" s="551">
        <v>10222270.23</v>
      </c>
    </row>
    <row r="64" spans="2:11" ht="12">
      <c r="B64" s="673" t="s">
        <v>127</v>
      </c>
      <c r="C64" s="673"/>
      <c r="D64" s="673"/>
      <c r="E64" s="673"/>
      <c r="F64" s="673"/>
      <c r="G64" s="673"/>
      <c r="H64" s="557" t="s">
        <v>689</v>
      </c>
      <c r="I64" s="551">
        <v>1608997</v>
      </c>
      <c r="J64" s="552" t="s">
        <v>316</v>
      </c>
    </row>
    <row r="65" spans="2:10" ht="12">
      <c r="B65" s="673" t="s">
        <v>222</v>
      </c>
      <c r="C65" s="673"/>
      <c r="D65" s="673"/>
      <c r="E65" s="673"/>
      <c r="F65" s="673"/>
      <c r="G65" s="673"/>
      <c r="H65" s="557" t="s">
        <v>690</v>
      </c>
      <c r="I65" s="552" t="s">
        <v>316</v>
      </c>
      <c r="J65" s="552" t="s">
        <v>316</v>
      </c>
    </row>
    <row r="66" spans="2:10" ht="12">
      <c r="B66" s="673" t="s">
        <v>691</v>
      </c>
      <c r="C66" s="673"/>
      <c r="D66" s="673"/>
      <c r="E66" s="673"/>
      <c r="F66" s="673"/>
      <c r="G66" s="673"/>
      <c r="H66" s="557" t="s">
        <v>692</v>
      </c>
      <c r="I66" s="552" t="s">
        <v>316</v>
      </c>
      <c r="J66" s="552" t="s">
        <v>316</v>
      </c>
    </row>
    <row r="67" spans="2:10" ht="12">
      <c r="B67" s="673" t="s">
        <v>220</v>
      </c>
      <c r="C67" s="673"/>
      <c r="D67" s="673"/>
      <c r="E67" s="673"/>
      <c r="F67" s="673"/>
      <c r="G67" s="673"/>
      <c r="H67" s="557" t="s">
        <v>693</v>
      </c>
      <c r="I67" s="552" t="s">
        <v>316</v>
      </c>
      <c r="J67" s="552" t="s">
        <v>316</v>
      </c>
    </row>
    <row r="68" spans="2:10" ht="12">
      <c r="B68" s="673" t="s">
        <v>219</v>
      </c>
      <c r="C68" s="673"/>
      <c r="D68" s="673"/>
      <c r="E68" s="673"/>
      <c r="F68" s="673"/>
      <c r="G68" s="673"/>
      <c r="H68" s="557" t="s">
        <v>694</v>
      </c>
      <c r="I68" s="552" t="s">
        <v>316</v>
      </c>
      <c r="J68" s="552" t="s">
        <v>316</v>
      </c>
    </row>
    <row r="69" spans="2:10" ht="12">
      <c r="B69" s="673" t="s">
        <v>128</v>
      </c>
      <c r="C69" s="673"/>
      <c r="D69" s="673"/>
      <c r="E69" s="673"/>
      <c r="F69" s="673"/>
      <c r="G69" s="673"/>
      <c r="H69" s="557" t="s">
        <v>695</v>
      </c>
      <c r="I69" s="551">
        <f>424824000+392746</f>
        <v>425216746</v>
      </c>
      <c r="J69" s="551">
        <v>412448000</v>
      </c>
    </row>
    <row r="70" spans="2:10" ht="12">
      <c r="B70" s="670" t="s">
        <v>225</v>
      </c>
      <c r="C70" s="670"/>
      <c r="D70" s="670"/>
      <c r="E70" s="670"/>
      <c r="F70" s="670"/>
      <c r="G70" s="670"/>
      <c r="H70" s="547" t="s">
        <v>696</v>
      </c>
      <c r="I70" s="544">
        <v>615910024.57000005</v>
      </c>
      <c r="J70" s="544">
        <v>763982550.51999998</v>
      </c>
    </row>
    <row r="71" spans="2:10" ht="12">
      <c r="B71" s="673" t="s">
        <v>129</v>
      </c>
      <c r="C71" s="673"/>
      <c r="D71" s="673"/>
      <c r="E71" s="673"/>
      <c r="F71" s="673"/>
      <c r="G71" s="673"/>
      <c r="H71" s="542" t="s">
        <v>697</v>
      </c>
      <c r="I71" s="552" t="s">
        <v>316</v>
      </c>
      <c r="J71" s="552" t="s">
        <v>316</v>
      </c>
    </row>
    <row r="72" spans="2:10" ht="12">
      <c r="B72" s="668" t="s">
        <v>58</v>
      </c>
      <c r="C72" s="668"/>
      <c r="D72" s="668"/>
      <c r="E72" s="668"/>
      <c r="F72" s="668"/>
      <c r="G72" s="668"/>
      <c r="H72" s="448"/>
      <c r="I72" s="448"/>
      <c r="J72" s="448"/>
    </row>
    <row r="73" spans="2:10" ht="12">
      <c r="B73" s="673" t="s">
        <v>226</v>
      </c>
      <c r="C73" s="673"/>
      <c r="D73" s="673"/>
      <c r="E73" s="673"/>
      <c r="F73" s="673"/>
      <c r="G73" s="673"/>
      <c r="H73" s="541" t="s">
        <v>698</v>
      </c>
      <c r="I73" s="548">
        <v>5942666287.670001</v>
      </c>
      <c r="J73" s="548">
        <v>4993815556.2800007</v>
      </c>
    </row>
    <row r="74" spans="2:10" ht="12">
      <c r="B74" s="673" t="s">
        <v>227</v>
      </c>
      <c r="C74" s="673"/>
      <c r="D74" s="673"/>
      <c r="E74" s="673"/>
      <c r="F74" s="673"/>
      <c r="G74" s="673"/>
      <c r="H74" s="541" t="s">
        <v>699</v>
      </c>
      <c r="I74" s="554" t="s">
        <v>316</v>
      </c>
      <c r="J74" s="554" t="s">
        <v>316</v>
      </c>
    </row>
    <row r="75" spans="2:10" ht="12">
      <c r="B75" s="669" t="s">
        <v>211</v>
      </c>
      <c r="C75" s="669"/>
      <c r="D75" s="669"/>
      <c r="E75" s="669"/>
      <c r="F75" s="669"/>
      <c r="G75" s="669"/>
      <c r="H75" s="541" t="s">
        <v>700</v>
      </c>
      <c r="I75" s="554" t="s">
        <v>316</v>
      </c>
      <c r="J75" s="554" t="s">
        <v>316</v>
      </c>
    </row>
    <row r="76" spans="2:10" ht="12">
      <c r="B76" s="669" t="s">
        <v>130</v>
      </c>
      <c r="C76" s="669"/>
      <c r="D76" s="669"/>
      <c r="E76" s="669"/>
      <c r="F76" s="669"/>
      <c r="G76" s="669"/>
      <c r="H76" s="541" t="s">
        <v>702</v>
      </c>
      <c r="I76" s="554" t="s">
        <v>316</v>
      </c>
      <c r="J76" s="554" t="s">
        <v>316</v>
      </c>
    </row>
    <row r="77" spans="2:10" ht="12">
      <c r="B77" s="669" t="s">
        <v>131</v>
      </c>
      <c r="C77" s="669"/>
      <c r="D77" s="669"/>
      <c r="E77" s="669"/>
      <c r="F77" s="669"/>
      <c r="G77" s="669"/>
      <c r="H77" s="541" t="s">
        <v>703</v>
      </c>
      <c r="I77" s="554" t="s">
        <v>316</v>
      </c>
      <c r="J77" s="554" t="s">
        <v>316</v>
      </c>
    </row>
    <row r="78" spans="2:10" ht="12">
      <c r="B78" s="669" t="s">
        <v>704</v>
      </c>
      <c r="C78" s="669"/>
      <c r="D78" s="669"/>
      <c r="E78" s="669"/>
      <c r="F78" s="669"/>
      <c r="G78" s="669"/>
      <c r="H78" s="541" t="s">
        <v>705</v>
      </c>
      <c r="I78" s="554" t="s">
        <v>316</v>
      </c>
      <c r="J78" s="554" t="s">
        <v>316</v>
      </c>
    </row>
    <row r="79" spans="2:10" ht="12">
      <c r="B79" s="669" t="s">
        <v>132</v>
      </c>
      <c r="C79" s="669"/>
      <c r="D79" s="669"/>
      <c r="E79" s="669"/>
      <c r="F79" s="669"/>
      <c r="G79" s="669"/>
      <c r="H79" s="541" t="s">
        <v>706</v>
      </c>
      <c r="I79" s="554" t="s">
        <v>316</v>
      </c>
      <c r="J79" s="554" t="s">
        <v>316</v>
      </c>
    </row>
    <row r="80" spans="2:10" ht="12">
      <c r="B80" s="673" t="s">
        <v>127</v>
      </c>
      <c r="C80" s="673"/>
      <c r="D80" s="673"/>
      <c r="E80" s="673"/>
      <c r="F80" s="673"/>
      <c r="G80" s="673"/>
      <c r="H80" s="541" t="s">
        <v>707</v>
      </c>
      <c r="I80" s="554" t="s">
        <v>316</v>
      </c>
      <c r="J80" s="554" t="s">
        <v>316</v>
      </c>
    </row>
    <row r="81" spans="2:10" ht="12">
      <c r="B81" s="669" t="s">
        <v>228</v>
      </c>
      <c r="C81" s="669"/>
      <c r="D81" s="669"/>
      <c r="E81" s="669"/>
      <c r="F81" s="669"/>
      <c r="G81" s="669"/>
      <c r="H81" s="541" t="s">
        <v>708</v>
      </c>
      <c r="I81" s="554" t="s">
        <v>316</v>
      </c>
      <c r="J81" s="554" t="s">
        <v>316</v>
      </c>
    </row>
    <row r="82" spans="2:10" ht="12">
      <c r="B82" s="673" t="s">
        <v>292</v>
      </c>
      <c r="C82" s="673"/>
      <c r="D82" s="673"/>
      <c r="E82" s="673"/>
      <c r="F82" s="673"/>
      <c r="G82" s="673"/>
      <c r="H82" s="541" t="s">
        <v>709</v>
      </c>
      <c r="I82" s="554" t="s">
        <v>316</v>
      </c>
      <c r="J82" s="554" t="s">
        <v>316</v>
      </c>
    </row>
    <row r="83" spans="2:10" ht="12">
      <c r="B83" s="673" t="s">
        <v>220</v>
      </c>
      <c r="C83" s="673"/>
      <c r="D83" s="673"/>
      <c r="E83" s="673"/>
      <c r="F83" s="673"/>
      <c r="G83" s="673"/>
      <c r="H83" s="541" t="s">
        <v>710</v>
      </c>
      <c r="I83" s="554" t="s">
        <v>316</v>
      </c>
      <c r="J83" s="554" t="s">
        <v>316</v>
      </c>
    </row>
    <row r="84" spans="2:10" ht="12">
      <c r="B84" s="669" t="s">
        <v>133</v>
      </c>
      <c r="C84" s="669"/>
      <c r="D84" s="669"/>
      <c r="E84" s="669"/>
      <c r="F84" s="669"/>
      <c r="G84" s="669"/>
      <c r="H84" s="541" t="s">
        <v>711</v>
      </c>
      <c r="I84" s="554" t="s">
        <v>316</v>
      </c>
      <c r="J84" s="554" t="s">
        <v>316</v>
      </c>
    </row>
    <row r="85" spans="2:10" ht="12">
      <c r="B85" s="670" t="s">
        <v>229</v>
      </c>
      <c r="C85" s="670"/>
      <c r="D85" s="670"/>
      <c r="E85" s="670"/>
      <c r="F85" s="670"/>
      <c r="G85" s="670"/>
      <c r="H85" s="547" t="s">
        <v>712</v>
      </c>
      <c r="I85" s="544">
        <v>5942666287.670001</v>
      </c>
      <c r="J85" s="544">
        <v>4993815556.2800007</v>
      </c>
    </row>
    <row r="86" spans="2:10" ht="12">
      <c r="B86" s="668" t="s">
        <v>60</v>
      </c>
      <c r="C86" s="668"/>
      <c r="D86" s="668"/>
      <c r="E86" s="668"/>
      <c r="F86" s="668"/>
      <c r="G86" s="668"/>
      <c r="H86" s="448"/>
      <c r="I86" s="448"/>
      <c r="J86" s="434"/>
    </row>
    <row r="87" spans="2:10" ht="12">
      <c r="B87" s="669" t="s">
        <v>134</v>
      </c>
      <c r="C87" s="669"/>
      <c r="D87" s="669"/>
      <c r="E87" s="669"/>
      <c r="F87" s="669"/>
      <c r="G87" s="669"/>
      <c r="H87" s="541" t="s">
        <v>713</v>
      </c>
      <c r="I87" s="548">
        <v>81200000</v>
      </c>
      <c r="J87" s="548">
        <v>81200000</v>
      </c>
    </row>
    <row r="88" spans="2:10" ht="12">
      <c r="B88" s="669" t="s">
        <v>135</v>
      </c>
      <c r="C88" s="669"/>
      <c r="D88" s="669"/>
      <c r="E88" s="669"/>
      <c r="F88" s="669"/>
      <c r="G88" s="669"/>
      <c r="H88" s="541" t="s">
        <v>714</v>
      </c>
      <c r="I88" s="554" t="s">
        <v>316</v>
      </c>
      <c r="J88" s="554" t="s">
        <v>316</v>
      </c>
    </row>
    <row r="89" spans="2:10" ht="12">
      <c r="B89" s="669" t="s">
        <v>136</v>
      </c>
      <c r="C89" s="669"/>
      <c r="D89" s="669"/>
      <c r="E89" s="669"/>
      <c r="F89" s="669"/>
      <c r="G89" s="669"/>
      <c r="H89" s="542" t="s">
        <v>715</v>
      </c>
      <c r="I89" s="554" t="s">
        <v>316</v>
      </c>
      <c r="J89" s="554" t="s">
        <v>316</v>
      </c>
    </row>
    <row r="90" spans="2:10" ht="12">
      <c r="B90" s="669" t="s">
        <v>233</v>
      </c>
      <c r="C90" s="669"/>
      <c r="D90" s="669"/>
      <c r="E90" s="669"/>
      <c r="F90" s="669"/>
      <c r="G90" s="669"/>
      <c r="H90" s="542" t="s">
        <v>716</v>
      </c>
      <c r="I90" s="554" t="s">
        <v>316</v>
      </c>
      <c r="J90" s="554" t="s">
        <v>316</v>
      </c>
    </row>
    <row r="91" spans="2:10" ht="12">
      <c r="B91" s="669" t="s">
        <v>137</v>
      </c>
      <c r="C91" s="669"/>
      <c r="D91" s="669"/>
      <c r="E91" s="669"/>
      <c r="F91" s="669"/>
      <c r="G91" s="669"/>
      <c r="H91" s="542" t="s">
        <v>717</v>
      </c>
      <c r="I91" s="548">
        <v>2803282401.1900001</v>
      </c>
      <c r="J91" s="548">
        <v>2642973292.4099998</v>
      </c>
    </row>
    <row r="92" spans="2:10" ht="12">
      <c r="B92" s="669" t="s">
        <v>230</v>
      </c>
      <c r="C92" s="669"/>
      <c r="D92" s="669"/>
      <c r="E92" s="669"/>
      <c r="F92" s="669"/>
      <c r="G92" s="669"/>
      <c r="H92" s="542" t="s">
        <v>718</v>
      </c>
      <c r="I92" s="554" t="s">
        <v>316</v>
      </c>
      <c r="J92" s="554" t="s">
        <v>316</v>
      </c>
    </row>
    <row r="93" spans="2:10" ht="12">
      <c r="B93" s="670" t="s">
        <v>293</v>
      </c>
      <c r="C93" s="670"/>
      <c r="D93" s="670"/>
      <c r="E93" s="670"/>
      <c r="F93" s="670"/>
      <c r="G93" s="670"/>
      <c r="H93" s="547" t="s">
        <v>719</v>
      </c>
      <c r="I93" s="546">
        <v>2884482401.1900001</v>
      </c>
      <c r="J93" s="546">
        <v>2724173292.4099998</v>
      </c>
    </row>
    <row r="94" spans="2:10" ht="12">
      <c r="B94" s="669" t="s">
        <v>138</v>
      </c>
      <c r="C94" s="669"/>
      <c r="D94" s="669"/>
      <c r="E94" s="669"/>
      <c r="F94" s="669"/>
      <c r="G94" s="669"/>
      <c r="H94" s="542" t="s">
        <v>720</v>
      </c>
      <c r="I94" s="554" t="s">
        <v>316</v>
      </c>
      <c r="J94" s="554" t="s">
        <v>316</v>
      </c>
    </row>
    <row r="95" spans="2:10" ht="12">
      <c r="B95" s="671" t="s">
        <v>335</v>
      </c>
      <c r="C95" s="671"/>
      <c r="D95" s="671"/>
      <c r="E95" s="671"/>
      <c r="F95" s="671"/>
      <c r="G95" s="671"/>
      <c r="H95" s="547" t="s">
        <v>721</v>
      </c>
      <c r="I95" s="546">
        <v>2884482401.1900001</v>
      </c>
      <c r="J95" s="546">
        <v>2724173292.4099998</v>
      </c>
    </row>
    <row r="96" spans="2:10" ht="12">
      <c r="B96" s="672" t="s">
        <v>722</v>
      </c>
      <c r="C96" s="672"/>
      <c r="D96" s="672"/>
      <c r="E96" s="672"/>
      <c r="F96" s="672"/>
      <c r="G96" s="672"/>
      <c r="H96" s="547"/>
      <c r="I96" s="544">
        <v>9443058713.4300003</v>
      </c>
      <c r="J96" s="544">
        <v>8481971399.21</v>
      </c>
    </row>
    <row r="98" spans="2:10" ht="12">
      <c r="B98" s="558" t="s">
        <v>723</v>
      </c>
      <c r="D98" s="667" t="s">
        <v>724</v>
      </c>
      <c r="E98" s="667"/>
      <c r="F98" s="667"/>
      <c r="G98" s="667"/>
      <c r="I98" s="449"/>
      <c r="J98" s="449"/>
    </row>
    <row r="99" spans="2:10">
      <c r="D99" s="666" t="s">
        <v>725</v>
      </c>
      <c r="E99" s="666"/>
      <c r="F99" s="666"/>
      <c r="I99" s="666" t="s">
        <v>296</v>
      </c>
      <c r="J99" s="666"/>
    </row>
    <row r="102" spans="2:10" ht="12">
      <c r="B102" s="560" t="s">
        <v>338</v>
      </c>
      <c r="D102" s="667"/>
      <c r="E102" s="667"/>
      <c r="F102" s="667"/>
      <c r="G102" s="667"/>
      <c r="I102" s="449"/>
      <c r="J102" s="449"/>
    </row>
    <row r="103" spans="2:10">
      <c r="D103" s="666" t="s">
        <v>725</v>
      </c>
      <c r="E103" s="666"/>
      <c r="F103" s="666"/>
      <c r="I103" s="666" t="s">
        <v>296</v>
      </c>
      <c r="J103" s="666"/>
    </row>
    <row r="106" spans="2:10">
      <c r="B106" s="271" t="s">
        <v>171</v>
      </c>
    </row>
    <row r="107" spans="2:10">
      <c r="B107" s="271" t="s">
        <v>763</v>
      </c>
    </row>
  </sheetData>
  <mergeCells count="95">
    <mergeCell ref="C11:I11"/>
    <mergeCell ref="B27:G27"/>
    <mergeCell ref="B18:G18"/>
    <mergeCell ref="B19:G19"/>
    <mergeCell ref="B20:G20"/>
    <mergeCell ref="B21:G21"/>
    <mergeCell ref="B22:G22"/>
    <mergeCell ref="B13:G13"/>
    <mergeCell ref="B14:G14"/>
    <mergeCell ref="B15:G15"/>
    <mergeCell ref="B16:G16"/>
    <mergeCell ref="B17:G17"/>
    <mergeCell ref="B23:G23"/>
    <mergeCell ref="B24:G24"/>
    <mergeCell ref="B25:G25"/>
    <mergeCell ref="B26:G26"/>
    <mergeCell ref="I1:J1"/>
    <mergeCell ref="I2:J2"/>
    <mergeCell ref="C4:I4"/>
    <mergeCell ref="C5:I5"/>
    <mergeCell ref="B8:D8"/>
    <mergeCell ref="E8:I8"/>
    <mergeCell ref="B29:G29"/>
    <mergeCell ref="B30:G30"/>
    <mergeCell ref="B31:G31"/>
    <mergeCell ref="B42:G42"/>
    <mergeCell ref="B43:G43"/>
    <mergeCell ref="B32:G32"/>
    <mergeCell ref="B33:G33"/>
    <mergeCell ref="B34:G34"/>
    <mergeCell ref="B36:G36"/>
    <mergeCell ref="B37:G37"/>
    <mergeCell ref="B38:G38"/>
    <mergeCell ref="B39:G39"/>
    <mergeCell ref="B40:G40"/>
    <mergeCell ref="B41:G41"/>
    <mergeCell ref="B35:G35"/>
    <mergeCell ref="B50:G50"/>
    <mergeCell ref="B51:G51"/>
    <mergeCell ref="B56:G56"/>
    <mergeCell ref="B54:G54"/>
    <mergeCell ref="B55:G55"/>
    <mergeCell ref="B73:G73"/>
    <mergeCell ref="B66:G66"/>
    <mergeCell ref="B67:G67"/>
    <mergeCell ref="B62:G62"/>
    <mergeCell ref="B63:G63"/>
    <mergeCell ref="B64:G64"/>
    <mergeCell ref="B65:G65"/>
    <mergeCell ref="B72:G72"/>
    <mergeCell ref="B28:G28"/>
    <mergeCell ref="B68:G68"/>
    <mergeCell ref="B69:G69"/>
    <mergeCell ref="B70:G70"/>
    <mergeCell ref="B71:G71"/>
    <mergeCell ref="B44:G44"/>
    <mergeCell ref="B45:G45"/>
    <mergeCell ref="B46:G46"/>
    <mergeCell ref="B47:G47"/>
    <mergeCell ref="B57:G57"/>
    <mergeCell ref="B58:G58"/>
    <mergeCell ref="B59:G59"/>
    <mergeCell ref="B60:G60"/>
    <mergeCell ref="B61:G61"/>
    <mergeCell ref="B48:G48"/>
    <mergeCell ref="B49:G49"/>
    <mergeCell ref="B85:G85"/>
    <mergeCell ref="B74:G74"/>
    <mergeCell ref="B75:G75"/>
    <mergeCell ref="B76:G76"/>
    <mergeCell ref="B77:G77"/>
    <mergeCell ref="B78:G78"/>
    <mergeCell ref="B79:G79"/>
    <mergeCell ref="B80:G80"/>
    <mergeCell ref="B81:G81"/>
    <mergeCell ref="B82:G82"/>
    <mergeCell ref="B83:G83"/>
    <mergeCell ref="B84:G84"/>
    <mergeCell ref="D98:G98"/>
    <mergeCell ref="B86:G86"/>
    <mergeCell ref="B87:G87"/>
    <mergeCell ref="B88:G88"/>
    <mergeCell ref="B89:G89"/>
    <mergeCell ref="B90:G90"/>
    <mergeCell ref="B91:G91"/>
    <mergeCell ref="B92:G92"/>
    <mergeCell ref="B93:G93"/>
    <mergeCell ref="B94:G94"/>
    <mergeCell ref="B95:G95"/>
    <mergeCell ref="B96:G96"/>
    <mergeCell ref="D99:F99"/>
    <mergeCell ref="I99:J99"/>
    <mergeCell ref="D102:G102"/>
    <mergeCell ref="D103:F103"/>
    <mergeCell ref="I103:J10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56372-A43E-4DEE-AC33-444F58774B96}">
  <sheetPr>
    <tabColor rgb="FFFFC000"/>
  </sheetPr>
  <dimension ref="A1:AG80"/>
  <sheetViews>
    <sheetView topLeftCell="A4" workbookViewId="0">
      <selection activeCell="Z22" sqref="Z22:AE22"/>
    </sheetView>
  </sheetViews>
  <sheetFormatPr defaultRowHeight="11.25"/>
  <cols>
    <col min="1" max="1" width="1.1640625" style="271" customWidth="1"/>
    <col min="2" max="2" width="1.5" style="271" customWidth="1"/>
    <col min="3" max="3" width="0.6640625" style="271" customWidth="1"/>
    <col min="4" max="4" width="1.5" style="271" customWidth="1"/>
    <col min="5" max="5" width="1.1640625" style="271" customWidth="1"/>
    <col min="6" max="6" width="1.5" style="271" customWidth="1"/>
    <col min="7" max="7" width="15.33203125" style="271" customWidth="1"/>
    <col min="8" max="8" width="1.6640625" style="271" customWidth="1"/>
    <col min="9" max="9" width="13" style="271" customWidth="1"/>
    <col min="10" max="10" width="2" style="271" customWidth="1"/>
    <col min="11" max="11" width="19.1640625" style="271" customWidth="1"/>
    <col min="12" max="12" width="5.6640625" style="271" customWidth="1"/>
    <col min="13" max="13" width="0.6640625" style="271" customWidth="1"/>
    <col min="14" max="14" width="1.5" style="271" customWidth="1"/>
    <col min="15" max="15" width="5.5" style="271" customWidth="1"/>
    <col min="16" max="16" width="10.33203125" style="271" customWidth="1"/>
    <col min="17" max="17" width="6" style="271" customWidth="1"/>
    <col min="18" max="18" width="16.33203125" style="271" customWidth="1"/>
    <col min="19" max="19" width="1.83203125" style="271" customWidth="1"/>
    <col min="20" max="20" width="3.1640625" style="271" customWidth="1"/>
    <col min="21" max="21" width="1.83203125" style="271" customWidth="1"/>
    <col min="22" max="22" width="0.5" style="271" customWidth="1"/>
    <col min="23" max="23" width="1.83203125" style="271" customWidth="1"/>
    <col min="24" max="24" width="3" style="271" customWidth="1"/>
    <col min="25" max="25" width="4.1640625" style="271" customWidth="1"/>
    <col min="26" max="26" width="1.5" style="271" customWidth="1"/>
    <col min="27" max="27" width="1.83203125" style="271" customWidth="1"/>
    <col min="28" max="28" width="3" style="271" customWidth="1"/>
    <col min="29" max="29" width="5.5" style="271" customWidth="1"/>
    <col min="30" max="30" width="1.83203125" style="271" customWidth="1"/>
    <col min="31" max="31" width="2.5" style="271" customWidth="1"/>
    <col min="32" max="32" width="0.1640625" style="271" customWidth="1"/>
    <col min="33" max="33" width="0.5" style="271" customWidth="1"/>
    <col min="34" max="34" width="3.1640625" style="271" customWidth="1"/>
    <col min="35" max="35" width="2.33203125" style="271" customWidth="1"/>
    <col min="36" max="256" width="10.6640625" style="271" customWidth="1"/>
    <col min="257" max="257" width="1.1640625" style="271" customWidth="1"/>
    <col min="258" max="258" width="1.5" style="271" customWidth="1"/>
    <col min="259" max="259" width="0.6640625" style="271" customWidth="1"/>
    <col min="260" max="260" width="1.5" style="271" customWidth="1"/>
    <col min="261" max="261" width="1.1640625" style="271" customWidth="1"/>
    <col min="262" max="262" width="1.5" style="271" customWidth="1"/>
    <col min="263" max="263" width="3" style="271" customWidth="1"/>
    <col min="264" max="264" width="8.1640625" style="271" customWidth="1"/>
    <col min="265" max="265" width="2.33203125" style="271" customWidth="1"/>
    <col min="266" max="266" width="10.5" style="271" customWidth="1"/>
    <col min="267" max="267" width="4.33203125" style="271" customWidth="1"/>
    <col min="268" max="268" width="6.1640625" style="271" customWidth="1"/>
    <col min="269" max="269" width="10.5" style="271" customWidth="1"/>
    <col min="270" max="270" width="3.83203125" style="271" customWidth="1"/>
    <col min="271" max="271" width="1.83203125" style="271" customWidth="1"/>
    <col min="272" max="272" width="4.83203125" style="271" customWidth="1"/>
    <col min="273" max="273" width="1.83203125" style="271" customWidth="1"/>
    <col min="274" max="274" width="7" style="271" customWidth="1"/>
    <col min="275" max="275" width="1.83203125" style="271" customWidth="1"/>
    <col min="276" max="276" width="3.1640625" style="271" customWidth="1"/>
    <col min="277" max="277" width="1.83203125" style="271" customWidth="1"/>
    <col min="278" max="278" width="0.5" style="271" customWidth="1"/>
    <col min="279" max="279" width="1.83203125" style="271" customWidth="1"/>
    <col min="280" max="280" width="3" style="271" customWidth="1"/>
    <col min="281" max="281" width="4.1640625" style="271" customWidth="1"/>
    <col min="282" max="282" width="1.5" style="271" customWidth="1"/>
    <col min="283" max="283" width="1.83203125" style="271" customWidth="1"/>
    <col min="284" max="284" width="3" style="271" customWidth="1"/>
    <col min="285" max="285" width="5.5" style="271" customWidth="1"/>
    <col min="286" max="286" width="1.83203125" style="271" customWidth="1"/>
    <col min="287" max="287" width="2.5" style="271" customWidth="1"/>
    <col min="288" max="288" width="0.1640625" style="271" customWidth="1"/>
    <col min="289" max="289" width="0.5" style="271" customWidth="1"/>
    <col min="290" max="290" width="3.1640625" style="271" customWidth="1"/>
    <col min="291" max="291" width="2.33203125" style="271" customWidth="1"/>
    <col min="292" max="512" width="10.6640625" style="271" customWidth="1"/>
    <col min="513" max="513" width="1.1640625" style="271" customWidth="1"/>
    <col min="514" max="514" width="1.5" style="271" customWidth="1"/>
    <col min="515" max="515" width="0.6640625" style="271" customWidth="1"/>
    <col min="516" max="516" width="1.5" style="271" customWidth="1"/>
    <col min="517" max="517" width="1.1640625" style="271" customWidth="1"/>
    <col min="518" max="518" width="1.5" style="271" customWidth="1"/>
    <col min="519" max="519" width="3" style="271" customWidth="1"/>
    <col min="520" max="520" width="8.1640625" style="271" customWidth="1"/>
    <col min="521" max="521" width="2.33203125" style="271" customWidth="1"/>
    <col min="522" max="522" width="10.5" style="271" customWidth="1"/>
    <col min="523" max="523" width="4.33203125" style="271" customWidth="1"/>
    <col min="524" max="524" width="6.1640625" style="271" customWidth="1"/>
    <col min="525" max="525" width="10.5" style="271" customWidth="1"/>
    <col min="526" max="526" width="3.83203125" style="271" customWidth="1"/>
    <col min="527" max="527" width="1.83203125" style="271" customWidth="1"/>
    <col min="528" max="528" width="4.83203125" style="271" customWidth="1"/>
    <col min="529" max="529" width="1.83203125" style="271" customWidth="1"/>
    <col min="530" max="530" width="7" style="271" customWidth="1"/>
    <col min="531" max="531" width="1.83203125" style="271" customWidth="1"/>
    <col min="532" max="532" width="3.1640625" style="271" customWidth="1"/>
    <col min="533" max="533" width="1.83203125" style="271" customWidth="1"/>
    <col min="534" max="534" width="0.5" style="271" customWidth="1"/>
    <col min="535" max="535" width="1.83203125" style="271" customWidth="1"/>
    <col min="536" max="536" width="3" style="271" customWidth="1"/>
    <col min="537" max="537" width="4.1640625" style="271" customWidth="1"/>
    <col min="538" max="538" width="1.5" style="271" customWidth="1"/>
    <col min="539" max="539" width="1.83203125" style="271" customWidth="1"/>
    <col min="540" max="540" width="3" style="271" customWidth="1"/>
    <col min="541" max="541" width="5.5" style="271" customWidth="1"/>
    <col min="542" max="542" width="1.83203125" style="271" customWidth="1"/>
    <col min="543" max="543" width="2.5" style="271" customWidth="1"/>
    <col min="544" max="544" width="0.1640625" style="271" customWidth="1"/>
    <col min="545" max="545" width="0.5" style="271" customWidth="1"/>
    <col min="546" max="546" width="3.1640625" style="271" customWidth="1"/>
    <col min="547" max="547" width="2.33203125" style="271" customWidth="1"/>
    <col min="548" max="768" width="10.6640625" style="271" customWidth="1"/>
    <col min="769" max="769" width="1.1640625" style="271" customWidth="1"/>
    <col min="770" max="770" width="1.5" style="271" customWidth="1"/>
    <col min="771" max="771" width="0.6640625" style="271" customWidth="1"/>
    <col min="772" max="772" width="1.5" style="271" customWidth="1"/>
    <col min="773" max="773" width="1.1640625" style="271" customWidth="1"/>
    <col min="774" max="774" width="1.5" style="271" customWidth="1"/>
    <col min="775" max="775" width="3" style="271" customWidth="1"/>
    <col min="776" max="776" width="8.1640625" style="271" customWidth="1"/>
    <col min="777" max="777" width="2.33203125" style="271" customWidth="1"/>
    <col min="778" max="778" width="10.5" style="271" customWidth="1"/>
    <col min="779" max="779" width="4.33203125" style="271" customWidth="1"/>
    <col min="780" max="780" width="6.1640625" style="271" customWidth="1"/>
    <col min="781" max="781" width="10.5" style="271" customWidth="1"/>
    <col min="782" max="782" width="3.83203125" style="271" customWidth="1"/>
    <col min="783" max="783" width="1.83203125" style="271" customWidth="1"/>
    <col min="784" max="784" width="4.83203125" style="271" customWidth="1"/>
    <col min="785" max="785" width="1.83203125" style="271" customWidth="1"/>
    <col min="786" max="786" width="7" style="271" customWidth="1"/>
    <col min="787" max="787" width="1.83203125" style="271" customWidth="1"/>
    <col min="788" max="788" width="3.1640625" style="271" customWidth="1"/>
    <col min="789" max="789" width="1.83203125" style="271" customWidth="1"/>
    <col min="790" max="790" width="0.5" style="271" customWidth="1"/>
    <col min="791" max="791" width="1.83203125" style="271" customWidth="1"/>
    <col min="792" max="792" width="3" style="271" customWidth="1"/>
    <col min="793" max="793" width="4.1640625" style="271" customWidth="1"/>
    <col min="794" max="794" width="1.5" style="271" customWidth="1"/>
    <col min="795" max="795" width="1.83203125" style="271" customWidth="1"/>
    <col min="796" max="796" width="3" style="271" customWidth="1"/>
    <col min="797" max="797" width="5.5" style="271" customWidth="1"/>
    <col min="798" max="798" width="1.83203125" style="271" customWidth="1"/>
    <col min="799" max="799" width="2.5" style="271" customWidth="1"/>
    <col min="800" max="800" width="0.1640625" style="271" customWidth="1"/>
    <col min="801" max="801" width="0.5" style="271" customWidth="1"/>
    <col min="802" max="802" width="3.1640625" style="271" customWidth="1"/>
    <col min="803" max="803" width="2.33203125" style="271" customWidth="1"/>
    <col min="804" max="1024" width="10.6640625" style="271" customWidth="1"/>
    <col min="1025" max="1025" width="1.1640625" style="271" customWidth="1"/>
    <col min="1026" max="1026" width="1.5" style="271" customWidth="1"/>
    <col min="1027" max="1027" width="0.6640625" style="271" customWidth="1"/>
    <col min="1028" max="1028" width="1.5" style="271" customWidth="1"/>
    <col min="1029" max="1029" width="1.1640625" style="271" customWidth="1"/>
    <col min="1030" max="1030" width="1.5" style="271" customWidth="1"/>
    <col min="1031" max="1031" width="3" style="271" customWidth="1"/>
    <col min="1032" max="1032" width="8.1640625" style="271" customWidth="1"/>
    <col min="1033" max="1033" width="2.33203125" style="271" customWidth="1"/>
    <col min="1034" max="1034" width="10.5" style="271" customWidth="1"/>
    <col min="1035" max="1035" width="4.33203125" style="271" customWidth="1"/>
    <col min="1036" max="1036" width="6.1640625" style="271" customWidth="1"/>
    <col min="1037" max="1037" width="10.5" style="271" customWidth="1"/>
    <col min="1038" max="1038" width="3.83203125" style="271" customWidth="1"/>
    <col min="1039" max="1039" width="1.83203125" style="271" customWidth="1"/>
    <col min="1040" max="1040" width="4.83203125" style="271" customWidth="1"/>
    <col min="1041" max="1041" width="1.83203125" style="271" customWidth="1"/>
    <col min="1042" max="1042" width="7" style="271" customWidth="1"/>
    <col min="1043" max="1043" width="1.83203125" style="271" customWidth="1"/>
    <col min="1044" max="1044" width="3.1640625" style="271" customWidth="1"/>
    <col min="1045" max="1045" width="1.83203125" style="271" customWidth="1"/>
    <col min="1046" max="1046" width="0.5" style="271" customWidth="1"/>
    <col min="1047" max="1047" width="1.83203125" style="271" customWidth="1"/>
    <col min="1048" max="1048" width="3" style="271" customWidth="1"/>
    <col min="1049" max="1049" width="4.1640625" style="271" customWidth="1"/>
    <col min="1050" max="1050" width="1.5" style="271" customWidth="1"/>
    <col min="1051" max="1051" width="1.83203125" style="271" customWidth="1"/>
    <col min="1052" max="1052" width="3" style="271" customWidth="1"/>
    <col min="1053" max="1053" width="5.5" style="271" customWidth="1"/>
    <col min="1054" max="1054" width="1.83203125" style="271" customWidth="1"/>
    <col min="1055" max="1055" width="2.5" style="271" customWidth="1"/>
    <col min="1056" max="1056" width="0.1640625" style="271" customWidth="1"/>
    <col min="1057" max="1057" width="0.5" style="271" customWidth="1"/>
    <col min="1058" max="1058" width="3.1640625" style="271" customWidth="1"/>
    <col min="1059" max="1059" width="2.33203125" style="271" customWidth="1"/>
    <col min="1060" max="1280" width="10.6640625" style="271" customWidth="1"/>
    <col min="1281" max="1281" width="1.1640625" style="271" customWidth="1"/>
    <col min="1282" max="1282" width="1.5" style="271" customWidth="1"/>
    <col min="1283" max="1283" width="0.6640625" style="271" customWidth="1"/>
    <col min="1284" max="1284" width="1.5" style="271" customWidth="1"/>
    <col min="1285" max="1285" width="1.1640625" style="271" customWidth="1"/>
    <col min="1286" max="1286" width="1.5" style="271" customWidth="1"/>
    <col min="1287" max="1287" width="3" style="271" customWidth="1"/>
    <col min="1288" max="1288" width="8.1640625" style="271" customWidth="1"/>
    <col min="1289" max="1289" width="2.33203125" style="271" customWidth="1"/>
    <col min="1290" max="1290" width="10.5" style="271" customWidth="1"/>
    <col min="1291" max="1291" width="4.33203125" style="271" customWidth="1"/>
    <col min="1292" max="1292" width="6.1640625" style="271" customWidth="1"/>
    <col min="1293" max="1293" width="10.5" style="271" customWidth="1"/>
    <col min="1294" max="1294" width="3.83203125" style="271" customWidth="1"/>
    <col min="1295" max="1295" width="1.83203125" style="271" customWidth="1"/>
    <col min="1296" max="1296" width="4.83203125" style="271" customWidth="1"/>
    <col min="1297" max="1297" width="1.83203125" style="271" customWidth="1"/>
    <col min="1298" max="1298" width="7" style="271" customWidth="1"/>
    <col min="1299" max="1299" width="1.83203125" style="271" customWidth="1"/>
    <col min="1300" max="1300" width="3.1640625" style="271" customWidth="1"/>
    <col min="1301" max="1301" width="1.83203125" style="271" customWidth="1"/>
    <col min="1302" max="1302" width="0.5" style="271" customWidth="1"/>
    <col min="1303" max="1303" width="1.83203125" style="271" customWidth="1"/>
    <col min="1304" max="1304" width="3" style="271" customWidth="1"/>
    <col min="1305" max="1305" width="4.1640625" style="271" customWidth="1"/>
    <col min="1306" max="1306" width="1.5" style="271" customWidth="1"/>
    <col min="1307" max="1307" width="1.83203125" style="271" customWidth="1"/>
    <col min="1308" max="1308" width="3" style="271" customWidth="1"/>
    <col min="1309" max="1309" width="5.5" style="271" customWidth="1"/>
    <col min="1310" max="1310" width="1.83203125" style="271" customWidth="1"/>
    <col min="1311" max="1311" width="2.5" style="271" customWidth="1"/>
    <col min="1312" max="1312" width="0.1640625" style="271" customWidth="1"/>
    <col min="1313" max="1313" width="0.5" style="271" customWidth="1"/>
    <col min="1314" max="1314" width="3.1640625" style="271" customWidth="1"/>
    <col min="1315" max="1315" width="2.33203125" style="271" customWidth="1"/>
    <col min="1316" max="1536" width="10.6640625" style="271" customWidth="1"/>
    <col min="1537" max="1537" width="1.1640625" style="271" customWidth="1"/>
    <col min="1538" max="1538" width="1.5" style="271" customWidth="1"/>
    <col min="1539" max="1539" width="0.6640625" style="271" customWidth="1"/>
    <col min="1540" max="1540" width="1.5" style="271" customWidth="1"/>
    <col min="1541" max="1541" width="1.1640625" style="271" customWidth="1"/>
    <col min="1542" max="1542" width="1.5" style="271" customWidth="1"/>
    <col min="1543" max="1543" width="3" style="271" customWidth="1"/>
    <col min="1544" max="1544" width="8.1640625" style="271" customWidth="1"/>
    <col min="1545" max="1545" width="2.33203125" style="271" customWidth="1"/>
    <col min="1546" max="1546" width="10.5" style="271" customWidth="1"/>
    <col min="1547" max="1547" width="4.33203125" style="271" customWidth="1"/>
    <col min="1548" max="1548" width="6.1640625" style="271" customWidth="1"/>
    <col min="1549" max="1549" width="10.5" style="271" customWidth="1"/>
    <col min="1550" max="1550" width="3.83203125" style="271" customWidth="1"/>
    <col min="1551" max="1551" width="1.83203125" style="271" customWidth="1"/>
    <col min="1552" max="1552" width="4.83203125" style="271" customWidth="1"/>
    <col min="1553" max="1553" width="1.83203125" style="271" customWidth="1"/>
    <col min="1554" max="1554" width="7" style="271" customWidth="1"/>
    <col min="1555" max="1555" width="1.83203125" style="271" customWidth="1"/>
    <col min="1556" max="1556" width="3.1640625" style="271" customWidth="1"/>
    <col min="1557" max="1557" width="1.83203125" style="271" customWidth="1"/>
    <col min="1558" max="1558" width="0.5" style="271" customWidth="1"/>
    <col min="1559" max="1559" width="1.83203125" style="271" customWidth="1"/>
    <col min="1560" max="1560" width="3" style="271" customWidth="1"/>
    <col min="1561" max="1561" width="4.1640625" style="271" customWidth="1"/>
    <col min="1562" max="1562" width="1.5" style="271" customWidth="1"/>
    <col min="1563" max="1563" width="1.83203125" style="271" customWidth="1"/>
    <col min="1564" max="1564" width="3" style="271" customWidth="1"/>
    <col min="1565" max="1565" width="5.5" style="271" customWidth="1"/>
    <col min="1566" max="1566" width="1.83203125" style="271" customWidth="1"/>
    <col min="1567" max="1567" width="2.5" style="271" customWidth="1"/>
    <col min="1568" max="1568" width="0.1640625" style="271" customWidth="1"/>
    <col min="1569" max="1569" width="0.5" style="271" customWidth="1"/>
    <col min="1570" max="1570" width="3.1640625" style="271" customWidth="1"/>
    <col min="1571" max="1571" width="2.33203125" style="271" customWidth="1"/>
    <col min="1572" max="1792" width="10.6640625" style="271" customWidth="1"/>
    <col min="1793" max="1793" width="1.1640625" style="271" customWidth="1"/>
    <col min="1794" max="1794" width="1.5" style="271" customWidth="1"/>
    <col min="1795" max="1795" width="0.6640625" style="271" customWidth="1"/>
    <col min="1796" max="1796" width="1.5" style="271" customWidth="1"/>
    <col min="1797" max="1797" width="1.1640625" style="271" customWidth="1"/>
    <col min="1798" max="1798" width="1.5" style="271" customWidth="1"/>
    <col min="1799" max="1799" width="3" style="271" customWidth="1"/>
    <col min="1800" max="1800" width="8.1640625" style="271" customWidth="1"/>
    <col min="1801" max="1801" width="2.33203125" style="271" customWidth="1"/>
    <col min="1802" max="1802" width="10.5" style="271" customWidth="1"/>
    <col min="1803" max="1803" width="4.33203125" style="271" customWidth="1"/>
    <col min="1804" max="1804" width="6.1640625" style="271" customWidth="1"/>
    <col min="1805" max="1805" width="10.5" style="271" customWidth="1"/>
    <col min="1806" max="1806" width="3.83203125" style="271" customWidth="1"/>
    <col min="1807" max="1807" width="1.83203125" style="271" customWidth="1"/>
    <col min="1808" max="1808" width="4.83203125" style="271" customWidth="1"/>
    <col min="1809" max="1809" width="1.83203125" style="271" customWidth="1"/>
    <col min="1810" max="1810" width="7" style="271" customWidth="1"/>
    <col min="1811" max="1811" width="1.83203125" style="271" customWidth="1"/>
    <col min="1812" max="1812" width="3.1640625" style="271" customWidth="1"/>
    <col min="1813" max="1813" width="1.83203125" style="271" customWidth="1"/>
    <col min="1814" max="1814" width="0.5" style="271" customWidth="1"/>
    <col min="1815" max="1815" width="1.83203125" style="271" customWidth="1"/>
    <col min="1816" max="1816" width="3" style="271" customWidth="1"/>
    <col min="1817" max="1817" width="4.1640625" style="271" customWidth="1"/>
    <col min="1818" max="1818" width="1.5" style="271" customWidth="1"/>
    <col min="1819" max="1819" width="1.83203125" style="271" customWidth="1"/>
    <col min="1820" max="1820" width="3" style="271" customWidth="1"/>
    <col min="1821" max="1821" width="5.5" style="271" customWidth="1"/>
    <col min="1822" max="1822" width="1.83203125" style="271" customWidth="1"/>
    <col min="1823" max="1823" width="2.5" style="271" customWidth="1"/>
    <col min="1824" max="1824" width="0.1640625" style="271" customWidth="1"/>
    <col min="1825" max="1825" width="0.5" style="271" customWidth="1"/>
    <col min="1826" max="1826" width="3.1640625" style="271" customWidth="1"/>
    <col min="1827" max="1827" width="2.33203125" style="271" customWidth="1"/>
    <col min="1828" max="2048" width="10.6640625" style="271" customWidth="1"/>
    <col min="2049" max="2049" width="1.1640625" style="271" customWidth="1"/>
    <col min="2050" max="2050" width="1.5" style="271" customWidth="1"/>
    <col min="2051" max="2051" width="0.6640625" style="271" customWidth="1"/>
    <col min="2052" max="2052" width="1.5" style="271" customWidth="1"/>
    <col min="2053" max="2053" width="1.1640625" style="271" customWidth="1"/>
    <col min="2054" max="2054" width="1.5" style="271" customWidth="1"/>
    <col min="2055" max="2055" width="3" style="271" customWidth="1"/>
    <col min="2056" max="2056" width="8.1640625" style="271" customWidth="1"/>
    <col min="2057" max="2057" width="2.33203125" style="271" customWidth="1"/>
    <col min="2058" max="2058" width="10.5" style="271" customWidth="1"/>
    <col min="2059" max="2059" width="4.33203125" style="271" customWidth="1"/>
    <col min="2060" max="2060" width="6.1640625" style="271" customWidth="1"/>
    <col min="2061" max="2061" width="10.5" style="271" customWidth="1"/>
    <col min="2062" max="2062" width="3.83203125" style="271" customWidth="1"/>
    <col min="2063" max="2063" width="1.83203125" style="271" customWidth="1"/>
    <col min="2064" max="2064" width="4.83203125" style="271" customWidth="1"/>
    <col min="2065" max="2065" width="1.83203125" style="271" customWidth="1"/>
    <col min="2066" max="2066" width="7" style="271" customWidth="1"/>
    <col min="2067" max="2067" width="1.83203125" style="271" customWidth="1"/>
    <col min="2068" max="2068" width="3.1640625" style="271" customWidth="1"/>
    <col min="2069" max="2069" width="1.83203125" style="271" customWidth="1"/>
    <col min="2070" max="2070" width="0.5" style="271" customWidth="1"/>
    <col min="2071" max="2071" width="1.83203125" style="271" customWidth="1"/>
    <col min="2072" max="2072" width="3" style="271" customWidth="1"/>
    <col min="2073" max="2073" width="4.1640625" style="271" customWidth="1"/>
    <col min="2074" max="2074" width="1.5" style="271" customWidth="1"/>
    <col min="2075" max="2075" width="1.83203125" style="271" customWidth="1"/>
    <col min="2076" max="2076" width="3" style="271" customWidth="1"/>
    <col min="2077" max="2077" width="5.5" style="271" customWidth="1"/>
    <col min="2078" max="2078" width="1.83203125" style="271" customWidth="1"/>
    <col min="2079" max="2079" width="2.5" style="271" customWidth="1"/>
    <col min="2080" max="2080" width="0.1640625" style="271" customWidth="1"/>
    <col min="2081" max="2081" width="0.5" style="271" customWidth="1"/>
    <col min="2082" max="2082" width="3.1640625" style="271" customWidth="1"/>
    <col min="2083" max="2083" width="2.33203125" style="271" customWidth="1"/>
    <col min="2084" max="2304" width="10.6640625" style="271" customWidth="1"/>
    <col min="2305" max="2305" width="1.1640625" style="271" customWidth="1"/>
    <col min="2306" max="2306" width="1.5" style="271" customWidth="1"/>
    <col min="2307" max="2307" width="0.6640625" style="271" customWidth="1"/>
    <col min="2308" max="2308" width="1.5" style="271" customWidth="1"/>
    <col min="2309" max="2309" width="1.1640625" style="271" customWidth="1"/>
    <col min="2310" max="2310" width="1.5" style="271" customWidth="1"/>
    <col min="2311" max="2311" width="3" style="271" customWidth="1"/>
    <col min="2312" max="2312" width="8.1640625" style="271" customWidth="1"/>
    <col min="2313" max="2313" width="2.33203125" style="271" customWidth="1"/>
    <col min="2314" max="2314" width="10.5" style="271" customWidth="1"/>
    <col min="2315" max="2315" width="4.33203125" style="271" customWidth="1"/>
    <col min="2316" max="2316" width="6.1640625" style="271" customWidth="1"/>
    <col min="2317" max="2317" width="10.5" style="271" customWidth="1"/>
    <col min="2318" max="2318" width="3.83203125" style="271" customWidth="1"/>
    <col min="2319" max="2319" width="1.83203125" style="271" customWidth="1"/>
    <col min="2320" max="2320" width="4.83203125" style="271" customWidth="1"/>
    <col min="2321" max="2321" width="1.83203125" style="271" customWidth="1"/>
    <col min="2322" max="2322" width="7" style="271" customWidth="1"/>
    <col min="2323" max="2323" width="1.83203125" style="271" customWidth="1"/>
    <col min="2324" max="2324" width="3.1640625" style="271" customWidth="1"/>
    <col min="2325" max="2325" width="1.83203125" style="271" customWidth="1"/>
    <col min="2326" max="2326" width="0.5" style="271" customWidth="1"/>
    <col min="2327" max="2327" width="1.83203125" style="271" customWidth="1"/>
    <col min="2328" max="2328" width="3" style="271" customWidth="1"/>
    <col min="2329" max="2329" width="4.1640625" style="271" customWidth="1"/>
    <col min="2330" max="2330" width="1.5" style="271" customWidth="1"/>
    <col min="2331" max="2331" width="1.83203125" style="271" customWidth="1"/>
    <col min="2332" max="2332" width="3" style="271" customWidth="1"/>
    <col min="2333" max="2333" width="5.5" style="271" customWidth="1"/>
    <col min="2334" max="2334" width="1.83203125" style="271" customWidth="1"/>
    <col min="2335" max="2335" width="2.5" style="271" customWidth="1"/>
    <col min="2336" max="2336" width="0.1640625" style="271" customWidth="1"/>
    <col min="2337" max="2337" width="0.5" style="271" customWidth="1"/>
    <col min="2338" max="2338" width="3.1640625" style="271" customWidth="1"/>
    <col min="2339" max="2339" width="2.33203125" style="271" customWidth="1"/>
    <col min="2340" max="2560" width="10.6640625" style="271" customWidth="1"/>
    <col min="2561" max="2561" width="1.1640625" style="271" customWidth="1"/>
    <col min="2562" max="2562" width="1.5" style="271" customWidth="1"/>
    <col min="2563" max="2563" width="0.6640625" style="271" customWidth="1"/>
    <col min="2564" max="2564" width="1.5" style="271" customWidth="1"/>
    <col min="2565" max="2565" width="1.1640625" style="271" customWidth="1"/>
    <col min="2566" max="2566" width="1.5" style="271" customWidth="1"/>
    <col min="2567" max="2567" width="3" style="271" customWidth="1"/>
    <col min="2568" max="2568" width="8.1640625" style="271" customWidth="1"/>
    <col min="2569" max="2569" width="2.33203125" style="271" customWidth="1"/>
    <col min="2570" max="2570" width="10.5" style="271" customWidth="1"/>
    <col min="2571" max="2571" width="4.33203125" style="271" customWidth="1"/>
    <col min="2572" max="2572" width="6.1640625" style="271" customWidth="1"/>
    <col min="2573" max="2573" width="10.5" style="271" customWidth="1"/>
    <col min="2574" max="2574" width="3.83203125" style="271" customWidth="1"/>
    <col min="2575" max="2575" width="1.83203125" style="271" customWidth="1"/>
    <col min="2576" max="2576" width="4.83203125" style="271" customWidth="1"/>
    <col min="2577" max="2577" width="1.83203125" style="271" customWidth="1"/>
    <col min="2578" max="2578" width="7" style="271" customWidth="1"/>
    <col min="2579" max="2579" width="1.83203125" style="271" customWidth="1"/>
    <col min="2580" max="2580" width="3.1640625" style="271" customWidth="1"/>
    <col min="2581" max="2581" width="1.83203125" style="271" customWidth="1"/>
    <col min="2582" max="2582" width="0.5" style="271" customWidth="1"/>
    <col min="2583" max="2583" width="1.83203125" style="271" customWidth="1"/>
    <col min="2584" max="2584" width="3" style="271" customWidth="1"/>
    <col min="2585" max="2585" width="4.1640625" style="271" customWidth="1"/>
    <col min="2586" max="2586" width="1.5" style="271" customWidth="1"/>
    <col min="2587" max="2587" width="1.83203125" style="271" customWidth="1"/>
    <col min="2588" max="2588" width="3" style="271" customWidth="1"/>
    <col min="2589" max="2589" width="5.5" style="271" customWidth="1"/>
    <col min="2590" max="2590" width="1.83203125" style="271" customWidth="1"/>
    <col min="2591" max="2591" width="2.5" style="271" customWidth="1"/>
    <col min="2592" max="2592" width="0.1640625" style="271" customWidth="1"/>
    <col min="2593" max="2593" width="0.5" style="271" customWidth="1"/>
    <col min="2594" max="2594" width="3.1640625" style="271" customWidth="1"/>
    <col min="2595" max="2595" width="2.33203125" style="271" customWidth="1"/>
    <col min="2596" max="2816" width="10.6640625" style="271" customWidth="1"/>
    <col min="2817" max="2817" width="1.1640625" style="271" customWidth="1"/>
    <col min="2818" max="2818" width="1.5" style="271" customWidth="1"/>
    <col min="2819" max="2819" width="0.6640625" style="271" customWidth="1"/>
    <col min="2820" max="2820" width="1.5" style="271" customWidth="1"/>
    <col min="2821" max="2821" width="1.1640625" style="271" customWidth="1"/>
    <col min="2822" max="2822" width="1.5" style="271" customWidth="1"/>
    <col min="2823" max="2823" width="3" style="271" customWidth="1"/>
    <col min="2824" max="2824" width="8.1640625" style="271" customWidth="1"/>
    <col min="2825" max="2825" width="2.33203125" style="271" customWidth="1"/>
    <col min="2826" max="2826" width="10.5" style="271" customWidth="1"/>
    <col min="2827" max="2827" width="4.33203125" style="271" customWidth="1"/>
    <col min="2828" max="2828" width="6.1640625" style="271" customWidth="1"/>
    <col min="2829" max="2829" width="10.5" style="271" customWidth="1"/>
    <col min="2830" max="2830" width="3.83203125" style="271" customWidth="1"/>
    <col min="2831" max="2831" width="1.83203125" style="271" customWidth="1"/>
    <col min="2832" max="2832" width="4.83203125" style="271" customWidth="1"/>
    <col min="2833" max="2833" width="1.83203125" style="271" customWidth="1"/>
    <col min="2834" max="2834" width="7" style="271" customWidth="1"/>
    <col min="2835" max="2835" width="1.83203125" style="271" customWidth="1"/>
    <col min="2836" max="2836" width="3.1640625" style="271" customWidth="1"/>
    <col min="2837" max="2837" width="1.83203125" style="271" customWidth="1"/>
    <col min="2838" max="2838" width="0.5" style="271" customWidth="1"/>
    <col min="2839" max="2839" width="1.83203125" style="271" customWidth="1"/>
    <col min="2840" max="2840" width="3" style="271" customWidth="1"/>
    <col min="2841" max="2841" width="4.1640625" style="271" customWidth="1"/>
    <col min="2842" max="2842" width="1.5" style="271" customWidth="1"/>
    <col min="2843" max="2843" width="1.83203125" style="271" customWidth="1"/>
    <col min="2844" max="2844" width="3" style="271" customWidth="1"/>
    <col min="2845" max="2845" width="5.5" style="271" customWidth="1"/>
    <col min="2846" max="2846" width="1.83203125" style="271" customWidth="1"/>
    <col min="2847" max="2847" width="2.5" style="271" customWidth="1"/>
    <col min="2848" max="2848" width="0.1640625" style="271" customWidth="1"/>
    <col min="2849" max="2849" width="0.5" style="271" customWidth="1"/>
    <col min="2850" max="2850" width="3.1640625" style="271" customWidth="1"/>
    <col min="2851" max="2851" width="2.33203125" style="271" customWidth="1"/>
    <col min="2852" max="3072" width="10.6640625" style="271" customWidth="1"/>
    <col min="3073" max="3073" width="1.1640625" style="271" customWidth="1"/>
    <col min="3074" max="3074" width="1.5" style="271" customWidth="1"/>
    <col min="3075" max="3075" width="0.6640625" style="271" customWidth="1"/>
    <col min="3076" max="3076" width="1.5" style="271" customWidth="1"/>
    <col min="3077" max="3077" width="1.1640625" style="271" customWidth="1"/>
    <col min="3078" max="3078" width="1.5" style="271" customWidth="1"/>
    <col min="3079" max="3079" width="3" style="271" customWidth="1"/>
    <col min="3080" max="3080" width="8.1640625" style="271" customWidth="1"/>
    <col min="3081" max="3081" width="2.33203125" style="271" customWidth="1"/>
    <col min="3082" max="3082" width="10.5" style="271" customWidth="1"/>
    <col min="3083" max="3083" width="4.33203125" style="271" customWidth="1"/>
    <col min="3084" max="3084" width="6.1640625" style="271" customWidth="1"/>
    <col min="3085" max="3085" width="10.5" style="271" customWidth="1"/>
    <col min="3086" max="3086" width="3.83203125" style="271" customWidth="1"/>
    <col min="3087" max="3087" width="1.83203125" style="271" customWidth="1"/>
    <col min="3088" max="3088" width="4.83203125" style="271" customWidth="1"/>
    <col min="3089" max="3089" width="1.83203125" style="271" customWidth="1"/>
    <col min="3090" max="3090" width="7" style="271" customWidth="1"/>
    <col min="3091" max="3091" width="1.83203125" style="271" customWidth="1"/>
    <col min="3092" max="3092" width="3.1640625" style="271" customWidth="1"/>
    <col min="3093" max="3093" width="1.83203125" style="271" customWidth="1"/>
    <col min="3094" max="3094" width="0.5" style="271" customWidth="1"/>
    <col min="3095" max="3095" width="1.83203125" style="271" customWidth="1"/>
    <col min="3096" max="3096" width="3" style="271" customWidth="1"/>
    <col min="3097" max="3097" width="4.1640625" style="271" customWidth="1"/>
    <col min="3098" max="3098" width="1.5" style="271" customWidth="1"/>
    <col min="3099" max="3099" width="1.83203125" style="271" customWidth="1"/>
    <col min="3100" max="3100" width="3" style="271" customWidth="1"/>
    <col min="3101" max="3101" width="5.5" style="271" customWidth="1"/>
    <col min="3102" max="3102" width="1.83203125" style="271" customWidth="1"/>
    <col min="3103" max="3103" width="2.5" style="271" customWidth="1"/>
    <col min="3104" max="3104" width="0.1640625" style="271" customWidth="1"/>
    <col min="3105" max="3105" width="0.5" style="271" customWidth="1"/>
    <col min="3106" max="3106" width="3.1640625" style="271" customWidth="1"/>
    <col min="3107" max="3107" width="2.33203125" style="271" customWidth="1"/>
    <col min="3108" max="3328" width="10.6640625" style="271" customWidth="1"/>
    <col min="3329" max="3329" width="1.1640625" style="271" customWidth="1"/>
    <col min="3330" max="3330" width="1.5" style="271" customWidth="1"/>
    <col min="3331" max="3331" width="0.6640625" style="271" customWidth="1"/>
    <col min="3332" max="3332" width="1.5" style="271" customWidth="1"/>
    <col min="3333" max="3333" width="1.1640625" style="271" customWidth="1"/>
    <col min="3334" max="3334" width="1.5" style="271" customWidth="1"/>
    <col min="3335" max="3335" width="3" style="271" customWidth="1"/>
    <col min="3336" max="3336" width="8.1640625" style="271" customWidth="1"/>
    <col min="3337" max="3337" width="2.33203125" style="271" customWidth="1"/>
    <col min="3338" max="3338" width="10.5" style="271" customWidth="1"/>
    <col min="3339" max="3339" width="4.33203125" style="271" customWidth="1"/>
    <col min="3340" max="3340" width="6.1640625" style="271" customWidth="1"/>
    <col min="3341" max="3341" width="10.5" style="271" customWidth="1"/>
    <col min="3342" max="3342" width="3.83203125" style="271" customWidth="1"/>
    <col min="3343" max="3343" width="1.83203125" style="271" customWidth="1"/>
    <col min="3344" max="3344" width="4.83203125" style="271" customWidth="1"/>
    <col min="3345" max="3345" width="1.83203125" style="271" customWidth="1"/>
    <col min="3346" max="3346" width="7" style="271" customWidth="1"/>
    <col min="3347" max="3347" width="1.83203125" style="271" customWidth="1"/>
    <col min="3348" max="3348" width="3.1640625" style="271" customWidth="1"/>
    <col min="3349" max="3349" width="1.83203125" style="271" customWidth="1"/>
    <col min="3350" max="3350" width="0.5" style="271" customWidth="1"/>
    <col min="3351" max="3351" width="1.83203125" style="271" customWidth="1"/>
    <col min="3352" max="3352" width="3" style="271" customWidth="1"/>
    <col min="3353" max="3353" width="4.1640625" style="271" customWidth="1"/>
    <col min="3354" max="3354" width="1.5" style="271" customWidth="1"/>
    <col min="3355" max="3355" width="1.83203125" style="271" customWidth="1"/>
    <col min="3356" max="3356" width="3" style="271" customWidth="1"/>
    <col min="3357" max="3357" width="5.5" style="271" customWidth="1"/>
    <col min="3358" max="3358" width="1.83203125" style="271" customWidth="1"/>
    <col min="3359" max="3359" width="2.5" style="271" customWidth="1"/>
    <col min="3360" max="3360" width="0.1640625" style="271" customWidth="1"/>
    <col min="3361" max="3361" width="0.5" style="271" customWidth="1"/>
    <col min="3362" max="3362" width="3.1640625" style="271" customWidth="1"/>
    <col min="3363" max="3363" width="2.33203125" style="271" customWidth="1"/>
    <col min="3364" max="3584" width="10.6640625" style="271" customWidth="1"/>
    <col min="3585" max="3585" width="1.1640625" style="271" customWidth="1"/>
    <col min="3586" max="3586" width="1.5" style="271" customWidth="1"/>
    <col min="3587" max="3587" width="0.6640625" style="271" customWidth="1"/>
    <col min="3588" max="3588" width="1.5" style="271" customWidth="1"/>
    <col min="3589" max="3589" width="1.1640625" style="271" customWidth="1"/>
    <col min="3590" max="3590" width="1.5" style="271" customWidth="1"/>
    <col min="3591" max="3591" width="3" style="271" customWidth="1"/>
    <col min="3592" max="3592" width="8.1640625" style="271" customWidth="1"/>
    <col min="3593" max="3593" width="2.33203125" style="271" customWidth="1"/>
    <col min="3594" max="3594" width="10.5" style="271" customWidth="1"/>
    <col min="3595" max="3595" width="4.33203125" style="271" customWidth="1"/>
    <col min="3596" max="3596" width="6.1640625" style="271" customWidth="1"/>
    <col min="3597" max="3597" width="10.5" style="271" customWidth="1"/>
    <col min="3598" max="3598" width="3.83203125" style="271" customWidth="1"/>
    <col min="3599" max="3599" width="1.83203125" style="271" customWidth="1"/>
    <col min="3600" max="3600" width="4.83203125" style="271" customWidth="1"/>
    <col min="3601" max="3601" width="1.83203125" style="271" customWidth="1"/>
    <col min="3602" max="3602" width="7" style="271" customWidth="1"/>
    <col min="3603" max="3603" width="1.83203125" style="271" customWidth="1"/>
    <col min="3604" max="3604" width="3.1640625" style="271" customWidth="1"/>
    <col min="3605" max="3605" width="1.83203125" style="271" customWidth="1"/>
    <col min="3606" max="3606" width="0.5" style="271" customWidth="1"/>
    <col min="3607" max="3607" width="1.83203125" style="271" customWidth="1"/>
    <col min="3608" max="3608" width="3" style="271" customWidth="1"/>
    <col min="3609" max="3609" width="4.1640625" style="271" customWidth="1"/>
    <col min="3610" max="3610" width="1.5" style="271" customWidth="1"/>
    <col min="3611" max="3611" width="1.83203125" style="271" customWidth="1"/>
    <col min="3612" max="3612" width="3" style="271" customWidth="1"/>
    <col min="3613" max="3613" width="5.5" style="271" customWidth="1"/>
    <col min="3614" max="3614" width="1.83203125" style="271" customWidth="1"/>
    <col min="3615" max="3615" width="2.5" style="271" customWidth="1"/>
    <col min="3616" max="3616" width="0.1640625" style="271" customWidth="1"/>
    <col min="3617" max="3617" width="0.5" style="271" customWidth="1"/>
    <col min="3618" max="3618" width="3.1640625" style="271" customWidth="1"/>
    <col min="3619" max="3619" width="2.33203125" style="271" customWidth="1"/>
    <col min="3620" max="3840" width="10.6640625" style="271" customWidth="1"/>
    <col min="3841" max="3841" width="1.1640625" style="271" customWidth="1"/>
    <col min="3842" max="3842" width="1.5" style="271" customWidth="1"/>
    <col min="3843" max="3843" width="0.6640625" style="271" customWidth="1"/>
    <col min="3844" max="3844" width="1.5" style="271" customWidth="1"/>
    <col min="3845" max="3845" width="1.1640625" style="271" customWidth="1"/>
    <col min="3846" max="3846" width="1.5" style="271" customWidth="1"/>
    <col min="3847" max="3847" width="3" style="271" customWidth="1"/>
    <col min="3848" max="3848" width="8.1640625" style="271" customWidth="1"/>
    <col min="3849" max="3849" width="2.33203125" style="271" customWidth="1"/>
    <col min="3850" max="3850" width="10.5" style="271" customWidth="1"/>
    <col min="3851" max="3851" width="4.33203125" style="271" customWidth="1"/>
    <col min="3852" max="3852" width="6.1640625" style="271" customWidth="1"/>
    <col min="3853" max="3853" width="10.5" style="271" customWidth="1"/>
    <col min="3854" max="3854" width="3.83203125" style="271" customWidth="1"/>
    <col min="3855" max="3855" width="1.83203125" style="271" customWidth="1"/>
    <col min="3856" max="3856" width="4.83203125" style="271" customWidth="1"/>
    <col min="3857" max="3857" width="1.83203125" style="271" customWidth="1"/>
    <col min="3858" max="3858" width="7" style="271" customWidth="1"/>
    <col min="3859" max="3859" width="1.83203125" style="271" customWidth="1"/>
    <col min="3860" max="3860" width="3.1640625" style="271" customWidth="1"/>
    <col min="3861" max="3861" width="1.83203125" style="271" customWidth="1"/>
    <col min="3862" max="3862" width="0.5" style="271" customWidth="1"/>
    <col min="3863" max="3863" width="1.83203125" style="271" customWidth="1"/>
    <col min="3864" max="3864" width="3" style="271" customWidth="1"/>
    <col min="3865" max="3865" width="4.1640625" style="271" customWidth="1"/>
    <col min="3866" max="3866" width="1.5" style="271" customWidth="1"/>
    <col min="3867" max="3867" width="1.83203125" style="271" customWidth="1"/>
    <col min="3868" max="3868" width="3" style="271" customWidth="1"/>
    <col min="3869" max="3869" width="5.5" style="271" customWidth="1"/>
    <col min="3870" max="3870" width="1.83203125" style="271" customWidth="1"/>
    <col min="3871" max="3871" width="2.5" style="271" customWidth="1"/>
    <col min="3872" max="3872" width="0.1640625" style="271" customWidth="1"/>
    <col min="3873" max="3873" width="0.5" style="271" customWidth="1"/>
    <col min="3874" max="3874" width="3.1640625" style="271" customWidth="1"/>
    <col min="3875" max="3875" width="2.33203125" style="271" customWidth="1"/>
    <col min="3876" max="4096" width="10.6640625" style="271" customWidth="1"/>
    <col min="4097" max="4097" width="1.1640625" style="271" customWidth="1"/>
    <col min="4098" max="4098" width="1.5" style="271" customWidth="1"/>
    <col min="4099" max="4099" width="0.6640625" style="271" customWidth="1"/>
    <col min="4100" max="4100" width="1.5" style="271" customWidth="1"/>
    <col min="4101" max="4101" width="1.1640625" style="271" customWidth="1"/>
    <col min="4102" max="4102" width="1.5" style="271" customWidth="1"/>
    <col min="4103" max="4103" width="3" style="271" customWidth="1"/>
    <col min="4104" max="4104" width="8.1640625" style="271" customWidth="1"/>
    <col min="4105" max="4105" width="2.33203125" style="271" customWidth="1"/>
    <col min="4106" max="4106" width="10.5" style="271" customWidth="1"/>
    <col min="4107" max="4107" width="4.33203125" style="271" customWidth="1"/>
    <col min="4108" max="4108" width="6.1640625" style="271" customWidth="1"/>
    <col min="4109" max="4109" width="10.5" style="271" customWidth="1"/>
    <col min="4110" max="4110" width="3.83203125" style="271" customWidth="1"/>
    <col min="4111" max="4111" width="1.83203125" style="271" customWidth="1"/>
    <col min="4112" max="4112" width="4.83203125" style="271" customWidth="1"/>
    <col min="4113" max="4113" width="1.83203125" style="271" customWidth="1"/>
    <col min="4114" max="4114" width="7" style="271" customWidth="1"/>
    <col min="4115" max="4115" width="1.83203125" style="271" customWidth="1"/>
    <col min="4116" max="4116" width="3.1640625" style="271" customWidth="1"/>
    <col min="4117" max="4117" width="1.83203125" style="271" customWidth="1"/>
    <col min="4118" max="4118" width="0.5" style="271" customWidth="1"/>
    <col min="4119" max="4119" width="1.83203125" style="271" customWidth="1"/>
    <col min="4120" max="4120" width="3" style="271" customWidth="1"/>
    <col min="4121" max="4121" width="4.1640625" style="271" customWidth="1"/>
    <col min="4122" max="4122" width="1.5" style="271" customWidth="1"/>
    <col min="4123" max="4123" width="1.83203125" style="271" customWidth="1"/>
    <col min="4124" max="4124" width="3" style="271" customWidth="1"/>
    <col min="4125" max="4125" width="5.5" style="271" customWidth="1"/>
    <col min="4126" max="4126" width="1.83203125" style="271" customWidth="1"/>
    <col min="4127" max="4127" width="2.5" style="271" customWidth="1"/>
    <col min="4128" max="4128" width="0.1640625" style="271" customWidth="1"/>
    <col min="4129" max="4129" width="0.5" style="271" customWidth="1"/>
    <col min="4130" max="4130" width="3.1640625" style="271" customWidth="1"/>
    <col min="4131" max="4131" width="2.33203125" style="271" customWidth="1"/>
    <col min="4132" max="4352" width="10.6640625" style="271" customWidth="1"/>
    <col min="4353" max="4353" width="1.1640625" style="271" customWidth="1"/>
    <col min="4354" max="4354" width="1.5" style="271" customWidth="1"/>
    <col min="4355" max="4355" width="0.6640625" style="271" customWidth="1"/>
    <col min="4356" max="4356" width="1.5" style="271" customWidth="1"/>
    <col min="4357" max="4357" width="1.1640625" style="271" customWidth="1"/>
    <col min="4358" max="4358" width="1.5" style="271" customWidth="1"/>
    <col min="4359" max="4359" width="3" style="271" customWidth="1"/>
    <col min="4360" max="4360" width="8.1640625" style="271" customWidth="1"/>
    <col min="4361" max="4361" width="2.33203125" style="271" customWidth="1"/>
    <col min="4362" max="4362" width="10.5" style="271" customWidth="1"/>
    <col min="4363" max="4363" width="4.33203125" style="271" customWidth="1"/>
    <col min="4364" max="4364" width="6.1640625" style="271" customWidth="1"/>
    <col min="4365" max="4365" width="10.5" style="271" customWidth="1"/>
    <col min="4366" max="4366" width="3.83203125" style="271" customWidth="1"/>
    <col min="4367" max="4367" width="1.83203125" style="271" customWidth="1"/>
    <col min="4368" max="4368" width="4.83203125" style="271" customWidth="1"/>
    <col min="4369" max="4369" width="1.83203125" style="271" customWidth="1"/>
    <col min="4370" max="4370" width="7" style="271" customWidth="1"/>
    <col min="4371" max="4371" width="1.83203125" style="271" customWidth="1"/>
    <col min="4372" max="4372" width="3.1640625" style="271" customWidth="1"/>
    <col min="4373" max="4373" width="1.83203125" style="271" customWidth="1"/>
    <col min="4374" max="4374" width="0.5" style="271" customWidth="1"/>
    <col min="4375" max="4375" width="1.83203125" style="271" customWidth="1"/>
    <col min="4376" max="4376" width="3" style="271" customWidth="1"/>
    <col min="4377" max="4377" width="4.1640625" style="271" customWidth="1"/>
    <col min="4378" max="4378" width="1.5" style="271" customWidth="1"/>
    <col min="4379" max="4379" width="1.83203125" style="271" customWidth="1"/>
    <col min="4380" max="4380" width="3" style="271" customWidth="1"/>
    <col min="4381" max="4381" width="5.5" style="271" customWidth="1"/>
    <col min="4382" max="4382" width="1.83203125" style="271" customWidth="1"/>
    <col min="4383" max="4383" width="2.5" style="271" customWidth="1"/>
    <col min="4384" max="4384" width="0.1640625" style="271" customWidth="1"/>
    <col min="4385" max="4385" width="0.5" style="271" customWidth="1"/>
    <col min="4386" max="4386" width="3.1640625" style="271" customWidth="1"/>
    <col min="4387" max="4387" width="2.33203125" style="271" customWidth="1"/>
    <col min="4388" max="4608" width="10.6640625" style="271" customWidth="1"/>
    <col min="4609" max="4609" width="1.1640625" style="271" customWidth="1"/>
    <col min="4610" max="4610" width="1.5" style="271" customWidth="1"/>
    <col min="4611" max="4611" width="0.6640625" style="271" customWidth="1"/>
    <col min="4612" max="4612" width="1.5" style="271" customWidth="1"/>
    <col min="4613" max="4613" width="1.1640625" style="271" customWidth="1"/>
    <col min="4614" max="4614" width="1.5" style="271" customWidth="1"/>
    <col min="4615" max="4615" width="3" style="271" customWidth="1"/>
    <col min="4616" max="4616" width="8.1640625" style="271" customWidth="1"/>
    <col min="4617" max="4617" width="2.33203125" style="271" customWidth="1"/>
    <col min="4618" max="4618" width="10.5" style="271" customWidth="1"/>
    <col min="4619" max="4619" width="4.33203125" style="271" customWidth="1"/>
    <col min="4620" max="4620" width="6.1640625" style="271" customWidth="1"/>
    <col min="4621" max="4621" width="10.5" style="271" customWidth="1"/>
    <col min="4622" max="4622" width="3.83203125" style="271" customWidth="1"/>
    <col min="4623" max="4623" width="1.83203125" style="271" customWidth="1"/>
    <col min="4624" max="4624" width="4.83203125" style="271" customWidth="1"/>
    <col min="4625" max="4625" width="1.83203125" style="271" customWidth="1"/>
    <col min="4626" max="4626" width="7" style="271" customWidth="1"/>
    <col min="4627" max="4627" width="1.83203125" style="271" customWidth="1"/>
    <col min="4628" max="4628" width="3.1640625" style="271" customWidth="1"/>
    <col min="4629" max="4629" width="1.83203125" style="271" customWidth="1"/>
    <col min="4630" max="4630" width="0.5" style="271" customWidth="1"/>
    <col min="4631" max="4631" width="1.83203125" style="271" customWidth="1"/>
    <col min="4632" max="4632" width="3" style="271" customWidth="1"/>
    <col min="4633" max="4633" width="4.1640625" style="271" customWidth="1"/>
    <col min="4634" max="4634" width="1.5" style="271" customWidth="1"/>
    <col min="4635" max="4635" width="1.83203125" style="271" customWidth="1"/>
    <col min="4636" max="4636" width="3" style="271" customWidth="1"/>
    <col min="4637" max="4637" width="5.5" style="271" customWidth="1"/>
    <col min="4638" max="4638" width="1.83203125" style="271" customWidth="1"/>
    <col min="4639" max="4639" width="2.5" style="271" customWidth="1"/>
    <col min="4640" max="4640" width="0.1640625" style="271" customWidth="1"/>
    <col min="4641" max="4641" width="0.5" style="271" customWidth="1"/>
    <col min="4642" max="4642" width="3.1640625" style="271" customWidth="1"/>
    <col min="4643" max="4643" width="2.33203125" style="271" customWidth="1"/>
    <col min="4644" max="4864" width="10.6640625" style="271" customWidth="1"/>
    <col min="4865" max="4865" width="1.1640625" style="271" customWidth="1"/>
    <col min="4866" max="4866" width="1.5" style="271" customWidth="1"/>
    <col min="4867" max="4867" width="0.6640625" style="271" customWidth="1"/>
    <col min="4868" max="4868" width="1.5" style="271" customWidth="1"/>
    <col min="4869" max="4869" width="1.1640625" style="271" customWidth="1"/>
    <col min="4870" max="4870" width="1.5" style="271" customWidth="1"/>
    <col min="4871" max="4871" width="3" style="271" customWidth="1"/>
    <col min="4872" max="4872" width="8.1640625" style="271" customWidth="1"/>
    <col min="4873" max="4873" width="2.33203125" style="271" customWidth="1"/>
    <col min="4874" max="4874" width="10.5" style="271" customWidth="1"/>
    <col min="4875" max="4875" width="4.33203125" style="271" customWidth="1"/>
    <col min="4876" max="4876" width="6.1640625" style="271" customWidth="1"/>
    <col min="4877" max="4877" width="10.5" style="271" customWidth="1"/>
    <col min="4878" max="4878" width="3.83203125" style="271" customWidth="1"/>
    <col min="4879" max="4879" width="1.83203125" style="271" customWidth="1"/>
    <col min="4880" max="4880" width="4.83203125" style="271" customWidth="1"/>
    <col min="4881" max="4881" width="1.83203125" style="271" customWidth="1"/>
    <col min="4882" max="4882" width="7" style="271" customWidth="1"/>
    <col min="4883" max="4883" width="1.83203125" style="271" customWidth="1"/>
    <col min="4884" max="4884" width="3.1640625" style="271" customWidth="1"/>
    <col min="4885" max="4885" width="1.83203125" style="271" customWidth="1"/>
    <col min="4886" max="4886" width="0.5" style="271" customWidth="1"/>
    <col min="4887" max="4887" width="1.83203125" style="271" customWidth="1"/>
    <col min="4888" max="4888" width="3" style="271" customWidth="1"/>
    <col min="4889" max="4889" width="4.1640625" style="271" customWidth="1"/>
    <col min="4890" max="4890" width="1.5" style="271" customWidth="1"/>
    <col min="4891" max="4891" width="1.83203125" style="271" customWidth="1"/>
    <col min="4892" max="4892" width="3" style="271" customWidth="1"/>
    <col min="4893" max="4893" width="5.5" style="271" customWidth="1"/>
    <col min="4894" max="4894" width="1.83203125" style="271" customWidth="1"/>
    <col min="4895" max="4895" width="2.5" style="271" customWidth="1"/>
    <col min="4896" max="4896" width="0.1640625" style="271" customWidth="1"/>
    <col min="4897" max="4897" width="0.5" style="271" customWidth="1"/>
    <col min="4898" max="4898" width="3.1640625" style="271" customWidth="1"/>
    <col min="4899" max="4899" width="2.33203125" style="271" customWidth="1"/>
    <col min="4900" max="5120" width="10.6640625" style="271" customWidth="1"/>
    <col min="5121" max="5121" width="1.1640625" style="271" customWidth="1"/>
    <col min="5122" max="5122" width="1.5" style="271" customWidth="1"/>
    <col min="5123" max="5123" width="0.6640625" style="271" customWidth="1"/>
    <col min="5124" max="5124" width="1.5" style="271" customWidth="1"/>
    <col min="5125" max="5125" width="1.1640625" style="271" customWidth="1"/>
    <col min="5126" max="5126" width="1.5" style="271" customWidth="1"/>
    <col min="5127" max="5127" width="3" style="271" customWidth="1"/>
    <col min="5128" max="5128" width="8.1640625" style="271" customWidth="1"/>
    <col min="5129" max="5129" width="2.33203125" style="271" customWidth="1"/>
    <col min="5130" max="5130" width="10.5" style="271" customWidth="1"/>
    <col min="5131" max="5131" width="4.33203125" style="271" customWidth="1"/>
    <col min="5132" max="5132" width="6.1640625" style="271" customWidth="1"/>
    <col min="5133" max="5133" width="10.5" style="271" customWidth="1"/>
    <col min="5134" max="5134" width="3.83203125" style="271" customWidth="1"/>
    <col min="5135" max="5135" width="1.83203125" style="271" customWidth="1"/>
    <col min="5136" max="5136" width="4.83203125" style="271" customWidth="1"/>
    <col min="5137" max="5137" width="1.83203125" style="271" customWidth="1"/>
    <col min="5138" max="5138" width="7" style="271" customWidth="1"/>
    <col min="5139" max="5139" width="1.83203125" style="271" customWidth="1"/>
    <col min="5140" max="5140" width="3.1640625" style="271" customWidth="1"/>
    <col min="5141" max="5141" width="1.83203125" style="271" customWidth="1"/>
    <col min="5142" max="5142" width="0.5" style="271" customWidth="1"/>
    <col min="5143" max="5143" width="1.83203125" style="271" customWidth="1"/>
    <col min="5144" max="5144" width="3" style="271" customWidth="1"/>
    <col min="5145" max="5145" width="4.1640625" style="271" customWidth="1"/>
    <col min="5146" max="5146" width="1.5" style="271" customWidth="1"/>
    <col min="5147" max="5147" width="1.83203125" style="271" customWidth="1"/>
    <col min="5148" max="5148" width="3" style="271" customWidth="1"/>
    <col min="5149" max="5149" width="5.5" style="271" customWidth="1"/>
    <col min="5150" max="5150" width="1.83203125" style="271" customWidth="1"/>
    <col min="5151" max="5151" width="2.5" style="271" customWidth="1"/>
    <col min="5152" max="5152" width="0.1640625" style="271" customWidth="1"/>
    <col min="5153" max="5153" width="0.5" style="271" customWidth="1"/>
    <col min="5154" max="5154" width="3.1640625" style="271" customWidth="1"/>
    <col min="5155" max="5155" width="2.33203125" style="271" customWidth="1"/>
    <col min="5156" max="5376" width="10.6640625" style="271" customWidth="1"/>
    <col min="5377" max="5377" width="1.1640625" style="271" customWidth="1"/>
    <col min="5378" max="5378" width="1.5" style="271" customWidth="1"/>
    <col min="5379" max="5379" width="0.6640625" style="271" customWidth="1"/>
    <col min="5380" max="5380" width="1.5" style="271" customWidth="1"/>
    <col min="5381" max="5381" width="1.1640625" style="271" customWidth="1"/>
    <col min="5382" max="5382" width="1.5" style="271" customWidth="1"/>
    <col min="5383" max="5383" width="3" style="271" customWidth="1"/>
    <col min="5384" max="5384" width="8.1640625" style="271" customWidth="1"/>
    <col min="5385" max="5385" width="2.33203125" style="271" customWidth="1"/>
    <col min="5386" max="5386" width="10.5" style="271" customWidth="1"/>
    <col min="5387" max="5387" width="4.33203125" style="271" customWidth="1"/>
    <col min="5388" max="5388" width="6.1640625" style="271" customWidth="1"/>
    <col min="5389" max="5389" width="10.5" style="271" customWidth="1"/>
    <col min="5390" max="5390" width="3.83203125" style="271" customWidth="1"/>
    <col min="5391" max="5391" width="1.83203125" style="271" customWidth="1"/>
    <col min="5392" max="5392" width="4.83203125" style="271" customWidth="1"/>
    <col min="5393" max="5393" width="1.83203125" style="271" customWidth="1"/>
    <col min="5394" max="5394" width="7" style="271" customWidth="1"/>
    <col min="5395" max="5395" width="1.83203125" style="271" customWidth="1"/>
    <col min="5396" max="5396" width="3.1640625" style="271" customWidth="1"/>
    <col min="5397" max="5397" width="1.83203125" style="271" customWidth="1"/>
    <col min="5398" max="5398" width="0.5" style="271" customWidth="1"/>
    <col min="5399" max="5399" width="1.83203125" style="271" customWidth="1"/>
    <col min="5400" max="5400" width="3" style="271" customWidth="1"/>
    <col min="5401" max="5401" width="4.1640625" style="271" customWidth="1"/>
    <col min="5402" max="5402" width="1.5" style="271" customWidth="1"/>
    <col min="5403" max="5403" width="1.83203125" style="271" customWidth="1"/>
    <col min="5404" max="5404" width="3" style="271" customWidth="1"/>
    <col min="5405" max="5405" width="5.5" style="271" customWidth="1"/>
    <col min="5406" max="5406" width="1.83203125" style="271" customWidth="1"/>
    <col min="5407" max="5407" width="2.5" style="271" customWidth="1"/>
    <col min="5408" max="5408" width="0.1640625" style="271" customWidth="1"/>
    <col min="5409" max="5409" width="0.5" style="271" customWidth="1"/>
    <col min="5410" max="5410" width="3.1640625" style="271" customWidth="1"/>
    <col min="5411" max="5411" width="2.33203125" style="271" customWidth="1"/>
    <col min="5412" max="5632" width="10.6640625" style="271" customWidth="1"/>
    <col min="5633" max="5633" width="1.1640625" style="271" customWidth="1"/>
    <col min="5634" max="5634" width="1.5" style="271" customWidth="1"/>
    <col min="5635" max="5635" width="0.6640625" style="271" customWidth="1"/>
    <col min="5636" max="5636" width="1.5" style="271" customWidth="1"/>
    <col min="5637" max="5637" width="1.1640625" style="271" customWidth="1"/>
    <col min="5638" max="5638" width="1.5" style="271" customWidth="1"/>
    <col min="5639" max="5639" width="3" style="271" customWidth="1"/>
    <col min="5640" max="5640" width="8.1640625" style="271" customWidth="1"/>
    <col min="5641" max="5641" width="2.33203125" style="271" customWidth="1"/>
    <col min="5642" max="5642" width="10.5" style="271" customWidth="1"/>
    <col min="5643" max="5643" width="4.33203125" style="271" customWidth="1"/>
    <col min="5644" max="5644" width="6.1640625" style="271" customWidth="1"/>
    <col min="5645" max="5645" width="10.5" style="271" customWidth="1"/>
    <col min="5646" max="5646" width="3.83203125" style="271" customWidth="1"/>
    <col min="5647" max="5647" width="1.83203125" style="271" customWidth="1"/>
    <col min="5648" max="5648" width="4.83203125" style="271" customWidth="1"/>
    <col min="5649" max="5649" width="1.83203125" style="271" customWidth="1"/>
    <col min="5650" max="5650" width="7" style="271" customWidth="1"/>
    <col min="5651" max="5651" width="1.83203125" style="271" customWidth="1"/>
    <col min="5652" max="5652" width="3.1640625" style="271" customWidth="1"/>
    <col min="5653" max="5653" width="1.83203125" style="271" customWidth="1"/>
    <col min="5654" max="5654" width="0.5" style="271" customWidth="1"/>
    <col min="5655" max="5655" width="1.83203125" style="271" customWidth="1"/>
    <col min="5656" max="5656" width="3" style="271" customWidth="1"/>
    <col min="5657" max="5657" width="4.1640625" style="271" customWidth="1"/>
    <col min="5658" max="5658" width="1.5" style="271" customWidth="1"/>
    <col min="5659" max="5659" width="1.83203125" style="271" customWidth="1"/>
    <col min="5660" max="5660" width="3" style="271" customWidth="1"/>
    <col min="5661" max="5661" width="5.5" style="271" customWidth="1"/>
    <col min="5662" max="5662" width="1.83203125" style="271" customWidth="1"/>
    <col min="5663" max="5663" width="2.5" style="271" customWidth="1"/>
    <col min="5664" max="5664" width="0.1640625" style="271" customWidth="1"/>
    <col min="5665" max="5665" width="0.5" style="271" customWidth="1"/>
    <col min="5666" max="5666" width="3.1640625" style="271" customWidth="1"/>
    <col min="5667" max="5667" width="2.33203125" style="271" customWidth="1"/>
    <col min="5668" max="5888" width="10.6640625" style="271" customWidth="1"/>
    <col min="5889" max="5889" width="1.1640625" style="271" customWidth="1"/>
    <col min="5890" max="5890" width="1.5" style="271" customWidth="1"/>
    <col min="5891" max="5891" width="0.6640625" style="271" customWidth="1"/>
    <col min="5892" max="5892" width="1.5" style="271" customWidth="1"/>
    <col min="5893" max="5893" width="1.1640625" style="271" customWidth="1"/>
    <col min="5894" max="5894" width="1.5" style="271" customWidth="1"/>
    <col min="5895" max="5895" width="3" style="271" customWidth="1"/>
    <col min="5896" max="5896" width="8.1640625" style="271" customWidth="1"/>
    <col min="5897" max="5897" width="2.33203125" style="271" customWidth="1"/>
    <col min="5898" max="5898" width="10.5" style="271" customWidth="1"/>
    <col min="5899" max="5899" width="4.33203125" style="271" customWidth="1"/>
    <col min="5900" max="5900" width="6.1640625" style="271" customWidth="1"/>
    <col min="5901" max="5901" width="10.5" style="271" customWidth="1"/>
    <col min="5902" max="5902" width="3.83203125" style="271" customWidth="1"/>
    <col min="5903" max="5903" width="1.83203125" style="271" customWidth="1"/>
    <col min="5904" max="5904" width="4.83203125" style="271" customWidth="1"/>
    <col min="5905" max="5905" width="1.83203125" style="271" customWidth="1"/>
    <col min="5906" max="5906" width="7" style="271" customWidth="1"/>
    <col min="5907" max="5907" width="1.83203125" style="271" customWidth="1"/>
    <col min="5908" max="5908" width="3.1640625" style="271" customWidth="1"/>
    <col min="5909" max="5909" width="1.83203125" style="271" customWidth="1"/>
    <col min="5910" max="5910" width="0.5" style="271" customWidth="1"/>
    <col min="5911" max="5911" width="1.83203125" style="271" customWidth="1"/>
    <col min="5912" max="5912" width="3" style="271" customWidth="1"/>
    <col min="5913" max="5913" width="4.1640625" style="271" customWidth="1"/>
    <col min="5914" max="5914" width="1.5" style="271" customWidth="1"/>
    <col min="5915" max="5915" width="1.83203125" style="271" customWidth="1"/>
    <col min="5916" max="5916" width="3" style="271" customWidth="1"/>
    <col min="5917" max="5917" width="5.5" style="271" customWidth="1"/>
    <col min="5918" max="5918" width="1.83203125" style="271" customWidth="1"/>
    <col min="5919" max="5919" width="2.5" style="271" customWidth="1"/>
    <col min="5920" max="5920" width="0.1640625" style="271" customWidth="1"/>
    <col min="5921" max="5921" width="0.5" style="271" customWidth="1"/>
    <col min="5922" max="5922" width="3.1640625" style="271" customWidth="1"/>
    <col min="5923" max="5923" width="2.33203125" style="271" customWidth="1"/>
    <col min="5924" max="6144" width="10.6640625" style="271" customWidth="1"/>
    <col min="6145" max="6145" width="1.1640625" style="271" customWidth="1"/>
    <col min="6146" max="6146" width="1.5" style="271" customWidth="1"/>
    <col min="6147" max="6147" width="0.6640625" style="271" customWidth="1"/>
    <col min="6148" max="6148" width="1.5" style="271" customWidth="1"/>
    <col min="6149" max="6149" width="1.1640625" style="271" customWidth="1"/>
    <col min="6150" max="6150" width="1.5" style="271" customWidth="1"/>
    <col min="6151" max="6151" width="3" style="271" customWidth="1"/>
    <col min="6152" max="6152" width="8.1640625" style="271" customWidth="1"/>
    <col min="6153" max="6153" width="2.33203125" style="271" customWidth="1"/>
    <col min="6154" max="6154" width="10.5" style="271" customWidth="1"/>
    <col min="6155" max="6155" width="4.33203125" style="271" customWidth="1"/>
    <col min="6156" max="6156" width="6.1640625" style="271" customWidth="1"/>
    <col min="6157" max="6157" width="10.5" style="271" customWidth="1"/>
    <col min="6158" max="6158" width="3.83203125" style="271" customWidth="1"/>
    <col min="6159" max="6159" width="1.83203125" style="271" customWidth="1"/>
    <col min="6160" max="6160" width="4.83203125" style="271" customWidth="1"/>
    <col min="6161" max="6161" width="1.83203125" style="271" customWidth="1"/>
    <col min="6162" max="6162" width="7" style="271" customWidth="1"/>
    <col min="6163" max="6163" width="1.83203125" style="271" customWidth="1"/>
    <col min="6164" max="6164" width="3.1640625" style="271" customWidth="1"/>
    <col min="6165" max="6165" width="1.83203125" style="271" customWidth="1"/>
    <col min="6166" max="6166" width="0.5" style="271" customWidth="1"/>
    <col min="6167" max="6167" width="1.83203125" style="271" customWidth="1"/>
    <col min="6168" max="6168" width="3" style="271" customWidth="1"/>
    <col min="6169" max="6169" width="4.1640625" style="271" customWidth="1"/>
    <col min="6170" max="6170" width="1.5" style="271" customWidth="1"/>
    <col min="6171" max="6171" width="1.83203125" style="271" customWidth="1"/>
    <col min="6172" max="6172" width="3" style="271" customWidth="1"/>
    <col min="6173" max="6173" width="5.5" style="271" customWidth="1"/>
    <col min="6174" max="6174" width="1.83203125" style="271" customWidth="1"/>
    <col min="6175" max="6175" width="2.5" style="271" customWidth="1"/>
    <col min="6176" max="6176" width="0.1640625" style="271" customWidth="1"/>
    <col min="6177" max="6177" width="0.5" style="271" customWidth="1"/>
    <col min="6178" max="6178" width="3.1640625" style="271" customWidth="1"/>
    <col min="6179" max="6179" width="2.33203125" style="271" customWidth="1"/>
    <col min="6180" max="6400" width="10.6640625" style="271" customWidth="1"/>
    <col min="6401" max="6401" width="1.1640625" style="271" customWidth="1"/>
    <col min="6402" max="6402" width="1.5" style="271" customWidth="1"/>
    <col min="6403" max="6403" width="0.6640625" style="271" customWidth="1"/>
    <col min="6404" max="6404" width="1.5" style="271" customWidth="1"/>
    <col min="6405" max="6405" width="1.1640625" style="271" customWidth="1"/>
    <col min="6406" max="6406" width="1.5" style="271" customWidth="1"/>
    <col min="6407" max="6407" width="3" style="271" customWidth="1"/>
    <col min="6408" max="6408" width="8.1640625" style="271" customWidth="1"/>
    <col min="6409" max="6409" width="2.33203125" style="271" customWidth="1"/>
    <col min="6410" max="6410" width="10.5" style="271" customWidth="1"/>
    <col min="6411" max="6411" width="4.33203125" style="271" customWidth="1"/>
    <col min="6412" max="6412" width="6.1640625" style="271" customWidth="1"/>
    <col min="6413" max="6413" width="10.5" style="271" customWidth="1"/>
    <col min="6414" max="6414" width="3.83203125" style="271" customWidth="1"/>
    <col min="6415" max="6415" width="1.83203125" style="271" customWidth="1"/>
    <col min="6416" max="6416" width="4.83203125" style="271" customWidth="1"/>
    <col min="6417" max="6417" width="1.83203125" style="271" customWidth="1"/>
    <col min="6418" max="6418" width="7" style="271" customWidth="1"/>
    <col min="6419" max="6419" width="1.83203125" style="271" customWidth="1"/>
    <col min="6420" max="6420" width="3.1640625" style="271" customWidth="1"/>
    <col min="6421" max="6421" width="1.83203125" style="271" customWidth="1"/>
    <col min="6422" max="6422" width="0.5" style="271" customWidth="1"/>
    <col min="6423" max="6423" width="1.83203125" style="271" customWidth="1"/>
    <col min="6424" max="6424" width="3" style="271" customWidth="1"/>
    <col min="6425" max="6425" width="4.1640625" style="271" customWidth="1"/>
    <col min="6426" max="6426" width="1.5" style="271" customWidth="1"/>
    <col min="6427" max="6427" width="1.83203125" style="271" customWidth="1"/>
    <col min="6428" max="6428" width="3" style="271" customWidth="1"/>
    <col min="6429" max="6429" width="5.5" style="271" customWidth="1"/>
    <col min="6430" max="6430" width="1.83203125" style="271" customWidth="1"/>
    <col min="6431" max="6431" width="2.5" style="271" customWidth="1"/>
    <col min="6432" max="6432" width="0.1640625" style="271" customWidth="1"/>
    <col min="6433" max="6433" width="0.5" style="271" customWidth="1"/>
    <col min="6434" max="6434" width="3.1640625" style="271" customWidth="1"/>
    <col min="6435" max="6435" width="2.33203125" style="271" customWidth="1"/>
    <col min="6436" max="6656" width="10.6640625" style="271" customWidth="1"/>
    <col min="6657" max="6657" width="1.1640625" style="271" customWidth="1"/>
    <col min="6658" max="6658" width="1.5" style="271" customWidth="1"/>
    <col min="6659" max="6659" width="0.6640625" style="271" customWidth="1"/>
    <col min="6660" max="6660" width="1.5" style="271" customWidth="1"/>
    <col min="6661" max="6661" width="1.1640625" style="271" customWidth="1"/>
    <col min="6662" max="6662" width="1.5" style="271" customWidth="1"/>
    <col min="6663" max="6663" width="3" style="271" customWidth="1"/>
    <col min="6664" max="6664" width="8.1640625" style="271" customWidth="1"/>
    <col min="6665" max="6665" width="2.33203125" style="271" customWidth="1"/>
    <col min="6666" max="6666" width="10.5" style="271" customWidth="1"/>
    <col min="6667" max="6667" width="4.33203125" style="271" customWidth="1"/>
    <col min="6668" max="6668" width="6.1640625" style="271" customWidth="1"/>
    <col min="6669" max="6669" width="10.5" style="271" customWidth="1"/>
    <col min="6670" max="6670" width="3.83203125" style="271" customWidth="1"/>
    <col min="6671" max="6671" width="1.83203125" style="271" customWidth="1"/>
    <col min="6672" max="6672" width="4.83203125" style="271" customWidth="1"/>
    <col min="6673" max="6673" width="1.83203125" style="271" customWidth="1"/>
    <col min="6674" max="6674" width="7" style="271" customWidth="1"/>
    <col min="6675" max="6675" width="1.83203125" style="271" customWidth="1"/>
    <col min="6676" max="6676" width="3.1640625" style="271" customWidth="1"/>
    <col min="6677" max="6677" width="1.83203125" style="271" customWidth="1"/>
    <col min="6678" max="6678" width="0.5" style="271" customWidth="1"/>
    <col min="6679" max="6679" width="1.83203125" style="271" customWidth="1"/>
    <col min="6680" max="6680" width="3" style="271" customWidth="1"/>
    <col min="6681" max="6681" width="4.1640625" style="271" customWidth="1"/>
    <col min="6682" max="6682" width="1.5" style="271" customWidth="1"/>
    <col min="6683" max="6683" width="1.83203125" style="271" customWidth="1"/>
    <col min="6684" max="6684" width="3" style="271" customWidth="1"/>
    <col min="6685" max="6685" width="5.5" style="271" customWidth="1"/>
    <col min="6686" max="6686" width="1.83203125" style="271" customWidth="1"/>
    <col min="6687" max="6687" width="2.5" style="271" customWidth="1"/>
    <col min="6688" max="6688" width="0.1640625" style="271" customWidth="1"/>
    <col min="6689" max="6689" width="0.5" style="271" customWidth="1"/>
    <col min="6690" max="6690" width="3.1640625" style="271" customWidth="1"/>
    <col min="6691" max="6691" width="2.33203125" style="271" customWidth="1"/>
    <col min="6692" max="6912" width="10.6640625" style="271" customWidth="1"/>
    <col min="6913" max="6913" width="1.1640625" style="271" customWidth="1"/>
    <col min="6914" max="6914" width="1.5" style="271" customWidth="1"/>
    <col min="6915" max="6915" width="0.6640625" style="271" customWidth="1"/>
    <col min="6916" max="6916" width="1.5" style="271" customWidth="1"/>
    <col min="6917" max="6917" width="1.1640625" style="271" customWidth="1"/>
    <col min="6918" max="6918" width="1.5" style="271" customWidth="1"/>
    <col min="6919" max="6919" width="3" style="271" customWidth="1"/>
    <col min="6920" max="6920" width="8.1640625" style="271" customWidth="1"/>
    <col min="6921" max="6921" width="2.33203125" style="271" customWidth="1"/>
    <col min="6922" max="6922" width="10.5" style="271" customWidth="1"/>
    <col min="6923" max="6923" width="4.33203125" style="271" customWidth="1"/>
    <col min="6924" max="6924" width="6.1640625" style="271" customWidth="1"/>
    <col min="6925" max="6925" width="10.5" style="271" customWidth="1"/>
    <col min="6926" max="6926" width="3.83203125" style="271" customWidth="1"/>
    <col min="6927" max="6927" width="1.83203125" style="271" customWidth="1"/>
    <col min="6928" max="6928" width="4.83203125" style="271" customWidth="1"/>
    <col min="6929" max="6929" width="1.83203125" style="271" customWidth="1"/>
    <col min="6930" max="6930" width="7" style="271" customWidth="1"/>
    <col min="6931" max="6931" width="1.83203125" style="271" customWidth="1"/>
    <col min="6932" max="6932" width="3.1640625" style="271" customWidth="1"/>
    <col min="6933" max="6933" width="1.83203125" style="271" customWidth="1"/>
    <col min="6934" max="6934" width="0.5" style="271" customWidth="1"/>
    <col min="6935" max="6935" width="1.83203125" style="271" customWidth="1"/>
    <col min="6936" max="6936" width="3" style="271" customWidth="1"/>
    <col min="6937" max="6937" width="4.1640625" style="271" customWidth="1"/>
    <col min="6938" max="6938" width="1.5" style="271" customWidth="1"/>
    <col min="6939" max="6939" width="1.83203125" style="271" customWidth="1"/>
    <col min="6940" max="6940" width="3" style="271" customWidth="1"/>
    <col min="6941" max="6941" width="5.5" style="271" customWidth="1"/>
    <col min="6942" max="6942" width="1.83203125" style="271" customWidth="1"/>
    <col min="6943" max="6943" width="2.5" style="271" customWidth="1"/>
    <col min="6944" max="6944" width="0.1640625" style="271" customWidth="1"/>
    <col min="6945" max="6945" width="0.5" style="271" customWidth="1"/>
    <col min="6946" max="6946" width="3.1640625" style="271" customWidth="1"/>
    <col min="6947" max="6947" width="2.33203125" style="271" customWidth="1"/>
    <col min="6948" max="7168" width="10.6640625" style="271" customWidth="1"/>
    <col min="7169" max="7169" width="1.1640625" style="271" customWidth="1"/>
    <col min="7170" max="7170" width="1.5" style="271" customWidth="1"/>
    <col min="7171" max="7171" width="0.6640625" style="271" customWidth="1"/>
    <col min="7172" max="7172" width="1.5" style="271" customWidth="1"/>
    <col min="7173" max="7173" width="1.1640625" style="271" customWidth="1"/>
    <col min="7174" max="7174" width="1.5" style="271" customWidth="1"/>
    <col min="7175" max="7175" width="3" style="271" customWidth="1"/>
    <col min="7176" max="7176" width="8.1640625" style="271" customWidth="1"/>
    <col min="7177" max="7177" width="2.33203125" style="271" customWidth="1"/>
    <col min="7178" max="7178" width="10.5" style="271" customWidth="1"/>
    <col min="7179" max="7179" width="4.33203125" style="271" customWidth="1"/>
    <col min="7180" max="7180" width="6.1640625" style="271" customWidth="1"/>
    <col min="7181" max="7181" width="10.5" style="271" customWidth="1"/>
    <col min="7182" max="7182" width="3.83203125" style="271" customWidth="1"/>
    <col min="7183" max="7183" width="1.83203125" style="271" customWidth="1"/>
    <col min="7184" max="7184" width="4.83203125" style="271" customWidth="1"/>
    <col min="7185" max="7185" width="1.83203125" style="271" customWidth="1"/>
    <col min="7186" max="7186" width="7" style="271" customWidth="1"/>
    <col min="7187" max="7187" width="1.83203125" style="271" customWidth="1"/>
    <col min="7188" max="7188" width="3.1640625" style="271" customWidth="1"/>
    <col min="7189" max="7189" width="1.83203125" style="271" customWidth="1"/>
    <col min="7190" max="7190" width="0.5" style="271" customWidth="1"/>
    <col min="7191" max="7191" width="1.83203125" style="271" customWidth="1"/>
    <col min="7192" max="7192" width="3" style="271" customWidth="1"/>
    <col min="7193" max="7193" width="4.1640625" style="271" customWidth="1"/>
    <col min="7194" max="7194" width="1.5" style="271" customWidth="1"/>
    <col min="7195" max="7195" width="1.83203125" style="271" customWidth="1"/>
    <col min="7196" max="7196" width="3" style="271" customWidth="1"/>
    <col min="7197" max="7197" width="5.5" style="271" customWidth="1"/>
    <col min="7198" max="7198" width="1.83203125" style="271" customWidth="1"/>
    <col min="7199" max="7199" width="2.5" style="271" customWidth="1"/>
    <col min="7200" max="7200" width="0.1640625" style="271" customWidth="1"/>
    <col min="7201" max="7201" width="0.5" style="271" customWidth="1"/>
    <col min="7202" max="7202" width="3.1640625" style="271" customWidth="1"/>
    <col min="7203" max="7203" width="2.33203125" style="271" customWidth="1"/>
    <col min="7204" max="7424" width="10.6640625" style="271" customWidth="1"/>
    <col min="7425" max="7425" width="1.1640625" style="271" customWidth="1"/>
    <col min="7426" max="7426" width="1.5" style="271" customWidth="1"/>
    <col min="7427" max="7427" width="0.6640625" style="271" customWidth="1"/>
    <col min="7428" max="7428" width="1.5" style="271" customWidth="1"/>
    <col min="7429" max="7429" width="1.1640625" style="271" customWidth="1"/>
    <col min="7430" max="7430" width="1.5" style="271" customWidth="1"/>
    <col min="7431" max="7431" width="3" style="271" customWidth="1"/>
    <col min="7432" max="7432" width="8.1640625" style="271" customWidth="1"/>
    <col min="7433" max="7433" width="2.33203125" style="271" customWidth="1"/>
    <col min="7434" max="7434" width="10.5" style="271" customWidth="1"/>
    <col min="7435" max="7435" width="4.33203125" style="271" customWidth="1"/>
    <col min="7436" max="7436" width="6.1640625" style="271" customWidth="1"/>
    <col min="7437" max="7437" width="10.5" style="271" customWidth="1"/>
    <col min="7438" max="7438" width="3.83203125" style="271" customWidth="1"/>
    <col min="7439" max="7439" width="1.83203125" style="271" customWidth="1"/>
    <col min="7440" max="7440" width="4.83203125" style="271" customWidth="1"/>
    <col min="7441" max="7441" width="1.83203125" style="271" customWidth="1"/>
    <col min="7442" max="7442" width="7" style="271" customWidth="1"/>
    <col min="7443" max="7443" width="1.83203125" style="271" customWidth="1"/>
    <col min="7444" max="7444" width="3.1640625" style="271" customWidth="1"/>
    <col min="7445" max="7445" width="1.83203125" style="271" customWidth="1"/>
    <col min="7446" max="7446" width="0.5" style="271" customWidth="1"/>
    <col min="7447" max="7447" width="1.83203125" style="271" customWidth="1"/>
    <col min="7448" max="7448" width="3" style="271" customWidth="1"/>
    <col min="7449" max="7449" width="4.1640625" style="271" customWidth="1"/>
    <col min="7450" max="7450" width="1.5" style="271" customWidth="1"/>
    <col min="7451" max="7451" width="1.83203125" style="271" customWidth="1"/>
    <col min="7452" max="7452" width="3" style="271" customWidth="1"/>
    <col min="7453" max="7453" width="5.5" style="271" customWidth="1"/>
    <col min="7454" max="7454" width="1.83203125" style="271" customWidth="1"/>
    <col min="7455" max="7455" width="2.5" style="271" customWidth="1"/>
    <col min="7456" max="7456" width="0.1640625" style="271" customWidth="1"/>
    <col min="7457" max="7457" width="0.5" style="271" customWidth="1"/>
    <col min="7458" max="7458" width="3.1640625" style="271" customWidth="1"/>
    <col min="7459" max="7459" width="2.33203125" style="271" customWidth="1"/>
    <col min="7460" max="7680" width="10.6640625" style="271" customWidth="1"/>
    <col min="7681" max="7681" width="1.1640625" style="271" customWidth="1"/>
    <col min="7682" max="7682" width="1.5" style="271" customWidth="1"/>
    <col min="7683" max="7683" width="0.6640625" style="271" customWidth="1"/>
    <col min="7684" max="7684" width="1.5" style="271" customWidth="1"/>
    <col min="7685" max="7685" width="1.1640625" style="271" customWidth="1"/>
    <col min="7686" max="7686" width="1.5" style="271" customWidth="1"/>
    <col min="7687" max="7687" width="3" style="271" customWidth="1"/>
    <col min="7688" max="7688" width="8.1640625" style="271" customWidth="1"/>
    <col min="7689" max="7689" width="2.33203125" style="271" customWidth="1"/>
    <col min="7690" max="7690" width="10.5" style="271" customWidth="1"/>
    <col min="7691" max="7691" width="4.33203125" style="271" customWidth="1"/>
    <col min="7692" max="7692" width="6.1640625" style="271" customWidth="1"/>
    <col min="7693" max="7693" width="10.5" style="271" customWidth="1"/>
    <col min="7694" max="7694" width="3.83203125" style="271" customWidth="1"/>
    <col min="7695" max="7695" width="1.83203125" style="271" customWidth="1"/>
    <col min="7696" max="7696" width="4.83203125" style="271" customWidth="1"/>
    <col min="7697" max="7697" width="1.83203125" style="271" customWidth="1"/>
    <col min="7698" max="7698" width="7" style="271" customWidth="1"/>
    <col min="7699" max="7699" width="1.83203125" style="271" customWidth="1"/>
    <col min="7700" max="7700" width="3.1640625" style="271" customWidth="1"/>
    <col min="7701" max="7701" width="1.83203125" style="271" customWidth="1"/>
    <col min="7702" max="7702" width="0.5" style="271" customWidth="1"/>
    <col min="7703" max="7703" width="1.83203125" style="271" customWidth="1"/>
    <col min="7704" max="7704" width="3" style="271" customWidth="1"/>
    <col min="7705" max="7705" width="4.1640625" style="271" customWidth="1"/>
    <col min="7706" max="7706" width="1.5" style="271" customWidth="1"/>
    <col min="7707" max="7707" width="1.83203125" style="271" customWidth="1"/>
    <col min="7708" max="7708" width="3" style="271" customWidth="1"/>
    <col min="7709" max="7709" width="5.5" style="271" customWidth="1"/>
    <col min="7710" max="7710" width="1.83203125" style="271" customWidth="1"/>
    <col min="7711" max="7711" width="2.5" style="271" customWidth="1"/>
    <col min="7712" max="7712" width="0.1640625" style="271" customWidth="1"/>
    <col min="7713" max="7713" width="0.5" style="271" customWidth="1"/>
    <col min="7714" max="7714" width="3.1640625" style="271" customWidth="1"/>
    <col min="7715" max="7715" width="2.33203125" style="271" customWidth="1"/>
    <col min="7716" max="7936" width="10.6640625" style="271" customWidth="1"/>
    <col min="7937" max="7937" width="1.1640625" style="271" customWidth="1"/>
    <col min="7938" max="7938" width="1.5" style="271" customWidth="1"/>
    <col min="7939" max="7939" width="0.6640625" style="271" customWidth="1"/>
    <col min="7940" max="7940" width="1.5" style="271" customWidth="1"/>
    <col min="7941" max="7941" width="1.1640625" style="271" customWidth="1"/>
    <col min="7942" max="7942" width="1.5" style="271" customWidth="1"/>
    <col min="7943" max="7943" width="3" style="271" customWidth="1"/>
    <col min="7944" max="7944" width="8.1640625" style="271" customWidth="1"/>
    <col min="7945" max="7945" width="2.33203125" style="271" customWidth="1"/>
    <col min="7946" max="7946" width="10.5" style="271" customWidth="1"/>
    <col min="7947" max="7947" width="4.33203125" style="271" customWidth="1"/>
    <col min="7948" max="7948" width="6.1640625" style="271" customWidth="1"/>
    <col min="7949" max="7949" width="10.5" style="271" customWidth="1"/>
    <col min="7950" max="7950" width="3.83203125" style="271" customWidth="1"/>
    <col min="7951" max="7951" width="1.83203125" style="271" customWidth="1"/>
    <col min="7952" max="7952" width="4.83203125" style="271" customWidth="1"/>
    <col min="7953" max="7953" width="1.83203125" style="271" customWidth="1"/>
    <col min="7954" max="7954" width="7" style="271" customWidth="1"/>
    <col min="7955" max="7955" width="1.83203125" style="271" customWidth="1"/>
    <col min="7956" max="7956" width="3.1640625" style="271" customWidth="1"/>
    <col min="7957" max="7957" width="1.83203125" style="271" customWidth="1"/>
    <col min="7958" max="7958" width="0.5" style="271" customWidth="1"/>
    <col min="7959" max="7959" width="1.83203125" style="271" customWidth="1"/>
    <col min="7960" max="7960" width="3" style="271" customWidth="1"/>
    <col min="7961" max="7961" width="4.1640625" style="271" customWidth="1"/>
    <col min="7962" max="7962" width="1.5" style="271" customWidth="1"/>
    <col min="7963" max="7963" width="1.83203125" style="271" customWidth="1"/>
    <col min="7964" max="7964" width="3" style="271" customWidth="1"/>
    <col min="7965" max="7965" width="5.5" style="271" customWidth="1"/>
    <col min="7966" max="7966" width="1.83203125" style="271" customWidth="1"/>
    <col min="7967" max="7967" width="2.5" style="271" customWidth="1"/>
    <col min="7968" max="7968" width="0.1640625" style="271" customWidth="1"/>
    <col min="7969" max="7969" width="0.5" style="271" customWidth="1"/>
    <col min="7970" max="7970" width="3.1640625" style="271" customWidth="1"/>
    <col min="7971" max="7971" width="2.33203125" style="271" customWidth="1"/>
    <col min="7972" max="8192" width="10.6640625" style="271" customWidth="1"/>
    <col min="8193" max="8193" width="1.1640625" style="271" customWidth="1"/>
    <col min="8194" max="8194" width="1.5" style="271" customWidth="1"/>
    <col min="8195" max="8195" width="0.6640625" style="271" customWidth="1"/>
    <col min="8196" max="8196" width="1.5" style="271" customWidth="1"/>
    <col min="8197" max="8197" width="1.1640625" style="271" customWidth="1"/>
    <col min="8198" max="8198" width="1.5" style="271" customWidth="1"/>
    <col min="8199" max="8199" width="3" style="271" customWidth="1"/>
    <col min="8200" max="8200" width="8.1640625" style="271" customWidth="1"/>
    <col min="8201" max="8201" width="2.33203125" style="271" customWidth="1"/>
    <col min="8202" max="8202" width="10.5" style="271" customWidth="1"/>
    <col min="8203" max="8203" width="4.33203125" style="271" customWidth="1"/>
    <col min="8204" max="8204" width="6.1640625" style="271" customWidth="1"/>
    <col min="8205" max="8205" width="10.5" style="271" customWidth="1"/>
    <col min="8206" max="8206" width="3.83203125" style="271" customWidth="1"/>
    <col min="8207" max="8207" width="1.83203125" style="271" customWidth="1"/>
    <col min="8208" max="8208" width="4.83203125" style="271" customWidth="1"/>
    <col min="8209" max="8209" width="1.83203125" style="271" customWidth="1"/>
    <col min="8210" max="8210" width="7" style="271" customWidth="1"/>
    <col min="8211" max="8211" width="1.83203125" style="271" customWidth="1"/>
    <col min="8212" max="8212" width="3.1640625" style="271" customWidth="1"/>
    <col min="8213" max="8213" width="1.83203125" style="271" customWidth="1"/>
    <col min="8214" max="8214" width="0.5" style="271" customWidth="1"/>
    <col min="8215" max="8215" width="1.83203125" style="271" customWidth="1"/>
    <col min="8216" max="8216" width="3" style="271" customWidth="1"/>
    <col min="8217" max="8217" width="4.1640625" style="271" customWidth="1"/>
    <col min="8218" max="8218" width="1.5" style="271" customWidth="1"/>
    <col min="8219" max="8219" width="1.83203125" style="271" customWidth="1"/>
    <col min="8220" max="8220" width="3" style="271" customWidth="1"/>
    <col min="8221" max="8221" width="5.5" style="271" customWidth="1"/>
    <col min="8222" max="8222" width="1.83203125" style="271" customWidth="1"/>
    <col min="8223" max="8223" width="2.5" style="271" customWidth="1"/>
    <col min="8224" max="8224" width="0.1640625" style="271" customWidth="1"/>
    <col min="8225" max="8225" width="0.5" style="271" customWidth="1"/>
    <col min="8226" max="8226" width="3.1640625" style="271" customWidth="1"/>
    <col min="8227" max="8227" width="2.33203125" style="271" customWidth="1"/>
    <col min="8228" max="8448" width="10.6640625" style="271" customWidth="1"/>
    <col min="8449" max="8449" width="1.1640625" style="271" customWidth="1"/>
    <col min="8450" max="8450" width="1.5" style="271" customWidth="1"/>
    <col min="8451" max="8451" width="0.6640625" style="271" customWidth="1"/>
    <col min="8452" max="8452" width="1.5" style="271" customWidth="1"/>
    <col min="8453" max="8453" width="1.1640625" style="271" customWidth="1"/>
    <col min="8454" max="8454" width="1.5" style="271" customWidth="1"/>
    <col min="8455" max="8455" width="3" style="271" customWidth="1"/>
    <col min="8456" max="8456" width="8.1640625" style="271" customWidth="1"/>
    <col min="8457" max="8457" width="2.33203125" style="271" customWidth="1"/>
    <col min="8458" max="8458" width="10.5" style="271" customWidth="1"/>
    <col min="8459" max="8459" width="4.33203125" style="271" customWidth="1"/>
    <col min="8460" max="8460" width="6.1640625" style="271" customWidth="1"/>
    <col min="8461" max="8461" width="10.5" style="271" customWidth="1"/>
    <col min="8462" max="8462" width="3.83203125" style="271" customWidth="1"/>
    <col min="8463" max="8463" width="1.83203125" style="271" customWidth="1"/>
    <col min="8464" max="8464" width="4.83203125" style="271" customWidth="1"/>
    <col min="8465" max="8465" width="1.83203125" style="271" customWidth="1"/>
    <col min="8466" max="8466" width="7" style="271" customWidth="1"/>
    <col min="8467" max="8467" width="1.83203125" style="271" customWidth="1"/>
    <col min="8468" max="8468" width="3.1640625" style="271" customWidth="1"/>
    <col min="8469" max="8469" width="1.83203125" style="271" customWidth="1"/>
    <col min="8470" max="8470" width="0.5" style="271" customWidth="1"/>
    <col min="8471" max="8471" width="1.83203125" style="271" customWidth="1"/>
    <col min="8472" max="8472" width="3" style="271" customWidth="1"/>
    <col min="8473" max="8473" width="4.1640625" style="271" customWidth="1"/>
    <col min="8474" max="8474" width="1.5" style="271" customWidth="1"/>
    <col min="8475" max="8475" width="1.83203125" style="271" customWidth="1"/>
    <col min="8476" max="8476" width="3" style="271" customWidth="1"/>
    <col min="8477" max="8477" width="5.5" style="271" customWidth="1"/>
    <col min="8478" max="8478" width="1.83203125" style="271" customWidth="1"/>
    <col min="8479" max="8479" width="2.5" style="271" customWidth="1"/>
    <col min="8480" max="8480" width="0.1640625" style="271" customWidth="1"/>
    <col min="8481" max="8481" width="0.5" style="271" customWidth="1"/>
    <col min="8482" max="8482" width="3.1640625" style="271" customWidth="1"/>
    <col min="8483" max="8483" width="2.33203125" style="271" customWidth="1"/>
    <col min="8484" max="8704" width="10.6640625" style="271" customWidth="1"/>
    <col min="8705" max="8705" width="1.1640625" style="271" customWidth="1"/>
    <col min="8706" max="8706" width="1.5" style="271" customWidth="1"/>
    <col min="8707" max="8707" width="0.6640625" style="271" customWidth="1"/>
    <col min="8708" max="8708" width="1.5" style="271" customWidth="1"/>
    <col min="8709" max="8709" width="1.1640625" style="271" customWidth="1"/>
    <col min="8710" max="8710" width="1.5" style="271" customWidth="1"/>
    <col min="8711" max="8711" width="3" style="271" customWidth="1"/>
    <col min="8712" max="8712" width="8.1640625" style="271" customWidth="1"/>
    <col min="8713" max="8713" width="2.33203125" style="271" customWidth="1"/>
    <col min="8714" max="8714" width="10.5" style="271" customWidth="1"/>
    <col min="8715" max="8715" width="4.33203125" style="271" customWidth="1"/>
    <col min="8716" max="8716" width="6.1640625" style="271" customWidth="1"/>
    <col min="8717" max="8717" width="10.5" style="271" customWidth="1"/>
    <col min="8718" max="8718" width="3.83203125" style="271" customWidth="1"/>
    <col min="8719" max="8719" width="1.83203125" style="271" customWidth="1"/>
    <col min="8720" max="8720" width="4.83203125" style="271" customWidth="1"/>
    <col min="8721" max="8721" width="1.83203125" style="271" customWidth="1"/>
    <col min="8722" max="8722" width="7" style="271" customWidth="1"/>
    <col min="8723" max="8723" width="1.83203125" style="271" customWidth="1"/>
    <col min="8724" max="8724" width="3.1640625" style="271" customWidth="1"/>
    <col min="8725" max="8725" width="1.83203125" style="271" customWidth="1"/>
    <col min="8726" max="8726" width="0.5" style="271" customWidth="1"/>
    <col min="8727" max="8727" width="1.83203125" style="271" customWidth="1"/>
    <col min="8728" max="8728" width="3" style="271" customWidth="1"/>
    <col min="8729" max="8729" width="4.1640625" style="271" customWidth="1"/>
    <col min="8730" max="8730" width="1.5" style="271" customWidth="1"/>
    <col min="8731" max="8731" width="1.83203125" style="271" customWidth="1"/>
    <col min="8732" max="8732" width="3" style="271" customWidth="1"/>
    <col min="8733" max="8733" width="5.5" style="271" customWidth="1"/>
    <col min="8734" max="8734" width="1.83203125" style="271" customWidth="1"/>
    <col min="8735" max="8735" width="2.5" style="271" customWidth="1"/>
    <col min="8736" max="8736" width="0.1640625" style="271" customWidth="1"/>
    <col min="8737" max="8737" width="0.5" style="271" customWidth="1"/>
    <col min="8738" max="8738" width="3.1640625" style="271" customWidth="1"/>
    <col min="8739" max="8739" width="2.33203125" style="271" customWidth="1"/>
    <col min="8740" max="8960" width="10.6640625" style="271" customWidth="1"/>
    <col min="8961" max="8961" width="1.1640625" style="271" customWidth="1"/>
    <col min="8962" max="8962" width="1.5" style="271" customWidth="1"/>
    <col min="8963" max="8963" width="0.6640625" style="271" customWidth="1"/>
    <col min="8964" max="8964" width="1.5" style="271" customWidth="1"/>
    <col min="8965" max="8965" width="1.1640625" style="271" customWidth="1"/>
    <col min="8966" max="8966" width="1.5" style="271" customWidth="1"/>
    <col min="8967" max="8967" width="3" style="271" customWidth="1"/>
    <col min="8968" max="8968" width="8.1640625" style="271" customWidth="1"/>
    <col min="8969" max="8969" width="2.33203125" style="271" customWidth="1"/>
    <col min="8970" max="8970" width="10.5" style="271" customWidth="1"/>
    <col min="8971" max="8971" width="4.33203125" style="271" customWidth="1"/>
    <col min="8972" max="8972" width="6.1640625" style="271" customWidth="1"/>
    <col min="8973" max="8973" width="10.5" style="271" customWidth="1"/>
    <col min="8974" max="8974" width="3.83203125" style="271" customWidth="1"/>
    <col min="8975" max="8975" width="1.83203125" style="271" customWidth="1"/>
    <col min="8976" max="8976" width="4.83203125" style="271" customWidth="1"/>
    <col min="8977" max="8977" width="1.83203125" style="271" customWidth="1"/>
    <col min="8978" max="8978" width="7" style="271" customWidth="1"/>
    <col min="8979" max="8979" width="1.83203125" style="271" customWidth="1"/>
    <col min="8980" max="8980" width="3.1640625" style="271" customWidth="1"/>
    <col min="8981" max="8981" width="1.83203125" style="271" customWidth="1"/>
    <col min="8982" max="8982" width="0.5" style="271" customWidth="1"/>
    <col min="8983" max="8983" width="1.83203125" style="271" customWidth="1"/>
    <col min="8984" max="8984" width="3" style="271" customWidth="1"/>
    <col min="8985" max="8985" width="4.1640625" style="271" customWidth="1"/>
    <col min="8986" max="8986" width="1.5" style="271" customWidth="1"/>
    <col min="8987" max="8987" width="1.83203125" style="271" customWidth="1"/>
    <col min="8988" max="8988" width="3" style="271" customWidth="1"/>
    <col min="8989" max="8989" width="5.5" style="271" customWidth="1"/>
    <col min="8990" max="8990" width="1.83203125" style="271" customWidth="1"/>
    <col min="8991" max="8991" width="2.5" style="271" customWidth="1"/>
    <col min="8992" max="8992" width="0.1640625" style="271" customWidth="1"/>
    <col min="8993" max="8993" width="0.5" style="271" customWidth="1"/>
    <col min="8994" max="8994" width="3.1640625" style="271" customWidth="1"/>
    <col min="8995" max="8995" width="2.33203125" style="271" customWidth="1"/>
    <col min="8996" max="9216" width="10.6640625" style="271" customWidth="1"/>
    <col min="9217" max="9217" width="1.1640625" style="271" customWidth="1"/>
    <col min="9218" max="9218" width="1.5" style="271" customWidth="1"/>
    <col min="9219" max="9219" width="0.6640625" style="271" customWidth="1"/>
    <col min="9220" max="9220" width="1.5" style="271" customWidth="1"/>
    <col min="9221" max="9221" width="1.1640625" style="271" customWidth="1"/>
    <col min="9222" max="9222" width="1.5" style="271" customWidth="1"/>
    <col min="9223" max="9223" width="3" style="271" customWidth="1"/>
    <col min="9224" max="9224" width="8.1640625" style="271" customWidth="1"/>
    <col min="9225" max="9225" width="2.33203125" style="271" customWidth="1"/>
    <col min="9226" max="9226" width="10.5" style="271" customWidth="1"/>
    <col min="9227" max="9227" width="4.33203125" style="271" customWidth="1"/>
    <col min="9228" max="9228" width="6.1640625" style="271" customWidth="1"/>
    <col min="9229" max="9229" width="10.5" style="271" customWidth="1"/>
    <col min="9230" max="9230" width="3.83203125" style="271" customWidth="1"/>
    <col min="9231" max="9231" width="1.83203125" style="271" customWidth="1"/>
    <col min="9232" max="9232" width="4.83203125" style="271" customWidth="1"/>
    <col min="9233" max="9233" width="1.83203125" style="271" customWidth="1"/>
    <col min="9234" max="9234" width="7" style="271" customWidth="1"/>
    <col min="9235" max="9235" width="1.83203125" style="271" customWidth="1"/>
    <col min="9236" max="9236" width="3.1640625" style="271" customWidth="1"/>
    <col min="9237" max="9237" width="1.83203125" style="271" customWidth="1"/>
    <col min="9238" max="9238" width="0.5" style="271" customWidth="1"/>
    <col min="9239" max="9239" width="1.83203125" style="271" customWidth="1"/>
    <col min="9240" max="9240" width="3" style="271" customWidth="1"/>
    <col min="9241" max="9241" width="4.1640625" style="271" customWidth="1"/>
    <col min="9242" max="9242" width="1.5" style="271" customWidth="1"/>
    <col min="9243" max="9243" width="1.83203125" style="271" customWidth="1"/>
    <col min="9244" max="9244" width="3" style="271" customWidth="1"/>
    <col min="9245" max="9245" width="5.5" style="271" customWidth="1"/>
    <col min="9246" max="9246" width="1.83203125" style="271" customWidth="1"/>
    <col min="9247" max="9247" width="2.5" style="271" customWidth="1"/>
    <col min="9248" max="9248" width="0.1640625" style="271" customWidth="1"/>
    <col min="9249" max="9249" width="0.5" style="271" customWidth="1"/>
    <col min="9250" max="9250" width="3.1640625" style="271" customWidth="1"/>
    <col min="9251" max="9251" width="2.33203125" style="271" customWidth="1"/>
    <col min="9252" max="9472" width="10.6640625" style="271" customWidth="1"/>
    <col min="9473" max="9473" width="1.1640625" style="271" customWidth="1"/>
    <col min="9474" max="9474" width="1.5" style="271" customWidth="1"/>
    <col min="9475" max="9475" width="0.6640625" style="271" customWidth="1"/>
    <col min="9476" max="9476" width="1.5" style="271" customWidth="1"/>
    <col min="9477" max="9477" width="1.1640625" style="271" customWidth="1"/>
    <col min="9478" max="9478" width="1.5" style="271" customWidth="1"/>
    <col min="9479" max="9479" width="3" style="271" customWidth="1"/>
    <col min="9480" max="9480" width="8.1640625" style="271" customWidth="1"/>
    <col min="9481" max="9481" width="2.33203125" style="271" customWidth="1"/>
    <col min="9482" max="9482" width="10.5" style="271" customWidth="1"/>
    <col min="9483" max="9483" width="4.33203125" style="271" customWidth="1"/>
    <col min="9484" max="9484" width="6.1640625" style="271" customWidth="1"/>
    <col min="9485" max="9485" width="10.5" style="271" customWidth="1"/>
    <col min="9486" max="9486" width="3.83203125" style="271" customWidth="1"/>
    <col min="9487" max="9487" width="1.83203125" style="271" customWidth="1"/>
    <col min="9488" max="9488" width="4.83203125" style="271" customWidth="1"/>
    <col min="9489" max="9489" width="1.83203125" style="271" customWidth="1"/>
    <col min="9490" max="9490" width="7" style="271" customWidth="1"/>
    <col min="9491" max="9491" width="1.83203125" style="271" customWidth="1"/>
    <col min="9492" max="9492" width="3.1640625" style="271" customWidth="1"/>
    <col min="9493" max="9493" width="1.83203125" style="271" customWidth="1"/>
    <col min="9494" max="9494" width="0.5" style="271" customWidth="1"/>
    <col min="9495" max="9495" width="1.83203125" style="271" customWidth="1"/>
    <col min="9496" max="9496" width="3" style="271" customWidth="1"/>
    <col min="9497" max="9497" width="4.1640625" style="271" customWidth="1"/>
    <col min="9498" max="9498" width="1.5" style="271" customWidth="1"/>
    <col min="9499" max="9499" width="1.83203125" style="271" customWidth="1"/>
    <col min="9500" max="9500" width="3" style="271" customWidth="1"/>
    <col min="9501" max="9501" width="5.5" style="271" customWidth="1"/>
    <col min="9502" max="9502" width="1.83203125" style="271" customWidth="1"/>
    <col min="9503" max="9503" width="2.5" style="271" customWidth="1"/>
    <col min="9504" max="9504" width="0.1640625" style="271" customWidth="1"/>
    <col min="9505" max="9505" width="0.5" style="271" customWidth="1"/>
    <col min="9506" max="9506" width="3.1640625" style="271" customWidth="1"/>
    <col min="9507" max="9507" width="2.33203125" style="271" customWidth="1"/>
    <col min="9508" max="9728" width="10.6640625" style="271" customWidth="1"/>
    <col min="9729" max="9729" width="1.1640625" style="271" customWidth="1"/>
    <col min="9730" max="9730" width="1.5" style="271" customWidth="1"/>
    <col min="9731" max="9731" width="0.6640625" style="271" customWidth="1"/>
    <col min="9732" max="9732" width="1.5" style="271" customWidth="1"/>
    <col min="9733" max="9733" width="1.1640625" style="271" customWidth="1"/>
    <col min="9734" max="9734" width="1.5" style="271" customWidth="1"/>
    <col min="9735" max="9735" width="3" style="271" customWidth="1"/>
    <col min="9736" max="9736" width="8.1640625" style="271" customWidth="1"/>
    <col min="9737" max="9737" width="2.33203125" style="271" customWidth="1"/>
    <col min="9738" max="9738" width="10.5" style="271" customWidth="1"/>
    <col min="9739" max="9739" width="4.33203125" style="271" customWidth="1"/>
    <col min="9740" max="9740" width="6.1640625" style="271" customWidth="1"/>
    <col min="9741" max="9741" width="10.5" style="271" customWidth="1"/>
    <col min="9742" max="9742" width="3.83203125" style="271" customWidth="1"/>
    <col min="9743" max="9743" width="1.83203125" style="271" customWidth="1"/>
    <col min="9744" max="9744" width="4.83203125" style="271" customWidth="1"/>
    <col min="9745" max="9745" width="1.83203125" style="271" customWidth="1"/>
    <col min="9746" max="9746" width="7" style="271" customWidth="1"/>
    <col min="9747" max="9747" width="1.83203125" style="271" customWidth="1"/>
    <col min="9748" max="9748" width="3.1640625" style="271" customWidth="1"/>
    <col min="9749" max="9749" width="1.83203125" style="271" customWidth="1"/>
    <col min="9750" max="9750" width="0.5" style="271" customWidth="1"/>
    <col min="9751" max="9751" width="1.83203125" style="271" customWidth="1"/>
    <col min="9752" max="9752" width="3" style="271" customWidth="1"/>
    <col min="9753" max="9753" width="4.1640625" style="271" customWidth="1"/>
    <col min="9754" max="9754" width="1.5" style="271" customWidth="1"/>
    <col min="9755" max="9755" width="1.83203125" style="271" customWidth="1"/>
    <col min="9756" max="9756" width="3" style="271" customWidth="1"/>
    <col min="9757" max="9757" width="5.5" style="271" customWidth="1"/>
    <col min="9758" max="9758" width="1.83203125" style="271" customWidth="1"/>
    <col min="9759" max="9759" width="2.5" style="271" customWidth="1"/>
    <col min="9760" max="9760" width="0.1640625" style="271" customWidth="1"/>
    <col min="9761" max="9761" width="0.5" style="271" customWidth="1"/>
    <col min="9762" max="9762" width="3.1640625" style="271" customWidth="1"/>
    <col min="9763" max="9763" width="2.33203125" style="271" customWidth="1"/>
    <col min="9764" max="9984" width="10.6640625" style="271" customWidth="1"/>
    <col min="9985" max="9985" width="1.1640625" style="271" customWidth="1"/>
    <col min="9986" max="9986" width="1.5" style="271" customWidth="1"/>
    <col min="9987" max="9987" width="0.6640625" style="271" customWidth="1"/>
    <col min="9988" max="9988" width="1.5" style="271" customWidth="1"/>
    <col min="9989" max="9989" width="1.1640625" style="271" customWidth="1"/>
    <col min="9990" max="9990" width="1.5" style="271" customWidth="1"/>
    <col min="9991" max="9991" width="3" style="271" customWidth="1"/>
    <col min="9992" max="9992" width="8.1640625" style="271" customWidth="1"/>
    <col min="9993" max="9993" width="2.33203125" style="271" customWidth="1"/>
    <col min="9994" max="9994" width="10.5" style="271" customWidth="1"/>
    <col min="9995" max="9995" width="4.33203125" style="271" customWidth="1"/>
    <col min="9996" max="9996" width="6.1640625" style="271" customWidth="1"/>
    <col min="9997" max="9997" width="10.5" style="271" customWidth="1"/>
    <col min="9998" max="9998" width="3.83203125" style="271" customWidth="1"/>
    <col min="9999" max="9999" width="1.83203125" style="271" customWidth="1"/>
    <col min="10000" max="10000" width="4.83203125" style="271" customWidth="1"/>
    <col min="10001" max="10001" width="1.83203125" style="271" customWidth="1"/>
    <col min="10002" max="10002" width="7" style="271" customWidth="1"/>
    <col min="10003" max="10003" width="1.83203125" style="271" customWidth="1"/>
    <col min="10004" max="10004" width="3.1640625" style="271" customWidth="1"/>
    <col min="10005" max="10005" width="1.83203125" style="271" customWidth="1"/>
    <col min="10006" max="10006" width="0.5" style="271" customWidth="1"/>
    <col min="10007" max="10007" width="1.83203125" style="271" customWidth="1"/>
    <col min="10008" max="10008" width="3" style="271" customWidth="1"/>
    <col min="10009" max="10009" width="4.1640625" style="271" customWidth="1"/>
    <col min="10010" max="10010" width="1.5" style="271" customWidth="1"/>
    <col min="10011" max="10011" width="1.83203125" style="271" customWidth="1"/>
    <col min="10012" max="10012" width="3" style="271" customWidth="1"/>
    <col min="10013" max="10013" width="5.5" style="271" customWidth="1"/>
    <col min="10014" max="10014" width="1.83203125" style="271" customWidth="1"/>
    <col min="10015" max="10015" width="2.5" style="271" customWidth="1"/>
    <col min="10016" max="10016" width="0.1640625" style="271" customWidth="1"/>
    <col min="10017" max="10017" width="0.5" style="271" customWidth="1"/>
    <col min="10018" max="10018" width="3.1640625" style="271" customWidth="1"/>
    <col min="10019" max="10019" width="2.33203125" style="271" customWidth="1"/>
    <col min="10020" max="10240" width="10.6640625" style="271" customWidth="1"/>
    <col min="10241" max="10241" width="1.1640625" style="271" customWidth="1"/>
    <col min="10242" max="10242" width="1.5" style="271" customWidth="1"/>
    <col min="10243" max="10243" width="0.6640625" style="271" customWidth="1"/>
    <col min="10244" max="10244" width="1.5" style="271" customWidth="1"/>
    <col min="10245" max="10245" width="1.1640625" style="271" customWidth="1"/>
    <col min="10246" max="10246" width="1.5" style="271" customWidth="1"/>
    <col min="10247" max="10247" width="3" style="271" customWidth="1"/>
    <col min="10248" max="10248" width="8.1640625" style="271" customWidth="1"/>
    <col min="10249" max="10249" width="2.33203125" style="271" customWidth="1"/>
    <col min="10250" max="10250" width="10.5" style="271" customWidth="1"/>
    <col min="10251" max="10251" width="4.33203125" style="271" customWidth="1"/>
    <col min="10252" max="10252" width="6.1640625" style="271" customWidth="1"/>
    <col min="10253" max="10253" width="10.5" style="271" customWidth="1"/>
    <col min="10254" max="10254" width="3.83203125" style="271" customWidth="1"/>
    <col min="10255" max="10255" width="1.83203125" style="271" customWidth="1"/>
    <col min="10256" max="10256" width="4.83203125" style="271" customWidth="1"/>
    <col min="10257" max="10257" width="1.83203125" style="271" customWidth="1"/>
    <col min="10258" max="10258" width="7" style="271" customWidth="1"/>
    <col min="10259" max="10259" width="1.83203125" style="271" customWidth="1"/>
    <col min="10260" max="10260" width="3.1640625" style="271" customWidth="1"/>
    <col min="10261" max="10261" width="1.83203125" style="271" customWidth="1"/>
    <col min="10262" max="10262" width="0.5" style="271" customWidth="1"/>
    <col min="10263" max="10263" width="1.83203125" style="271" customWidth="1"/>
    <col min="10264" max="10264" width="3" style="271" customWidth="1"/>
    <col min="10265" max="10265" width="4.1640625" style="271" customWidth="1"/>
    <col min="10266" max="10266" width="1.5" style="271" customWidth="1"/>
    <col min="10267" max="10267" width="1.83203125" style="271" customWidth="1"/>
    <col min="10268" max="10268" width="3" style="271" customWidth="1"/>
    <col min="10269" max="10269" width="5.5" style="271" customWidth="1"/>
    <col min="10270" max="10270" width="1.83203125" style="271" customWidth="1"/>
    <col min="10271" max="10271" width="2.5" style="271" customWidth="1"/>
    <col min="10272" max="10272" width="0.1640625" style="271" customWidth="1"/>
    <col min="10273" max="10273" width="0.5" style="271" customWidth="1"/>
    <col min="10274" max="10274" width="3.1640625" style="271" customWidth="1"/>
    <col min="10275" max="10275" width="2.33203125" style="271" customWidth="1"/>
    <col min="10276" max="10496" width="10.6640625" style="271" customWidth="1"/>
    <col min="10497" max="10497" width="1.1640625" style="271" customWidth="1"/>
    <col min="10498" max="10498" width="1.5" style="271" customWidth="1"/>
    <col min="10499" max="10499" width="0.6640625" style="271" customWidth="1"/>
    <col min="10500" max="10500" width="1.5" style="271" customWidth="1"/>
    <col min="10501" max="10501" width="1.1640625" style="271" customWidth="1"/>
    <col min="10502" max="10502" width="1.5" style="271" customWidth="1"/>
    <col min="10503" max="10503" width="3" style="271" customWidth="1"/>
    <col min="10504" max="10504" width="8.1640625" style="271" customWidth="1"/>
    <col min="10505" max="10505" width="2.33203125" style="271" customWidth="1"/>
    <col min="10506" max="10506" width="10.5" style="271" customWidth="1"/>
    <col min="10507" max="10507" width="4.33203125" style="271" customWidth="1"/>
    <col min="10508" max="10508" width="6.1640625" style="271" customWidth="1"/>
    <col min="10509" max="10509" width="10.5" style="271" customWidth="1"/>
    <col min="10510" max="10510" width="3.83203125" style="271" customWidth="1"/>
    <col min="10511" max="10511" width="1.83203125" style="271" customWidth="1"/>
    <col min="10512" max="10512" width="4.83203125" style="271" customWidth="1"/>
    <col min="10513" max="10513" width="1.83203125" style="271" customWidth="1"/>
    <col min="10514" max="10514" width="7" style="271" customWidth="1"/>
    <col min="10515" max="10515" width="1.83203125" style="271" customWidth="1"/>
    <col min="10516" max="10516" width="3.1640625" style="271" customWidth="1"/>
    <col min="10517" max="10517" width="1.83203125" style="271" customWidth="1"/>
    <col min="10518" max="10518" width="0.5" style="271" customWidth="1"/>
    <col min="10519" max="10519" width="1.83203125" style="271" customWidth="1"/>
    <col min="10520" max="10520" width="3" style="271" customWidth="1"/>
    <col min="10521" max="10521" width="4.1640625" style="271" customWidth="1"/>
    <col min="10522" max="10522" width="1.5" style="271" customWidth="1"/>
    <col min="10523" max="10523" width="1.83203125" style="271" customWidth="1"/>
    <col min="10524" max="10524" width="3" style="271" customWidth="1"/>
    <col min="10525" max="10525" width="5.5" style="271" customWidth="1"/>
    <col min="10526" max="10526" width="1.83203125" style="271" customWidth="1"/>
    <col min="10527" max="10527" width="2.5" style="271" customWidth="1"/>
    <col min="10528" max="10528" width="0.1640625" style="271" customWidth="1"/>
    <col min="10529" max="10529" width="0.5" style="271" customWidth="1"/>
    <col min="10530" max="10530" width="3.1640625" style="271" customWidth="1"/>
    <col min="10531" max="10531" width="2.33203125" style="271" customWidth="1"/>
    <col min="10532" max="10752" width="10.6640625" style="271" customWidth="1"/>
    <col min="10753" max="10753" width="1.1640625" style="271" customWidth="1"/>
    <col min="10754" max="10754" width="1.5" style="271" customWidth="1"/>
    <col min="10755" max="10755" width="0.6640625" style="271" customWidth="1"/>
    <col min="10756" max="10756" width="1.5" style="271" customWidth="1"/>
    <col min="10757" max="10757" width="1.1640625" style="271" customWidth="1"/>
    <col min="10758" max="10758" width="1.5" style="271" customWidth="1"/>
    <col min="10759" max="10759" width="3" style="271" customWidth="1"/>
    <col min="10760" max="10760" width="8.1640625" style="271" customWidth="1"/>
    <col min="10761" max="10761" width="2.33203125" style="271" customWidth="1"/>
    <col min="10762" max="10762" width="10.5" style="271" customWidth="1"/>
    <col min="10763" max="10763" width="4.33203125" style="271" customWidth="1"/>
    <col min="10764" max="10764" width="6.1640625" style="271" customWidth="1"/>
    <col min="10765" max="10765" width="10.5" style="271" customWidth="1"/>
    <col min="10766" max="10766" width="3.83203125" style="271" customWidth="1"/>
    <col min="10767" max="10767" width="1.83203125" style="271" customWidth="1"/>
    <col min="10768" max="10768" width="4.83203125" style="271" customWidth="1"/>
    <col min="10769" max="10769" width="1.83203125" style="271" customWidth="1"/>
    <col min="10770" max="10770" width="7" style="271" customWidth="1"/>
    <col min="10771" max="10771" width="1.83203125" style="271" customWidth="1"/>
    <col min="10772" max="10772" width="3.1640625" style="271" customWidth="1"/>
    <col min="10773" max="10773" width="1.83203125" style="271" customWidth="1"/>
    <col min="10774" max="10774" width="0.5" style="271" customWidth="1"/>
    <col min="10775" max="10775" width="1.83203125" style="271" customWidth="1"/>
    <col min="10776" max="10776" width="3" style="271" customWidth="1"/>
    <col min="10777" max="10777" width="4.1640625" style="271" customWidth="1"/>
    <col min="10778" max="10778" width="1.5" style="271" customWidth="1"/>
    <col min="10779" max="10779" width="1.83203125" style="271" customWidth="1"/>
    <col min="10780" max="10780" width="3" style="271" customWidth="1"/>
    <col min="10781" max="10781" width="5.5" style="271" customWidth="1"/>
    <col min="10782" max="10782" width="1.83203125" style="271" customWidth="1"/>
    <col min="10783" max="10783" width="2.5" style="271" customWidth="1"/>
    <col min="10784" max="10784" width="0.1640625" style="271" customWidth="1"/>
    <col min="10785" max="10785" width="0.5" style="271" customWidth="1"/>
    <col min="10786" max="10786" width="3.1640625" style="271" customWidth="1"/>
    <col min="10787" max="10787" width="2.33203125" style="271" customWidth="1"/>
    <col min="10788" max="11008" width="10.6640625" style="271" customWidth="1"/>
    <col min="11009" max="11009" width="1.1640625" style="271" customWidth="1"/>
    <col min="11010" max="11010" width="1.5" style="271" customWidth="1"/>
    <col min="11011" max="11011" width="0.6640625" style="271" customWidth="1"/>
    <col min="11012" max="11012" width="1.5" style="271" customWidth="1"/>
    <col min="11013" max="11013" width="1.1640625" style="271" customWidth="1"/>
    <col min="11014" max="11014" width="1.5" style="271" customWidth="1"/>
    <col min="11015" max="11015" width="3" style="271" customWidth="1"/>
    <col min="11016" max="11016" width="8.1640625" style="271" customWidth="1"/>
    <col min="11017" max="11017" width="2.33203125" style="271" customWidth="1"/>
    <col min="11018" max="11018" width="10.5" style="271" customWidth="1"/>
    <col min="11019" max="11019" width="4.33203125" style="271" customWidth="1"/>
    <col min="11020" max="11020" width="6.1640625" style="271" customWidth="1"/>
    <col min="11021" max="11021" width="10.5" style="271" customWidth="1"/>
    <col min="11022" max="11022" width="3.83203125" style="271" customWidth="1"/>
    <col min="11023" max="11023" width="1.83203125" style="271" customWidth="1"/>
    <col min="11024" max="11024" width="4.83203125" style="271" customWidth="1"/>
    <col min="11025" max="11025" width="1.83203125" style="271" customWidth="1"/>
    <col min="11026" max="11026" width="7" style="271" customWidth="1"/>
    <col min="11027" max="11027" width="1.83203125" style="271" customWidth="1"/>
    <col min="11028" max="11028" width="3.1640625" style="271" customWidth="1"/>
    <col min="11029" max="11029" width="1.83203125" style="271" customWidth="1"/>
    <col min="11030" max="11030" width="0.5" style="271" customWidth="1"/>
    <col min="11031" max="11031" width="1.83203125" style="271" customWidth="1"/>
    <col min="11032" max="11032" width="3" style="271" customWidth="1"/>
    <col min="11033" max="11033" width="4.1640625" style="271" customWidth="1"/>
    <col min="11034" max="11034" width="1.5" style="271" customWidth="1"/>
    <col min="11035" max="11035" width="1.83203125" style="271" customWidth="1"/>
    <col min="11036" max="11036" width="3" style="271" customWidth="1"/>
    <col min="11037" max="11037" width="5.5" style="271" customWidth="1"/>
    <col min="11038" max="11038" width="1.83203125" style="271" customWidth="1"/>
    <col min="11039" max="11039" width="2.5" style="271" customWidth="1"/>
    <col min="11040" max="11040" width="0.1640625" style="271" customWidth="1"/>
    <col min="11041" max="11041" width="0.5" style="271" customWidth="1"/>
    <col min="11042" max="11042" width="3.1640625" style="271" customWidth="1"/>
    <col min="11043" max="11043" width="2.33203125" style="271" customWidth="1"/>
    <col min="11044" max="11264" width="10.6640625" style="271" customWidth="1"/>
    <col min="11265" max="11265" width="1.1640625" style="271" customWidth="1"/>
    <col min="11266" max="11266" width="1.5" style="271" customWidth="1"/>
    <col min="11267" max="11267" width="0.6640625" style="271" customWidth="1"/>
    <col min="11268" max="11268" width="1.5" style="271" customWidth="1"/>
    <col min="11269" max="11269" width="1.1640625" style="271" customWidth="1"/>
    <col min="11270" max="11270" width="1.5" style="271" customWidth="1"/>
    <col min="11271" max="11271" width="3" style="271" customWidth="1"/>
    <col min="11272" max="11272" width="8.1640625" style="271" customWidth="1"/>
    <col min="11273" max="11273" width="2.33203125" style="271" customWidth="1"/>
    <col min="11274" max="11274" width="10.5" style="271" customWidth="1"/>
    <col min="11275" max="11275" width="4.33203125" style="271" customWidth="1"/>
    <col min="11276" max="11276" width="6.1640625" style="271" customWidth="1"/>
    <col min="11277" max="11277" width="10.5" style="271" customWidth="1"/>
    <col min="11278" max="11278" width="3.83203125" style="271" customWidth="1"/>
    <col min="11279" max="11279" width="1.83203125" style="271" customWidth="1"/>
    <col min="11280" max="11280" width="4.83203125" style="271" customWidth="1"/>
    <col min="11281" max="11281" width="1.83203125" style="271" customWidth="1"/>
    <col min="11282" max="11282" width="7" style="271" customWidth="1"/>
    <col min="11283" max="11283" width="1.83203125" style="271" customWidth="1"/>
    <col min="11284" max="11284" width="3.1640625" style="271" customWidth="1"/>
    <col min="11285" max="11285" width="1.83203125" style="271" customWidth="1"/>
    <col min="11286" max="11286" width="0.5" style="271" customWidth="1"/>
    <col min="11287" max="11287" width="1.83203125" style="271" customWidth="1"/>
    <col min="11288" max="11288" width="3" style="271" customWidth="1"/>
    <col min="11289" max="11289" width="4.1640625" style="271" customWidth="1"/>
    <col min="11290" max="11290" width="1.5" style="271" customWidth="1"/>
    <col min="11291" max="11291" width="1.83203125" style="271" customWidth="1"/>
    <col min="11292" max="11292" width="3" style="271" customWidth="1"/>
    <col min="11293" max="11293" width="5.5" style="271" customWidth="1"/>
    <col min="11294" max="11294" width="1.83203125" style="271" customWidth="1"/>
    <col min="11295" max="11295" width="2.5" style="271" customWidth="1"/>
    <col min="11296" max="11296" width="0.1640625" style="271" customWidth="1"/>
    <col min="11297" max="11297" width="0.5" style="271" customWidth="1"/>
    <col min="11298" max="11298" width="3.1640625" style="271" customWidth="1"/>
    <col min="11299" max="11299" width="2.33203125" style="271" customWidth="1"/>
    <col min="11300" max="11520" width="10.6640625" style="271" customWidth="1"/>
    <col min="11521" max="11521" width="1.1640625" style="271" customWidth="1"/>
    <col min="11522" max="11522" width="1.5" style="271" customWidth="1"/>
    <col min="11523" max="11523" width="0.6640625" style="271" customWidth="1"/>
    <col min="11524" max="11524" width="1.5" style="271" customWidth="1"/>
    <col min="11525" max="11525" width="1.1640625" style="271" customWidth="1"/>
    <col min="11526" max="11526" width="1.5" style="271" customWidth="1"/>
    <col min="11527" max="11527" width="3" style="271" customWidth="1"/>
    <col min="11528" max="11528" width="8.1640625" style="271" customWidth="1"/>
    <col min="11529" max="11529" width="2.33203125" style="271" customWidth="1"/>
    <col min="11530" max="11530" width="10.5" style="271" customWidth="1"/>
    <col min="11531" max="11531" width="4.33203125" style="271" customWidth="1"/>
    <col min="11532" max="11532" width="6.1640625" style="271" customWidth="1"/>
    <col min="11533" max="11533" width="10.5" style="271" customWidth="1"/>
    <col min="11534" max="11534" width="3.83203125" style="271" customWidth="1"/>
    <col min="11535" max="11535" width="1.83203125" style="271" customWidth="1"/>
    <col min="11536" max="11536" width="4.83203125" style="271" customWidth="1"/>
    <col min="11537" max="11537" width="1.83203125" style="271" customWidth="1"/>
    <col min="11538" max="11538" width="7" style="271" customWidth="1"/>
    <col min="11539" max="11539" width="1.83203125" style="271" customWidth="1"/>
    <col min="11540" max="11540" width="3.1640625" style="271" customWidth="1"/>
    <col min="11541" max="11541" width="1.83203125" style="271" customWidth="1"/>
    <col min="11542" max="11542" width="0.5" style="271" customWidth="1"/>
    <col min="11543" max="11543" width="1.83203125" style="271" customWidth="1"/>
    <col min="11544" max="11544" width="3" style="271" customWidth="1"/>
    <col min="11545" max="11545" width="4.1640625" style="271" customWidth="1"/>
    <col min="11546" max="11546" width="1.5" style="271" customWidth="1"/>
    <col min="11547" max="11547" width="1.83203125" style="271" customWidth="1"/>
    <col min="11548" max="11548" width="3" style="271" customWidth="1"/>
    <col min="11549" max="11549" width="5.5" style="271" customWidth="1"/>
    <col min="11550" max="11550" width="1.83203125" style="271" customWidth="1"/>
    <col min="11551" max="11551" width="2.5" style="271" customWidth="1"/>
    <col min="11552" max="11552" width="0.1640625" style="271" customWidth="1"/>
    <col min="11553" max="11553" width="0.5" style="271" customWidth="1"/>
    <col min="11554" max="11554" width="3.1640625" style="271" customWidth="1"/>
    <col min="11555" max="11555" width="2.33203125" style="271" customWidth="1"/>
    <col min="11556" max="11776" width="10.6640625" style="271" customWidth="1"/>
    <col min="11777" max="11777" width="1.1640625" style="271" customWidth="1"/>
    <col min="11778" max="11778" width="1.5" style="271" customWidth="1"/>
    <col min="11779" max="11779" width="0.6640625" style="271" customWidth="1"/>
    <col min="11780" max="11780" width="1.5" style="271" customWidth="1"/>
    <col min="11781" max="11781" width="1.1640625" style="271" customWidth="1"/>
    <col min="11782" max="11782" width="1.5" style="271" customWidth="1"/>
    <col min="11783" max="11783" width="3" style="271" customWidth="1"/>
    <col min="11784" max="11784" width="8.1640625" style="271" customWidth="1"/>
    <col min="11785" max="11785" width="2.33203125" style="271" customWidth="1"/>
    <col min="11786" max="11786" width="10.5" style="271" customWidth="1"/>
    <col min="11787" max="11787" width="4.33203125" style="271" customWidth="1"/>
    <col min="11788" max="11788" width="6.1640625" style="271" customWidth="1"/>
    <col min="11789" max="11789" width="10.5" style="271" customWidth="1"/>
    <col min="11790" max="11790" width="3.83203125" style="271" customWidth="1"/>
    <col min="11791" max="11791" width="1.83203125" style="271" customWidth="1"/>
    <col min="11792" max="11792" width="4.83203125" style="271" customWidth="1"/>
    <col min="11793" max="11793" width="1.83203125" style="271" customWidth="1"/>
    <col min="11794" max="11794" width="7" style="271" customWidth="1"/>
    <col min="11795" max="11795" width="1.83203125" style="271" customWidth="1"/>
    <col min="11796" max="11796" width="3.1640625" style="271" customWidth="1"/>
    <col min="11797" max="11797" width="1.83203125" style="271" customWidth="1"/>
    <col min="11798" max="11798" width="0.5" style="271" customWidth="1"/>
    <col min="11799" max="11799" width="1.83203125" style="271" customWidth="1"/>
    <col min="11800" max="11800" width="3" style="271" customWidth="1"/>
    <col min="11801" max="11801" width="4.1640625" style="271" customWidth="1"/>
    <col min="11802" max="11802" width="1.5" style="271" customWidth="1"/>
    <col min="11803" max="11803" width="1.83203125" style="271" customWidth="1"/>
    <col min="11804" max="11804" width="3" style="271" customWidth="1"/>
    <col min="11805" max="11805" width="5.5" style="271" customWidth="1"/>
    <col min="11806" max="11806" width="1.83203125" style="271" customWidth="1"/>
    <col min="11807" max="11807" width="2.5" style="271" customWidth="1"/>
    <col min="11808" max="11808" width="0.1640625" style="271" customWidth="1"/>
    <col min="11809" max="11809" width="0.5" style="271" customWidth="1"/>
    <col min="11810" max="11810" width="3.1640625" style="271" customWidth="1"/>
    <col min="11811" max="11811" width="2.33203125" style="271" customWidth="1"/>
    <col min="11812" max="12032" width="10.6640625" style="271" customWidth="1"/>
    <col min="12033" max="12033" width="1.1640625" style="271" customWidth="1"/>
    <col min="12034" max="12034" width="1.5" style="271" customWidth="1"/>
    <col min="12035" max="12035" width="0.6640625" style="271" customWidth="1"/>
    <col min="12036" max="12036" width="1.5" style="271" customWidth="1"/>
    <col min="12037" max="12037" width="1.1640625" style="271" customWidth="1"/>
    <col min="12038" max="12038" width="1.5" style="271" customWidth="1"/>
    <col min="12039" max="12039" width="3" style="271" customWidth="1"/>
    <col min="12040" max="12040" width="8.1640625" style="271" customWidth="1"/>
    <col min="12041" max="12041" width="2.33203125" style="271" customWidth="1"/>
    <col min="12042" max="12042" width="10.5" style="271" customWidth="1"/>
    <col min="12043" max="12043" width="4.33203125" style="271" customWidth="1"/>
    <col min="12044" max="12044" width="6.1640625" style="271" customWidth="1"/>
    <col min="12045" max="12045" width="10.5" style="271" customWidth="1"/>
    <col min="12046" max="12046" width="3.83203125" style="271" customWidth="1"/>
    <col min="12047" max="12047" width="1.83203125" style="271" customWidth="1"/>
    <col min="12048" max="12048" width="4.83203125" style="271" customWidth="1"/>
    <col min="12049" max="12049" width="1.83203125" style="271" customWidth="1"/>
    <col min="12050" max="12050" width="7" style="271" customWidth="1"/>
    <col min="12051" max="12051" width="1.83203125" style="271" customWidth="1"/>
    <col min="12052" max="12052" width="3.1640625" style="271" customWidth="1"/>
    <col min="12053" max="12053" width="1.83203125" style="271" customWidth="1"/>
    <col min="12054" max="12054" width="0.5" style="271" customWidth="1"/>
    <col min="12055" max="12055" width="1.83203125" style="271" customWidth="1"/>
    <col min="12056" max="12056" width="3" style="271" customWidth="1"/>
    <col min="12057" max="12057" width="4.1640625" style="271" customWidth="1"/>
    <col min="12058" max="12058" width="1.5" style="271" customWidth="1"/>
    <col min="12059" max="12059" width="1.83203125" style="271" customWidth="1"/>
    <col min="12060" max="12060" width="3" style="271" customWidth="1"/>
    <col min="12061" max="12061" width="5.5" style="271" customWidth="1"/>
    <col min="12062" max="12062" width="1.83203125" style="271" customWidth="1"/>
    <col min="12063" max="12063" width="2.5" style="271" customWidth="1"/>
    <col min="12064" max="12064" width="0.1640625" style="271" customWidth="1"/>
    <col min="12065" max="12065" width="0.5" style="271" customWidth="1"/>
    <col min="12066" max="12066" width="3.1640625" style="271" customWidth="1"/>
    <col min="12067" max="12067" width="2.33203125" style="271" customWidth="1"/>
    <col min="12068" max="12288" width="10.6640625" style="271" customWidth="1"/>
    <col min="12289" max="12289" width="1.1640625" style="271" customWidth="1"/>
    <col min="12290" max="12290" width="1.5" style="271" customWidth="1"/>
    <col min="12291" max="12291" width="0.6640625" style="271" customWidth="1"/>
    <col min="12292" max="12292" width="1.5" style="271" customWidth="1"/>
    <col min="12293" max="12293" width="1.1640625" style="271" customWidth="1"/>
    <col min="12294" max="12294" width="1.5" style="271" customWidth="1"/>
    <col min="12295" max="12295" width="3" style="271" customWidth="1"/>
    <col min="12296" max="12296" width="8.1640625" style="271" customWidth="1"/>
    <col min="12297" max="12297" width="2.33203125" style="271" customWidth="1"/>
    <col min="12298" max="12298" width="10.5" style="271" customWidth="1"/>
    <col min="12299" max="12299" width="4.33203125" style="271" customWidth="1"/>
    <col min="12300" max="12300" width="6.1640625" style="271" customWidth="1"/>
    <col min="12301" max="12301" width="10.5" style="271" customWidth="1"/>
    <col min="12302" max="12302" width="3.83203125" style="271" customWidth="1"/>
    <col min="12303" max="12303" width="1.83203125" style="271" customWidth="1"/>
    <col min="12304" max="12304" width="4.83203125" style="271" customWidth="1"/>
    <col min="12305" max="12305" width="1.83203125" style="271" customWidth="1"/>
    <col min="12306" max="12306" width="7" style="271" customWidth="1"/>
    <col min="12307" max="12307" width="1.83203125" style="271" customWidth="1"/>
    <col min="12308" max="12308" width="3.1640625" style="271" customWidth="1"/>
    <col min="12309" max="12309" width="1.83203125" style="271" customWidth="1"/>
    <col min="12310" max="12310" width="0.5" style="271" customWidth="1"/>
    <col min="12311" max="12311" width="1.83203125" style="271" customWidth="1"/>
    <col min="12312" max="12312" width="3" style="271" customWidth="1"/>
    <col min="12313" max="12313" width="4.1640625" style="271" customWidth="1"/>
    <col min="12314" max="12314" width="1.5" style="271" customWidth="1"/>
    <col min="12315" max="12315" width="1.83203125" style="271" customWidth="1"/>
    <col min="12316" max="12316" width="3" style="271" customWidth="1"/>
    <col min="12317" max="12317" width="5.5" style="271" customWidth="1"/>
    <col min="12318" max="12318" width="1.83203125" style="271" customWidth="1"/>
    <col min="12319" max="12319" width="2.5" style="271" customWidth="1"/>
    <col min="12320" max="12320" width="0.1640625" style="271" customWidth="1"/>
    <col min="12321" max="12321" width="0.5" style="271" customWidth="1"/>
    <col min="12322" max="12322" width="3.1640625" style="271" customWidth="1"/>
    <col min="12323" max="12323" width="2.33203125" style="271" customWidth="1"/>
    <col min="12324" max="12544" width="10.6640625" style="271" customWidth="1"/>
    <col min="12545" max="12545" width="1.1640625" style="271" customWidth="1"/>
    <col min="12546" max="12546" width="1.5" style="271" customWidth="1"/>
    <col min="12547" max="12547" width="0.6640625" style="271" customWidth="1"/>
    <col min="12548" max="12548" width="1.5" style="271" customWidth="1"/>
    <col min="12549" max="12549" width="1.1640625" style="271" customWidth="1"/>
    <col min="12550" max="12550" width="1.5" style="271" customWidth="1"/>
    <col min="12551" max="12551" width="3" style="271" customWidth="1"/>
    <col min="12552" max="12552" width="8.1640625" style="271" customWidth="1"/>
    <col min="12553" max="12553" width="2.33203125" style="271" customWidth="1"/>
    <col min="12554" max="12554" width="10.5" style="271" customWidth="1"/>
    <col min="12555" max="12555" width="4.33203125" style="271" customWidth="1"/>
    <col min="12556" max="12556" width="6.1640625" style="271" customWidth="1"/>
    <col min="12557" max="12557" width="10.5" style="271" customWidth="1"/>
    <col min="12558" max="12558" width="3.83203125" style="271" customWidth="1"/>
    <col min="12559" max="12559" width="1.83203125" style="271" customWidth="1"/>
    <col min="12560" max="12560" width="4.83203125" style="271" customWidth="1"/>
    <col min="12561" max="12561" width="1.83203125" style="271" customWidth="1"/>
    <col min="12562" max="12562" width="7" style="271" customWidth="1"/>
    <col min="12563" max="12563" width="1.83203125" style="271" customWidth="1"/>
    <col min="12564" max="12564" width="3.1640625" style="271" customWidth="1"/>
    <col min="12565" max="12565" width="1.83203125" style="271" customWidth="1"/>
    <col min="12566" max="12566" width="0.5" style="271" customWidth="1"/>
    <col min="12567" max="12567" width="1.83203125" style="271" customWidth="1"/>
    <col min="12568" max="12568" width="3" style="271" customWidth="1"/>
    <col min="12569" max="12569" width="4.1640625" style="271" customWidth="1"/>
    <col min="12570" max="12570" width="1.5" style="271" customWidth="1"/>
    <col min="12571" max="12571" width="1.83203125" style="271" customWidth="1"/>
    <col min="12572" max="12572" width="3" style="271" customWidth="1"/>
    <col min="12573" max="12573" width="5.5" style="271" customWidth="1"/>
    <col min="12574" max="12574" width="1.83203125" style="271" customWidth="1"/>
    <col min="12575" max="12575" width="2.5" style="271" customWidth="1"/>
    <col min="12576" max="12576" width="0.1640625" style="271" customWidth="1"/>
    <col min="12577" max="12577" width="0.5" style="271" customWidth="1"/>
    <col min="12578" max="12578" width="3.1640625" style="271" customWidth="1"/>
    <col min="12579" max="12579" width="2.33203125" style="271" customWidth="1"/>
    <col min="12580" max="12800" width="10.6640625" style="271" customWidth="1"/>
    <col min="12801" max="12801" width="1.1640625" style="271" customWidth="1"/>
    <col min="12802" max="12802" width="1.5" style="271" customWidth="1"/>
    <col min="12803" max="12803" width="0.6640625" style="271" customWidth="1"/>
    <col min="12804" max="12804" width="1.5" style="271" customWidth="1"/>
    <col min="12805" max="12805" width="1.1640625" style="271" customWidth="1"/>
    <col min="12806" max="12806" width="1.5" style="271" customWidth="1"/>
    <col min="12807" max="12807" width="3" style="271" customWidth="1"/>
    <col min="12808" max="12808" width="8.1640625" style="271" customWidth="1"/>
    <col min="12809" max="12809" width="2.33203125" style="271" customWidth="1"/>
    <col min="12810" max="12810" width="10.5" style="271" customWidth="1"/>
    <col min="12811" max="12811" width="4.33203125" style="271" customWidth="1"/>
    <col min="12812" max="12812" width="6.1640625" style="271" customWidth="1"/>
    <col min="12813" max="12813" width="10.5" style="271" customWidth="1"/>
    <col min="12814" max="12814" width="3.83203125" style="271" customWidth="1"/>
    <col min="12815" max="12815" width="1.83203125" style="271" customWidth="1"/>
    <col min="12816" max="12816" width="4.83203125" style="271" customWidth="1"/>
    <col min="12817" max="12817" width="1.83203125" style="271" customWidth="1"/>
    <col min="12818" max="12818" width="7" style="271" customWidth="1"/>
    <col min="12819" max="12819" width="1.83203125" style="271" customWidth="1"/>
    <col min="12820" max="12820" width="3.1640625" style="271" customWidth="1"/>
    <col min="12821" max="12821" width="1.83203125" style="271" customWidth="1"/>
    <col min="12822" max="12822" width="0.5" style="271" customWidth="1"/>
    <col min="12823" max="12823" width="1.83203125" style="271" customWidth="1"/>
    <col min="12824" max="12824" width="3" style="271" customWidth="1"/>
    <col min="12825" max="12825" width="4.1640625" style="271" customWidth="1"/>
    <col min="12826" max="12826" width="1.5" style="271" customWidth="1"/>
    <col min="12827" max="12827" width="1.83203125" style="271" customWidth="1"/>
    <col min="12828" max="12828" width="3" style="271" customWidth="1"/>
    <col min="12829" max="12829" width="5.5" style="271" customWidth="1"/>
    <col min="12830" max="12830" width="1.83203125" style="271" customWidth="1"/>
    <col min="12831" max="12831" width="2.5" style="271" customWidth="1"/>
    <col min="12832" max="12832" width="0.1640625" style="271" customWidth="1"/>
    <col min="12833" max="12833" width="0.5" style="271" customWidth="1"/>
    <col min="12834" max="12834" width="3.1640625" style="271" customWidth="1"/>
    <col min="12835" max="12835" width="2.33203125" style="271" customWidth="1"/>
    <col min="12836" max="13056" width="10.6640625" style="271" customWidth="1"/>
    <col min="13057" max="13057" width="1.1640625" style="271" customWidth="1"/>
    <col min="13058" max="13058" width="1.5" style="271" customWidth="1"/>
    <col min="13059" max="13059" width="0.6640625" style="271" customWidth="1"/>
    <col min="13060" max="13060" width="1.5" style="271" customWidth="1"/>
    <col min="13061" max="13061" width="1.1640625" style="271" customWidth="1"/>
    <col min="13062" max="13062" width="1.5" style="271" customWidth="1"/>
    <col min="13063" max="13063" width="3" style="271" customWidth="1"/>
    <col min="13064" max="13064" width="8.1640625" style="271" customWidth="1"/>
    <col min="13065" max="13065" width="2.33203125" style="271" customWidth="1"/>
    <col min="13066" max="13066" width="10.5" style="271" customWidth="1"/>
    <col min="13067" max="13067" width="4.33203125" style="271" customWidth="1"/>
    <col min="13068" max="13068" width="6.1640625" style="271" customWidth="1"/>
    <col min="13069" max="13069" width="10.5" style="271" customWidth="1"/>
    <col min="13070" max="13070" width="3.83203125" style="271" customWidth="1"/>
    <col min="13071" max="13071" width="1.83203125" style="271" customWidth="1"/>
    <col min="13072" max="13072" width="4.83203125" style="271" customWidth="1"/>
    <col min="13073" max="13073" width="1.83203125" style="271" customWidth="1"/>
    <col min="13074" max="13074" width="7" style="271" customWidth="1"/>
    <col min="13075" max="13075" width="1.83203125" style="271" customWidth="1"/>
    <col min="13076" max="13076" width="3.1640625" style="271" customWidth="1"/>
    <col min="13077" max="13077" width="1.83203125" style="271" customWidth="1"/>
    <col min="13078" max="13078" width="0.5" style="271" customWidth="1"/>
    <col min="13079" max="13079" width="1.83203125" style="271" customWidth="1"/>
    <col min="13080" max="13080" width="3" style="271" customWidth="1"/>
    <col min="13081" max="13081" width="4.1640625" style="271" customWidth="1"/>
    <col min="13082" max="13082" width="1.5" style="271" customWidth="1"/>
    <col min="13083" max="13083" width="1.83203125" style="271" customWidth="1"/>
    <col min="13084" max="13084" width="3" style="271" customWidth="1"/>
    <col min="13085" max="13085" width="5.5" style="271" customWidth="1"/>
    <col min="13086" max="13086" width="1.83203125" style="271" customWidth="1"/>
    <col min="13087" max="13087" width="2.5" style="271" customWidth="1"/>
    <col min="13088" max="13088" width="0.1640625" style="271" customWidth="1"/>
    <col min="13089" max="13089" width="0.5" style="271" customWidth="1"/>
    <col min="13090" max="13090" width="3.1640625" style="271" customWidth="1"/>
    <col min="13091" max="13091" width="2.33203125" style="271" customWidth="1"/>
    <col min="13092" max="13312" width="10.6640625" style="271" customWidth="1"/>
    <col min="13313" max="13313" width="1.1640625" style="271" customWidth="1"/>
    <col min="13314" max="13314" width="1.5" style="271" customWidth="1"/>
    <col min="13315" max="13315" width="0.6640625" style="271" customWidth="1"/>
    <col min="13316" max="13316" width="1.5" style="271" customWidth="1"/>
    <col min="13317" max="13317" width="1.1640625" style="271" customWidth="1"/>
    <col min="13318" max="13318" width="1.5" style="271" customWidth="1"/>
    <col min="13319" max="13319" width="3" style="271" customWidth="1"/>
    <col min="13320" max="13320" width="8.1640625" style="271" customWidth="1"/>
    <col min="13321" max="13321" width="2.33203125" style="271" customWidth="1"/>
    <col min="13322" max="13322" width="10.5" style="271" customWidth="1"/>
    <col min="13323" max="13323" width="4.33203125" style="271" customWidth="1"/>
    <col min="13324" max="13324" width="6.1640625" style="271" customWidth="1"/>
    <col min="13325" max="13325" width="10.5" style="271" customWidth="1"/>
    <col min="13326" max="13326" width="3.83203125" style="271" customWidth="1"/>
    <col min="13327" max="13327" width="1.83203125" style="271" customWidth="1"/>
    <col min="13328" max="13328" width="4.83203125" style="271" customWidth="1"/>
    <col min="13329" max="13329" width="1.83203125" style="271" customWidth="1"/>
    <col min="13330" max="13330" width="7" style="271" customWidth="1"/>
    <col min="13331" max="13331" width="1.83203125" style="271" customWidth="1"/>
    <col min="13332" max="13332" width="3.1640625" style="271" customWidth="1"/>
    <col min="13333" max="13333" width="1.83203125" style="271" customWidth="1"/>
    <col min="13334" max="13334" width="0.5" style="271" customWidth="1"/>
    <col min="13335" max="13335" width="1.83203125" style="271" customWidth="1"/>
    <col min="13336" max="13336" width="3" style="271" customWidth="1"/>
    <col min="13337" max="13337" width="4.1640625" style="271" customWidth="1"/>
    <col min="13338" max="13338" width="1.5" style="271" customWidth="1"/>
    <col min="13339" max="13339" width="1.83203125" style="271" customWidth="1"/>
    <col min="13340" max="13340" width="3" style="271" customWidth="1"/>
    <col min="13341" max="13341" width="5.5" style="271" customWidth="1"/>
    <col min="13342" max="13342" width="1.83203125" style="271" customWidth="1"/>
    <col min="13343" max="13343" width="2.5" style="271" customWidth="1"/>
    <col min="13344" max="13344" width="0.1640625" style="271" customWidth="1"/>
    <col min="13345" max="13345" width="0.5" style="271" customWidth="1"/>
    <col min="13346" max="13346" width="3.1640625" style="271" customWidth="1"/>
    <col min="13347" max="13347" width="2.33203125" style="271" customWidth="1"/>
    <col min="13348" max="13568" width="10.6640625" style="271" customWidth="1"/>
    <col min="13569" max="13569" width="1.1640625" style="271" customWidth="1"/>
    <col min="13570" max="13570" width="1.5" style="271" customWidth="1"/>
    <col min="13571" max="13571" width="0.6640625" style="271" customWidth="1"/>
    <col min="13572" max="13572" width="1.5" style="271" customWidth="1"/>
    <col min="13573" max="13573" width="1.1640625" style="271" customWidth="1"/>
    <col min="13574" max="13574" width="1.5" style="271" customWidth="1"/>
    <col min="13575" max="13575" width="3" style="271" customWidth="1"/>
    <col min="13576" max="13576" width="8.1640625" style="271" customWidth="1"/>
    <col min="13577" max="13577" width="2.33203125" style="271" customWidth="1"/>
    <col min="13578" max="13578" width="10.5" style="271" customWidth="1"/>
    <col min="13579" max="13579" width="4.33203125" style="271" customWidth="1"/>
    <col min="13580" max="13580" width="6.1640625" style="271" customWidth="1"/>
    <col min="13581" max="13581" width="10.5" style="271" customWidth="1"/>
    <col min="13582" max="13582" width="3.83203125" style="271" customWidth="1"/>
    <col min="13583" max="13583" width="1.83203125" style="271" customWidth="1"/>
    <col min="13584" max="13584" width="4.83203125" style="271" customWidth="1"/>
    <col min="13585" max="13585" width="1.83203125" style="271" customWidth="1"/>
    <col min="13586" max="13586" width="7" style="271" customWidth="1"/>
    <col min="13587" max="13587" width="1.83203125" style="271" customWidth="1"/>
    <col min="13588" max="13588" width="3.1640625" style="271" customWidth="1"/>
    <col min="13589" max="13589" width="1.83203125" style="271" customWidth="1"/>
    <col min="13590" max="13590" width="0.5" style="271" customWidth="1"/>
    <col min="13591" max="13591" width="1.83203125" style="271" customWidth="1"/>
    <col min="13592" max="13592" width="3" style="271" customWidth="1"/>
    <col min="13593" max="13593" width="4.1640625" style="271" customWidth="1"/>
    <col min="13594" max="13594" width="1.5" style="271" customWidth="1"/>
    <col min="13595" max="13595" width="1.83203125" style="271" customWidth="1"/>
    <col min="13596" max="13596" width="3" style="271" customWidth="1"/>
    <col min="13597" max="13597" width="5.5" style="271" customWidth="1"/>
    <col min="13598" max="13598" width="1.83203125" style="271" customWidth="1"/>
    <col min="13599" max="13599" width="2.5" style="271" customWidth="1"/>
    <col min="13600" max="13600" width="0.1640625" style="271" customWidth="1"/>
    <col min="13601" max="13601" width="0.5" style="271" customWidth="1"/>
    <col min="13602" max="13602" width="3.1640625" style="271" customWidth="1"/>
    <col min="13603" max="13603" width="2.33203125" style="271" customWidth="1"/>
    <col min="13604" max="13824" width="10.6640625" style="271" customWidth="1"/>
    <col min="13825" max="13825" width="1.1640625" style="271" customWidth="1"/>
    <col min="13826" max="13826" width="1.5" style="271" customWidth="1"/>
    <col min="13827" max="13827" width="0.6640625" style="271" customWidth="1"/>
    <col min="13828" max="13828" width="1.5" style="271" customWidth="1"/>
    <col min="13829" max="13829" width="1.1640625" style="271" customWidth="1"/>
    <col min="13830" max="13830" width="1.5" style="271" customWidth="1"/>
    <col min="13831" max="13831" width="3" style="271" customWidth="1"/>
    <col min="13832" max="13832" width="8.1640625" style="271" customWidth="1"/>
    <col min="13833" max="13833" width="2.33203125" style="271" customWidth="1"/>
    <col min="13834" max="13834" width="10.5" style="271" customWidth="1"/>
    <col min="13835" max="13835" width="4.33203125" style="271" customWidth="1"/>
    <col min="13836" max="13836" width="6.1640625" style="271" customWidth="1"/>
    <col min="13837" max="13837" width="10.5" style="271" customWidth="1"/>
    <col min="13838" max="13838" width="3.83203125" style="271" customWidth="1"/>
    <col min="13839" max="13839" width="1.83203125" style="271" customWidth="1"/>
    <col min="13840" max="13840" width="4.83203125" style="271" customWidth="1"/>
    <col min="13841" max="13841" width="1.83203125" style="271" customWidth="1"/>
    <col min="13842" max="13842" width="7" style="271" customWidth="1"/>
    <col min="13843" max="13843" width="1.83203125" style="271" customWidth="1"/>
    <col min="13844" max="13844" width="3.1640625" style="271" customWidth="1"/>
    <col min="13845" max="13845" width="1.83203125" style="271" customWidth="1"/>
    <col min="13846" max="13846" width="0.5" style="271" customWidth="1"/>
    <col min="13847" max="13847" width="1.83203125" style="271" customWidth="1"/>
    <col min="13848" max="13848" width="3" style="271" customWidth="1"/>
    <col min="13849" max="13849" width="4.1640625" style="271" customWidth="1"/>
    <col min="13850" max="13850" width="1.5" style="271" customWidth="1"/>
    <col min="13851" max="13851" width="1.83203125" style="271" customWidth="1"/>
    <col min="13852" max="13852" width="3" style="271" customWidth="1"/>
    <col min="13853" max="13853" width="5.5" style="271" customWidth="1"/>
    <col min="13854" max="13854" width="1.83203125" style="271" customWidth="1"/>
    <col min="13855" max="13855" width="2.5" style="271" customWidth="1"/>
    <col min="13856" max="13856" width="0.1640625" style="271" customWidth="1"/>
    <col min="13857" max="13857" width="0.5" style="271" customWidth="1"/>
    <col min="13858" max="13858" width="3.1640625" style="271" customWidth="1"/>
    <col min="13859" max="13859" width="2.33203125" style="271" customWidth="1"/>
    <col min="13860" max="14080" width="10.6640625" style="271" customWidth="1"/>
    <col min="14081" max="14081" width="1.1640625" style="271" customWidth="1"/>
    <col min="14082" max="14082" width="1.5" style="271" customWidth="1"/>
    <col min="14083" max="14083" width="0.6640625" style="271" customWidth="1"/>
    <col min="14084" max="14084" width="1.5" style="271" customWidth="1"/>
    <col min="14085" max="14085" width="1.1640625" style="271" customWidth="1"/>
    <col min="14086" max="14086" width="1.5" style="271" customWidth="1"/>
    <col min="14087" max="14087" width="3" style="271" customWidth="1"/>
    <col min="14088" max="14088" width="8.1640625" style="271" customWidth="1"/>
    <col min="14089" max="14089" width="2.33203125" style="271" customWidth="1"/>
    <col min="14090" max="14090" width="10.5" style="271" customWidth="1"/>
    <col min="14091" max="14091" width="4.33203125" style="271" customWidth="1"/>
    <col min="14092" max="14092" width="6.1640625" style="271" customWidth="1"/>
    <col min="14093" max="14093" width="10.5" style="271" customWidth="1"/>
    <col min="14094" max="14094" width="3.83203125" style="271" customWidth="1"/>
    <col min="14095" max="14095" width="1.83203125" style="271" customWidth="1"/>
    <col min="14096" max="14096" width="4.83203125" style="271" customWidth="1"/>
    <col min="14097" max="14097" width="1.83203125" style="271" customWidth="1"/>
    <col min="14098" max="14098" width="7" style="271" customWidth="1"/>
    <col min="14099" max="14099" width="1.83203125" style="271" customWidth="1"/>
    <col min="14100" max="14100" width="3.1640625" style="271" customWidth="1"/>
    <col min="14101" max="14101" width="1.83203125" style="271" customWidth="1"/>
    <col min="14102" max="14102" width="0.5" style="271" customWidth="1"/>
    <col min="14103" max="14103" width="1.83203125" style="271" customWidth="1"/>
    <col min="14104" max="14104" width="3" style="271" customWidth="1"/>
    <col min="14105" max="14105" width="4.1640625" style="271" customWidth="1"/>
    <col min="14106" max="14106" width="1.5" style="271" customWidth="1"/>
    <col min="14107" max="14107" width="1.83203125" style="271" customWidth="1"/>
    <col min="14108" max="14108" width="3" style="271" customWidth="1"/>
    <col min="14109" max="14109" width="5.5" style="271" customWidth="1"/>
    <col min="14110" max="14110" width="1.83203125" style="271" customWidth="1"/>
    <col min="14111" max="14111" width="2.5" style="271" customWidth="1"/>
    <col min="14112" max="14112" width="0.1640625" style="271" customWidth="1"/>
    <col min="14113" max="14113" width="0.5" style="271" customWidth="1"/>
    <col min="14114" max="14114" width="3.1640625" style="271" customWidth="1"/>
    <col min="14115" max="14115" width="2.33203125" style="271" customWidth="1"/>
    <col min="14116" max="14336" width="10.6640625" style="271" customWidth="1"/>
    <col min="14337" max="14337" width="1.1640625" style="271" customWidth="1"/>
    <col min="14338" max="14338" width="1.5" style="271" customWidth="1"/>
    <col min="14339" max="14339" width="0.6640625" style="271" customWidth="1"/>
    <col min="14340" max="14340" width="1.5" style="271" customWidth="1"/>
    <col min="14341" max="14341" width="1.1640625" style="271" customWidth="1"/>
    <col min="14342" max="14342" width="1.5" style="271" customWidth="1"/>
    <col min="14343" max="14343" width="3" style="271" customWidth="1"/>
    <col min="14344" max="14344" width="8.1640625" style="271" customWidth="1"/>
    <col min="14345" max="14345" width="2.33203125" style="271" customWidth="1"/>
    <col min="14346" max="14346" width="10.5" style="271" customWidth="1"/>
    <col min="14347" max="14347" width="4.33203125" style="271" customWidth="1"/>
    <col min="14348" max="14348" width="6.1640625" style="271" customWidth="1"/>
    <col min="14349" max="14349" width="10.5" style="271" customWidth="1"/>
    <col min="14350" max="14350" width="3.83203125" style="271" customWidth="1"/>
    <col min="14351" max="14351" width="1.83203125" style="271" customWidth="1"/>
    <col min="14352" max="14352" width="4.83203125" style="271" customWidth="1"/>
    <col min="14353" max="14353" width="1.83203125" style="271" customWidth="1"/>
    <col min="14354" max="14354" width="7" style="271" customWidth="1"/>
    <col min="14355" max="14355" width="1.83203125" style="271" customWidth="1"/>
    <col min="14356" max="14356" width="3.1640625" style="271" customWidth="1"/>
    <col min="14357" max="14357" width="1.83203125" style="271" customWidth="1"/>
    <col min="14358" max="14358" width="0.5" style="271" customWidth="1"/>
    <col min="14359" max="14359" width="1.83203125" style="271" customWidth="1"/>
    <col min="14360" max="14360" width="3" style="271" customWidth="1"/>
    <col min="14361" max="14361" width="4.1640625" style="271" customWidth="1"/>
    <col min="14362" max="14362" width="1.5" style="271" customWidth="1"/>
    <col min="14363" max="14363" width="1.83203125" style="271" customWidth="1"/>
    <col min="14364" max="14364" width="3" style="271" customWidth="1"/>
    <col min="14365" max="14365" width="5.5" style="271" customWidth="1"/>
    <col min="14366" max="14366" width="1.83203125" style="271" customWidth="1"/>
    <col min="14367" max="14367" width="2.5" style="271" customWidth="1"/>
    <col min="14368" max="14368" width="0.1640625" style="271" customWidth="1"/>
    <col min="14369" max="14369" width="0.5" style="271" customWidth="1"/>
    <col min="14370" max="14370" width="3.1640625" style="271" customWidth="1"/>
    <col min="14371" max="14371" width="2.33203125" style="271" customWidth="1"/>
    <col min="14372" max="14592" width="10.6640625" style="271" customWidth="1"/>
    <col min="14593" max="14593" width="1.1640625" style="271" customWidth="1"/>
    <col min="14594" max="14594" width="1.5" style="271" customWidth="1"/>
    <col min="14595" max="14595" width="0.6640625" style="271" customWidth="1"/>
    <col min="14596" max="14596" width="1.5" style="271" customWidth="1"/>
    <col min="14597" max="14597" width="1.1640625" style="271" customWidth="1"/>
    <col min="14598" max="14598" width="1.5" style="271" customWidth="1"/>
    <col min="14599" max="14599" width="3" style="271" customWidth="1"/>
    <col min="14600" max="14600" width="8.1640625" style="271" customWidth="1"/>
    <col min="14601" max="14601" width="2.33203125" style="271" customWidth="1"/>
    <col min="14602" max="14602" width="10.5" style="271" customWidth="1"/>
    <col min="14603" max="14603" width="4.33203125" style="271" customWidth="1"/>
    <col min="14604" max="14604" width="6.1640625" style="271" customWidth="1"/>
    <col min="14605" max="14605" width="10.5" style="271" customWidth="1"/>
    <col min="14606" max="14606" width="3.83203125" style="271" customWidth="1"/>
    <col min="14607" max="14607" width="1.83203125" style="271" customWidth="1"/>
    <col min="14608" max="14608" width="4.83203125" style="271" customWidth="1"/>
    <col min="14609" max="14609" width="1.83203125" style="271" customWidth="1"/>
    <col min="14610" max="14610" width="7" style="271" customWidth="1"/>
    <col min="14611" max="14611" width="1.83203125" style="271" customWidth="1"/>
    <col min="14612" max="14612" width="3.1640625" style="271" customWidth="1"/>
    <col min="14613" max="14613" width="1.83203125" style="271" customWidth="1"/>
    <col min="14614" max="14614" width="0.5" style="271" customWidth="1"/>
    <col min="14615" max="14615" width="1.83203125" style="271" customWidth="1"/>
    <col min="14616" max="14616" width="3" style="271" customWidth="1"/>
    <col min="14617" max="14617" width="4.1640625" style="271" customWidth="1"/>
    <col min="14618" max="14618" width="1.5" style="271" customWidth="1"/>
    <col min="14619" max="14619" width="1.83203125" style="271" customWidth="1"/>
    <col min="14620" max="14620" width="3" style="271" customWidth="1"/>
    <col min="14621" max="14621" width="5.5" style="271" customWidth="1"/>
    <col min="14622" max="14622" width="1.83203125" style="271" customWidth="1"/>
    <col min="14623" max="14623" width="2.5" style="271" customWidth="1"/>
    <col min="14624" max="14624" width="0.1640625" style="271" customWidth="1"/>
    <col min="14625" max="14625" width="0.5" style="271" customWidth="1"/>
    <col min="14626" max="14626" width="3.1640625" style="271" customWidth="1"/>
    <col min="14627" max="14627" width="2.33203125" style="271" customWidth="1"/>
    <col min="14628" max="14848" width="10.6640625" style="271" customWidth="1"/>
    <col min="14849" max="14849" width="1.1640625" style="271" customWidth="1"/>
    <col min="14850" max="14850" width="1.5" style="271" customWidth="1"/>
    <col min="14851" max="14851" width="0.6640625" style="271" customWidth="1"/>
    <col min="14852" max="14852" width="1.5" style="271" customWidth="1"/>
    <col min="14853" max="14853" width="1.1640625" style="271" customWidth="1"/>
    <col min="14854" max="14854" width="1.5" style="271" customWidth="1"/>
    <col min="14855" max="14855" width="3" style="271" customWidth="1"/>
    <col min="14856" max="14856" width="8.1640625" style="271" customWidth="1"/>
    <col min="14857" max="14857" width="2.33203125" style="271" customWidth="1"/>
    <col min="14858" max="14858" width="10.5" style="271" customWidth="1"/>
    <col min="14859" max="14859" width="4.33203125" style="271" customWidth="1"/>
    <col min="14860" max="14860" width="6.1640625" style="271" customWidth="1"/>
    <col min="14861" max="14861" width="10.5" style="271" customWidth="1"/>
    <col min="14862" max="14862" width="3.83203125" style="271" customWidth="1"/>
    <col min="14863" max="14863" width="1.83203125" style="271" customWidth="1"/>
    <col min="14864" max="14864" width="4.83203125" style="271" customWidth="1"/>
    <col min="14865" max="14865" width="1.83203125" style="271" customWidth="1"/>
    <col min="14866" max="14866" width="7" style="271" customWidth="1"/>
    <col min="14867" max="14867" width="1.83203125" style="271" customWidth="1"/>
    <col min="14868" max="14868" width="3.1640625" style="271" customWidth="1"/>
    <col min="14869" max="14869" width="1.83203125" style="271" customWidth="1"/>
    <col min="14870" max="14870" width="0.5" style="271" customWidth="1"/>
    <col min="14871" max="14871" width="1.83203125" style="271" customWidth="1"/>
    <col min="14872" max="14872" width="3" style="271" customWidth="1"/>
    <col min="14873" max="14873" width="4.1640625" style="271" customWidth="1"/>
    <col min="14874" max="14874" width="1.5" style="271" customWidth="1"/>
    <col min="14875" max="14875" width="1.83203125" style="271" customWidth="1"/>
    <col min="14876" max="14876" width="3" style="271" customWidth="1"/>
    <col min="14877" max="14877" width="5.5" style="271" customWidth="1"/>
    <col min="14878" max="14878" width="1.83203125" style="271" customWidth="1"/>
    <col min="14879" max="14879" width="2.5" style="271" customWidth="1"/>
    <col min="14880" max="14880" width="0.1640625" style="271" customWidth="1"/>
    <col min="14881" max="14881" width="0.5" style="271" customWidth="1"/>
    <col min="14882" max="14882" width="3.1640625" style="271" customWidth="1"/>
    <col min="14883" max="14883" width="2.33203125" style="271" customWidth="1"/>
    <col min="14884" max="15104" width="10.6640625" style="271" customWidth="1"/>
    <col min="15105" max="15105" width="1.1640625" style="271" customWidth="1"/>
    <col min="15106" max="15106" width="1.5" style="271" customWidth="1"/>
    <col min="15107" max="15107" width="0.6640625" style="271" customWidth="1"/>
    <col min="15108" max="15108" width="1.5" style="271" customWidth="1"/>
    <col min="15109" max="15109" width="1.1640625" style="271" customWidth="1"/>
    <col min="15110" max="15110" width="1.5" style="271" customWidth="1"/>
    <col min="15111" max="15111" width="3" style="271" customWidth="1"/>
    <col min="15112" max="15112" width="8.1640625" style="271" customWidth="1"/>
    <col min="15113" max="15113" width="2.33203125" style="271" customWidth="1"/>
    <col min="15114" max="15114" width="10.5" style="271" customWidth="1"/>
    <col min="15115" max="15115" width="4.33203125" style="271" customWidth="1"/>
    <col min="15116" max="15116" width="6.1640625" style="271" customWidth="1"/>
    <col min="15117" max="15117" width="10.5" style="271" customWidth="1"/>
    <col min="15118" max="15118" width="3.83203125" style="271" customWidth="1"/>
    <col min="15119" max="15119" width="1.83203125" style="271" customWidth="1"/>
    <col min="15120" max="15120" width="4.83203125" style="271" customWidth="1"/>
    <col min="15121" max="15121" width="1.83203125" style="271" customWidth="1"/>
    <col min="15122" max="15122" width="7" style="271" customWidth="1"/>
    <col min="15123" max="15123" width="1.83203125" style="271" customWidth="1"/>
    <col min="15124" max="15124" width="3.1640625" style="271" customWidth="1"/>
    <col min="15125" max="15125" width="1.83203125" style="271" customWidth="1"/>
    <col min="15126" max="15126" width="0.5" style="271" customWidth="1"/>
    <col min="15127" max="15127" width="1.83203125" style="271" customWidth="1"/>
    <col min="15128" max="15128" width="3" style="271" customWidth="1"/>
    <col min="15129" max="15129" width="4.1640625" style="271" customWidth="1"/>
    <col min="15130" max="15130" width="1.5" style="271" customWidth="1"/>
    <col min="15131" max="15131" width="1.83203125" style="271" customWidth="1"/>
    <col min="15132" max="15132" width="3" style="271" customWidth="1"/>
    <col min="15133" max="15133" width="5.5" style="271" customWidth="1"/>
    <col min="15134" max="15134" width="1.83203125" style="271" customWidth="1"/>
    <col min="15135" max="15135" width="2.5" style="271" customWidth="1"/>
    <col min="15136" max="15136" width="0.1640625" style="271" customWidth="1"/>
    <col min="15137" max="15137" width="0.5" style="271" customWidth="1"/>
    <col min="15138" max="15138" width="3.1640625" style="271" customWidth="1"/>
    <col min="15139" max="15139" width="2.33203125" style="271" customWidth="1"/>
    <col min="15140" max="15360" width="10.6640625" style="271" customWidth="1"/>
    <col min="15361" max="15361" width="1.1640625" style="271" customWidth="1"/>
    <col min="15362" max="15362" width="1.5" style="271" customWidth="1"/>
    <col min="15363" max="15363" width="0.6640625" style="271" customWidth="1"/>
    <col min="15364" max="15364" width="1.5" style="271" customWidth="1"/>
    <col min="15365" max="15365" width="1.1640625" style="271" customWidth="1"/>
    <col min="15366" max="15366" width="1.5" style="271" customWidth="1"/>
    <col min="15367" max="15367" width="3" style="271" customWidth="1"/>
    <col min="15368" max="15368" width="8.1640625" style="271" customWidth="1"/>
    <col min="15369" max="15369" width="2.33203125" style="271" customWidth="1"/>
    <col min="15370" max="15370" width="10.5" style="271" customWidth="1"/>
    <col min="15371" max="15371" width="4.33203125" style="271" customWidth="1"/>
    <col min="15372" max="15372" width="6.1640625" style="271" customWidth="1"/>
    <col min="15373" max="15373" width="10.5" style="271" customWidth="1"/>
    <col min="15374" max="15374" width="3.83203125" style="271" customWidth="1"/>
    <col min="15375" max="15375" width="1.83203125" style="271" customWidth="1"/>
    <col min="15376" max="15376" width="4.83203125" style="271" customWidth="1"/>
    <col min="15377" max="15377" width="1.83203125" style="271" customWidth="1"/>
    <col min="15378" max="15378" width="7" style="271" customWidth="1"/>
    <col min="15379" max="15379" width="1.83203125" style="271" customWidth="1"/>
    <col min="15380" max="15380" width="3.1640625" style="271" customWidth="1"/>
    <col min="15381" max="15381" width="1.83203125" style="271" customWidth="1"/>
    <col min="15382" max="15382" width="0.5" style="271" customWidth="1"/>
    <col min="15383" max="15383" width="1.83203125" style="271" customWidth="1"/>
    <col min="15384" max="15384" width="3" style="271" customWidth="1"/>
    <col min="15385" max="15385" width="4.1640625" style="271" customWidth="1"/>
    <col min="15386" max="15386" width="1.5" style="271" customWidth="1"/>
    <col min="15387" max="15387" width="1.83203125" style="271" customWidth="1"/>
    <col min="15388" max="15388" width="3" style="271" customWidth="1"/>
    <col min="15389" max="15389" width="5.5" style="271" customWidth="1"/>
    <col min="15390" max="15390" width="1.83203125" style="271" customWidth="1"/>
    <col min="15391" max="15391" width="2.5" style="271" customWidth="1"/>
    <col min="15392" max="15392" width="0.1640625" style="271" customWidth="1"/>
    <col min="15393" max="15393" width="0.5" style="271" customWidth="1"/>
    <col min="15394" max="15394" width="3.1640625" style="271" customWidth="1"/>
    <col min="15395" max="15395" width="2.33203125" style="271" customWidth="1"/>
    <col min="15396" max="15616" width="10.6640625" style="271" customWidth="1"/>
    <col min="15617" max="15617" width="1.1640625" style="271" customWidth="1"/>
    <col min="15618" max="15618" width="1.5" style="271" customWidth="1"/>
    <col min="15619" max="15619" width="0.6640625" style="271" customWidth="1"/>
    <col min="15620" max="15620" width="1.5" style="271" customWidth="1"/>
    <col min="15621" max="15621" width="1.1640625" style="271" customWidth="1"/>
    <col min="15622" max="15622" width="1.5" style="271" customWidth="1"/>
    <col min="15623" max="15623" width="3" style="271" customWidth="1"/>
    <col min="15624" max="15624" width="8.1640625" style="271" customWidth="1"/>
    <col min="15625" max="15625" width="2.33203125" style="271" customWidth="1"/>
    <col min="15626" max="15626" width="10.5" style="271" customWidth="1"/>
    <col min="15627" max="15627" width="4.33203125" style="271" customWidth="1"/>
    <col min="15628" max="15628" width="6.1640625" style="271" customWidth="1"/>
    <col min="15629" max="15629" width="10.5" style="271" customWidth="1"/>
    <col min="15630" max="15630" width="3.83203125" style="271" customWidth="1"/>
    <col min="15631" max="15631" width="1.83203125" style="271" customWidth="1"/>
    <col min="15632" max="15632" width="4.83203125" style="271" customWidth="1"/>
    <col min="15633" max="15633" width="1.83203125" style="271" customWidth="1"/>
    <col min="15634" max="15634" width="7" style="271" customWidth="1"/>
    <col min="15635" max="15635" width="1.83203125" style="271" customWidth="1"/>
    <col min="15636" max="15636" width="3.1640625" style="271" customWidth="1"/>
    <col min="15637" max="15637" width="1.83203125" style="271" customWidth="1"/>
    <col min="15638" max="15638" width="0.5" style="271" customWidth="1"/>
    <col min="15639" max="15639" width="1.83203125" style="271" customWidth="1"/>
    <col min="15640" max="15640" width="3" style="271" customWidth="1"/>
    <col min="15641" max="15641" width="4.1640625" style="271" customWidth="1"/>
    <col min="15642" max="15642" width="1.5" style="271" customWidth="1"/>
    <col min="15643" max="15643" width="1.83203125" style="271" customWidth="1"/>
    <col min="15644" max="15644" width="3" style="271" customWidth="1"/>
    <col min="15645" max="15645" width="5.5" style="271" customWidth="1"/>
    <col min="15646" max="15646" width="1.83203125" style="271" customWidth="1"/>
    <col min="15647" max="15647" width="2.5" style="271" customWidth="1"/>
    <col min="15648" max="15648" width="0.1640625" style="271" customWidth="1"/>
    <col min="15649" max="15649" width="0.5" style="271" customWidth="1"/>
    <col min="15650" max="15650" width="3.1640625" style="271" customWidth="1"/>
    <col min="15651" max="15651" width="2.33203125" style="271" customWidth="1"/>
    <col min="15652" max="15872" width="10.6640625" style="271" customWidth="1"/>
    <col min="15873" max="15873" width="1.1640625" style="271" customWidth="1"/>
    <col min="15874" max="15874" width="1.5" style="271" customWidth="1"/>
    <col min="15875" max="15875" width="0.6640625" style="271" customWidth="1"/>
    <col min="15876" max="15876" width="1.5" style="271" customWidth="1"/>
    <col min="15877" max="15877" width="1.1640625" style="271" customWidth="1"/>
    <col min="15878" max="15878" width="1.5" style="271" customWidth="1"/>
    <col min="15879" max="15879" width="3" style="271" customWidth="1"/>
    <col min="15880" max="15880" width="8.1640625" style="271" customWidth="1"/>
    <col min="15881" max="15881" width="2.33203125" style="271" customWidth="1"/>
    <col min="15882" max="15882" width="10.5" style="271" customWidth="1"/>
    <col min="15883" max="15883" width="4.33203125" style="271" customWidth="1"/>
    <col min="15884" max="15884" width="6.1640625" style="271" customWidth="1"/>
    <col min="15885" max="15885" width="10.5" style="271" customWidth="1"/>
    <col min="15886" max="15886" width="3.83203125" style="271" customWidth="1"/>
    <col min="15887" max="15887" width="1.83203125" style="271" customWidth="1"/>
    <col min="15888" max="15888" width="4.83203125" style="271" customWidth="1"/>
    <col min="15889" max="15889" width="1.83203125" style="271" customWidth="1"/>
    <col min="15890" max="15890" width="7" style="271" customWidth="1"/>
    <col min="15891" max="15891" width="1.83203125" style="271" customWidth="1"/>
    <col min="15892" max="15892" width="3.1640625" style="271" customWidth="1"/>
    <col min="15893" max="15893" width="1.83203125" style="271" customWidth="1"/>
    <col min="15894" max="15894" width="0.5" style="271" customWidth="1"/>
    <col min="15895" max="15895" width="1.83203125" style="271" customWidth="1"/>
    <col min="15896" max="15896" width="3" style="271" customWidth="1"/>
    <col min="15897" max="15897" width="4.1640625" style="271" customWidth="1"/>
    <col min="15898" max="15898" width="1.5" style="271" customWidth="1"/>
    <col min="15899" max="15899" width="1.83203125" style="271" customWidth="1"/>
    <col min="15900" max="15900" width="3" style="271" customWidth="1"/>
    <col min="15901" max="15901" width="5.5" style="271" customWidth="1"/>
    <col min="15902" max="15902" width="1.83203125" style="271" customWidth="1"/>
    <col min="15903" max="15903" width="2.5" style="271" customWidth="1"/>
    <col min="15904" max="15904" width="0.1640625" style="271" customWidth="1"/>
    <col min="15905" max="15905" width="0.5" style="271" customWidth="1"/>
    <col min="15906" max="15906" width="3.1640625" style="271" customWidth="1"/>
    <col min="15907" max="15907" width="2.33203125" style="271" customWidth="1"/>
    <col min="15908" max="16128" width="10.6640625" style="271" customWidth="1"/>
    <col min="16129" max="16129" width="1.1640625" style="271" customWidth="1"/>
    <col min="16130" max="16130" width="1.5" style="271" customWidth="1"/>
    <col min="16131" max="16131" width="0.6640625" style="271" customWidth="1"/>
    <col min="16132" max="16132" width="1.5" style="271" customWidth="1"/>
    <col min="16133" max="16133" width="1.1640625" style="271" customWidth="1"/>
    <col min="16134" max="16134" width="1.5" style="271" customWidth="1"/>
    <col min="16135" max="16135" width="3" style="271" customWidth="1"/>
    <col min="16136" max="16136" width="8.1640625" style="271" customWidth="1"/>
    <col min="16137" max="16137" width="2.33203125" style="271" customWidth="1"/>
    <col min="16138" max="16138" width="10.5" style="271" customWidth="1"/>
    <col min="16139" max="16139" width="4.33203125" style="271" customWidth="1"/>
    <col min="16140" max="16140" width="6.1640625" style="271" customWidth="1"/>
    <col min="16141" max="16141" width="10.5" style="271" customWidth="1"/>
    <col min="16142" max="16142" width="3.83203125" style="271" customWidth="1"/>
    <col min="16143" max="16143" width="1.83203125" style="271" customWidth="1"/>
    <col min="16144" max="16144" width="4.83203125" style="271" customWidth="1"/>
    <col min="16145" max="16145" width="1.83203125" style="271" customWidth="1"/>
    <col min="16146" max="16146" width="7" style="271" customWidth="1"/>
    <col min="16147" max="16147" width="1.83203125" style="271" customWidth="1"/>
    <col min="16148" max="16148" width="3.1640625" style="271" customWidth="1"/>
    <col min="16149" max="16149" width="1.83203125" style="271" customWidth="1"/>
    <col min="16150" max="16150" width="0.5" style="271" customWidth="1"/>
    <col min="16151" max="16151" width="1.83203125" style="271" customWidth="1"/>
    <col min="16152" max="16152" width="3" style="271" customWidth="1"/>
    <col min="16153" max="16153" width="4.1640625" style="271" customWidth="1"/>
    <col min="16154" max="16154" width="1.5" style="271" customWidth="1"/>
    <col min="16155" max="16155" width="1.83203125" style="271" customWidth="1"/>
    <col min="16156" max="16156" width="3" style="271" customWidth="1"/>
    <col min="16157" max="16157" width="5.5" style="271" customWidth="1"/>
    <col min="16158" max="16158" width="1.83203125" style="271" customWidth="1"/>
    <col min="16159" max="16159" width="2.5" style="271" customWidth="1"/>
    <col min="16160" max="16160" width="0.1640625" style="271" customWidth="1"/>
    <col min="16161" max="16161" width="0.5" style="271" customWidth="1"/>
    <col min="16162" max="16162" width="3.1640625" style="271" customWidth="1"/>
    <col min="16163" max="16163" width="2.33203125" style="271" customWidth="1"/>
    <col min="16164" max="16384" width="10.6640625" style="271" customWidth="1"/>
  </cols>
  <sheetData>
    <row r="1" spans="2:33" ht="11.25" customHeight="1"/>
    <row r="2" spans="2:33" ht="36" customHeight="1">
      <c r="T2" s="722" t="s">
        <v>727</v>
      </c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</row>
    <row r="3" spans="2:33" ht="36" customHeight="1">
      <c r="T3" s="722" t="s">
        <v>728</v>
      </c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</row>
    <row r="4" spans="2:33" ht="11.25" customHeight="1">
      <c r="AC4" s="454" t="s">
        <v>635</v>
      </c>
      <c r="AD4" s="454"/>
      <c r="AE4" s="454"/>
      <c r="AF4" s="454"/>
      <c r="AG4" s="454"/>
    </row>
    <row r="5" spans="2:33" ht="15" customHeight="1">
      <c r="G5" s="723" t="s">
        <v>299</v>
      </c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</row>
    <row r="6" spans="2:33" ht="3" customHeight="1"/>
    <row r="7" spans="2:33" ht="15" customHeight="1">
      <c r="G7" s="723" t="s">
        <v>636</v>
      </c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</row>
    <row r="8" spans="2:33" ht="3" customHeight="1"/>
    <row r="9" spans="2:33" ht="3" customHeight="1"/>
    <row r="10" spans="2:33" ht="24" customHeight="1">
      <c r="G10" s="724" t="s">
        <v>172</v>
      </c>
      <c r="H10" s="724"/>
      <c r="I10" s="724"/>
      <c r="J10" s="724"/>
      <c r="K10" s="724"/>
      <c r="L10" s="725" t="s">
        <v>649</v>
      </c>
      <c r="M10" s="725"/>
      <c r="N10" s="725"/>
      <c r="O10" s="725"/>
      <c r="P10" s="725"/>
      <c r="Q10" s="725"/>
      <c r="R10" s="725"/>
      <c r="S10" s="725"/>
      <c r="T10" s="725"/>
      <c r="U10" s="725"/>
      <c r="V10" s="725"/>
      <c r="W10" s="725"/>
      <c r="X10" s="725"/>
      <c r="Y10" s="725"/>
      <c r="Z10" s="725"/>
      <c r="AA10" s="725"/>
      <c r="AB10" s="725"/>
      <c r="AC10" s="725"/>
    </row>
    <row r="11" spans="2:33" ht="8.25" customHeight="1"/>
    <row r="12" spans="2:33" ht="12" customHeight="1">
      <c r="F12" s="719" t="s">
        <v>846</v>
      </c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719"/>
    </row>
    <row r="13" spans="2:33" ht="11.25" customHeight="1" thickBot="1">
      <c r="Z13" s="467" t="s">
        <v>473</v>
      </c>
      <c r="AA13" s="467"/>
      <c r="AB13" s="467"/>
      <c r="AC13" s="467"/>
      <c r="AD13" s="467"/>
      <c r="AE13" s="467"/>
    </row>
    <row r="14" spans="2:33" ht="36" customHeight="1">
      <c r="B14" s="455" t="s">
        <v>144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7"/>
      <c r="R14" s="458" t="s">
        <v>651</v>
      </c>
      <c r="S14" s="704" t="s">
        <v>174</v>
      </c>
      <c r="T14" s="704"/>
      <c r="U14" s="704"/>
      <c r="V14" s="704"/>
      <c r="W14" s="704"/>
      <c r="X14" s="704"/>
      <c r="Y14" s="704"/>
      <c r="Z14" s="720" t="s">
        <v>173</v>
      </c>
      <c r="AA14" s="720"/>
      <c r="AB14" s="720"/>
      <c r="AC14" s="720"/>
      <c r="AD14" s="720"/>
      <c r="AE14" s="720"/>
    </row>
    <row r="15" spans="2:33" ht="11.25" customHeight="1">
      <c r="B15" s="697" t="s">
        <v>652</v>
      </c>
      <c r="C15" s="697"/>
      <c r="D15" s="697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459" t="s">
        <v>653</v>
      </c>
      <c r="S15" s="698" t="s">
        <v>654</v>
      </c>
      <c r="T15" s="698"/>
      <c r="U15" s="698"/>
      <c r="V15" s="698"/>
      <c r="W15" s="698"/>
      <c r="X15" s="698"/>
      <c r="Y15" s="698"/>
      <c r="Z15" s="721" t="s">
        <v>655</v>
      </c>
      <c r="AA15" s="721"/>
      <c r="AB15" s="721"/>
      <c r="AC15" s="721"/>
      <c r="AD15" s="721"/>
      <c r="AE15" s="721"/>
    </row>
    <row r="16" spans="2:33" ht="12" customHeight="1">
      <c r="B16" s="694" t="s">
        <v>735</v>
      </c>
      <c r="C16" s="694"/>
      <c r="D16" s="694"/>
      <c r="E16" s="694"/>
      <c r="F16" s="694"/>
      <c r="G16" s="694"/>
      <c r="H16" s="694"/>
      <c r="I16" s="694"/>
      <c r="J16" s="694"/>
      <c r="K16" s="694"/>
      <c r="L16" s="694"/>
      <c r="M16" s="694"/>
      <c r="N16" s="694"/>
      <c r="O16" s="694"/>
      <c r="P16" s="694"/>
      <c r="Q16" s="694"/>
      <c r="R16" s="460" t="s">
        <v>96</v>
      </c>
      <c r="S16" s="713">
        <v>1267812350.0599999</v>
      </c>
      <c r="T16" s="713"/>
      <c r="U16" s="713"/>
      <c r="V16" s="713"/>
      <c r="W16" s="713"/>
      <c r="X16" s="713"/>
      <c r="Y16" s="713"/>
      <c r="Z16" s="714">
        <v>1183320535.8</v>
      </c>
      <c r="AA16" s="714"/>
      <c r="AB16" s="714"/>
      <c r="AC16" s="714"/>
      <c r="AD16" s="714"/>
      <c r="AE16" s="714"/>
    </row>
    <row r="17" spans="2:32" ht="12" customHeight="1">
      <c r="B17" s="716" t="s">
        <v>736</v>
      </c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460" t="s">
        <v>97</v>
      </c>
      <c r="S17" s="717">
        <v>44392419</v>
      </c>
      <c r="T17" s="717"/>
      <c r="U17" s="717"/>
      <c r="V17" s="717"/>
      <c r="W17" s="717"/>
      <c r="X17" s="717"/>
      <c r="Y17" s="717"/>
      <c r="Z17" s="718">
        <v>40279510.189999998</v>
      </c>
      <c r="AA17" s="718"/>
      <c r="AB17" s="718"/>
      <c r="AC17" s="718"/>
      <c r="AD17" s="718"/>
      <c r="AE17" s="718"/>
    </row>
    <row r="18" spans="2:32" ht="12" customHeight="1">
      <c r="B18" s="695" t="s">
        <v>737</v>
      </c>
      <c r="C18" s="695"/>
      <c r="D18" s="695"/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5"/>
      <c r="P18" s="695"/>
      <c r="Q18" s="695"/>
      <c r="R18" s="461" t="s">
        <v>98</v>
      </c>
      <c r="S18" s="711">
        <v>1223419931.0599999</v>
      </c>
      <c r="T18" s="711"/>
      <c r="U18" s="711"/>
      <c r="V18" s="711"/>
      <c r="W18" s="711"/>
      <c r="X18" s="711"/>
      <c r="Y18" s="711"/>
      <c r="Z18" s="712">
        <v>1143041025.6099999</v>
      </c>
      <c r="AA18" s="712"/>
      <c r="AB18" s="712"/>
      <c r="AC18" s="712"/>
      <c r="AD18" s="712"/>
      <c r="AE18" s="712"/>
    </row>
    <row r="19" spans="2:32" ht="12" customHeight="1">
      <c r="B19" s="716" t="s">
        <v>738</v>
      </c>
      <c r="C19" s="716"/>
      <c r="D19" s="716"/>
      <c r="E19" s="716"/>
      <c r="F19" s="716"/>
      <c r="G19" s="716"/>
      <c r="H19" s="716"/>
      <c r="I19" s="716"/>
      <c r="J19" s="716"/>
      <c r="K19" s="716"/>
      <c r="L19" s="716"/>
      <c r="M19" s="716"/>
      <c r="N19" s="716"/>
      <c r="O19" s="716"/>
      <c r="P19" s="716"/>
      <c r="Q19" s="716"/>
      <c r="R19" s="460" t="s">
        <v>99</v>
      </c>
      <c r="S19" s="705" t="s">
        <v>316</v>
      </c>
      <c r="T19" s="705"/>
      <c r="U19" s="705"/>
      <c r="V19" s="705"/>
      <c r="W19" s="705"/>
      <c r="X19" s="705"/>
      <c r="Y19" s="705"/>
      <c r="Z19" s="706" t="s">
        <v>316</v>
      </c>
      <c r="AA19" s="706"/>
      <c r="AB19" s="706"/>
      <c r="AC19" s="706"/>
      <c r="AD19" s="706"/>
      <c r="AE19" s="706"/>
    </row>
    <row r="20" spans="2:32" ht="12" customHeight="1">
      <c r="B20" s="694" t="s">
        <v>739</v>
      </c>
      <c r="C20" s="694"/>
      <c r="D20" s="694"/>
      <c r="E20" s="694"/>
      <c r="F20" s="694"/>
      <c r="G20" s="694"/>
      <c r="H20" s="694"/>
      <c r="I20" s="694"/>
      <c r="J20" s="694"/>
      <c r="K20" s="694"/>
      <c r="L20" s="694"/>
      <c r="M20" s="694"/>
      <c r="N20" s="694"/>
      <c r="O20" s="694"/>
      <c r="P20" s="694"/>
      <c r="Q20" s="694"/>
      <c r="R20" s="460" t="s">
        <v>100</v>
      </c>
      <c r="S20" s="713">
        <v>18578271.850000001</v>
      </c>
      <c r="T20" s="713"/>
      <c r="U20" s="713"/>
      <c r="V20" s="713"/>
      <c r="W20" s="713"/>
      <c r="X20" s="713"/>
      <c r="Y20" s="713"/>
      <c r="Z20" s="714">
        <v>16164997.74</v>
      </c>
      <c r="AA20" s="714"/>
      <c r="AB20" s="714"/>
      <c r="AC20" s="714"/>
      <c r="AD20" s="714"/>
      <c r="AE20" s="714"/>
    </row>
    <row r="21" spans="2:32" ht="12" customHeight="1">
      <c r="B21" s="715" t="s">
        <v>300</v>
      </c>
      <c r="C21" s="715"/>
      <c r="D21" s="715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461" t="s">
        <v>150</v>
      </c>
      <c r="S21" s="711">
        <v>1204841659.2099998</v>
      </c>
      <c r="T21" s="711"/>
      <c r="U21" s="711"/>
      <c r="V21" s="711"/>
      <c r="W21" s="711"/>
      <c r="X21" s="711"/>
      <c r="Y21" s="711"/>
      <c r="Z21" s="712">
        <v>1126876027.8699999</v>
      </c>
      <c r="AA21" s="712"/>
      <c r="AB21" s="712"/>
      <c r="AC21" s="712"/>
      <c r="AD21" s="712"/>
      <c r="AE21" s="712"/>
    </row>
    <row r="22" spans="2:32" ht="12" customHeight="1">
      <c r="B22" s="694" t="s">
        <v>740</v>
      </c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460" t="s">
        <v>151</v>
      </c>
      <c r="S22" s="713">
        <v>7474175.4900000002</v>
      </c>
      <c r="T22" s="713"/>
      <c r="U22" s="713"/>
      <c r="V22" s="713"/>
      <c r="W22" s="713"/>
      <c r="X22" s="713"/>
      <c r="Y22" s="713"/>
      <c r="Z22" s="714">
        <v>34990170.520000003</v>
      </c>
      <c r="AA22" s="714"/>
      <c r="AB22" s="714"/>
      <c r="AC22" s="714"/>
      <c r="AD22" s="714"/>
      <c r="AE22" s="714"/>
      <c r="AF22" s="271" t="s">
        <v>701</v>
      </c>
    </row>
    <row r="23" spans="2:32" ht="12" customHeight="1">
      <c r="B23" s="694" t="s">
        <v>741</v>
      </c>
      <c r="C23" s="694"/>
      <c r="D23" s="694"/>
      <c r="E23" s="694"/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460" t="s">
        <v>152</v>
      </c>
      <c r="S23" s="713">
        <v>1078744111.97</v>
      </c>
      <c r="T23" s="713"/>
      <c r="U23" s="713"/>
      <c r="V23" s="713"/>
      <c r="W23" s="713"/>
      <c r="X23" s="713"/>
      <c r="Y23" s="713"/>
      <c r="Z23" s="714">
        <v>1001975837.99</v>
      </c>
      <c r="AA23" s="714"/>
      <c r="AB23" s="714"/>
      <c r="AC23" s="714"/>
      <c r="AD23" s="714"/>
      <c r="AE23" s="714"/>
    </row>
    <row r="24" spans="2:32" ht="36" customHeight="1">
      <c r="B24" s="694" t="s">
        <v>153</v>
      </c>
      <c r="C24" s="694"/>
      <c r="D24" s="694"/>
      <c r="E24" s="694"/>
      <c r="F24" s="694"/>
      <c r="G24" s="694"/>
      <c r="H24" s="694"/>
      <c r="I24" s="694"/>
      <c r="J24" s="694"/>
      <c r="K24" s="694"/>
      <c r="L24" s="694"/>
      <c r="M24" s="694"/>
      <c r="N24" s="694"/>
      <c r="O24" s="694"/>
      <c r="P24" s="694"/>
      <c r="Q24" s="694"/>
      <c r="R24" s="460" t="s">
        <v>154</v>
      </c>
      <c r="S24" s="705" t="s">
        <v>316</v>
      </c>
      <c r="T24" s="705"/>
      <c r="U24" s="705"/>
      <c r="V24" s="705"/>
      <c r="W24" s="705"/>
      <c r="X24" s="705"/>
      <c r="Y24" s="705"/>
      <c r="Z24" s="706" t="s">
        <v>316</v>
      </c>
      <c r="AA24" s="706"/>
      <c r="AB24" s="706"/>
      <c r="AC24" s="706"/>
      <c r="AD24" s="706"/>
      <c r="AE24" s="706"/>
    </row>
    <row r="25" spans="2:32" ht="12" customHeight="1">
      <c r="B25" s="694" t="s">
        <v>1</v>
      </c>
      <c r="C25" s="694"/>
      <c r="D25" s="694"/>
      <c r="E25" s="694"/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460" t="s">
        <v>155</v>
      </c>
      <c r="S25" s="713">
        <v>28759611.359999999</v>
      </c>
      <c r="T25" s="713"/>
      <c r="U25" s="713"/>
      <c r="V25" s="713"/>
      <c r="W25" s="713"/>
      <c r="X25" s="713"/>
      <c r="Y25" s="713"/>
      <c r="Z25" s="714">
        <v>426615117.68000001</v>
      </c>
      <c r="AA25" s="714"/>
      <c r="AB25" s="714"/>
      <c r="AC25" s="714"/>
      <c r="AD25" s="714"/>
      <c r="AE25" s="714"/>
    </row>
    <row r="26" spans="2:32" ht="12" customHeight="1">
      <c r="B26" s="694" t="s">
        <v>742</v>
      </c>
      <c r="C26" s="694"/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  <c r="Q26" s="694"/>
      <c r="R26" s="460" t="s">
        <v>156</v>
      </c>
      <c r="S26" s="713">
        <v>2022225.31</v>
      </c>
      <c r="T26" s="713"/>
      <c r="U26" s="713"/>
      <c r="V26" s="713"/>
      <c r="W26" s="713"/>
      <c r="X26" s="713"/>
      <c r="Y26" s="713"/>
      <c r="Z26" s="714">
        <v>23578098.43</v>
      </c>
      <c r="AA26" s="714"/>
      <c r="AB26" s="714"/>
      <c r="AC26" s="714"/>
      <c r="AD26" s="714"/>
      <c r="AE26" s="714"/>
    </row>
    <row r="27" spans="2:32" ht="24" customHeight="1">
      <c r="B27" s="695" t="s">
        <v>157</v>
      </c>
      <c r="C27" s="695"/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5"/>
      <c r="P27" s="695"/>
      <c r="Q27" s="695"/>
      <c r="R27" s="461" t="s">
        <v>657</v>
      </c>
      <c r="S27" s="711">
        <v>160309108.78</v>
      </c>
      <c r="T27" s="711"/>
      <c r="U27" s="711"/>
      <c r="V27" s="711"/>
      <c r="W27" s="711"/>
      <c r="X27" s="711"/>
      <c r="Y27" s="711"/>
      <c r="Z27" s="712">
        <v>562927379.64999998</v>
      </c>
      <c r="AA27" s="712"/>
      <c r="AB27" s="712"/>
      <c r="AC27" s="712"/>
      <c r="AD27" s="712"/>
      <c r="AE27" s="712"/>
    </row>
    <row r="28" spans="2:32" ht="12" customHeight="1">
      <c r="B28" s="694" t="s">
        <v>301</v>
      </c>
      <c r="C28" s="694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4"/>
      <c r="O28" s="694"/>
      <c r="P28" s="694"/>
      <c r="Q28" s="694"/>
      <c r="R28" s="460" t="s">
        <v>658</v>
      </c>
      <c r="S28" s="705" t="s">
        <v>316</v>
      </c>
      <c r="T28" s="705"/>
      <c r="U28" s="705"/>
      <c r="V28" s="705"/>
      <c r="W28" s="705"/>
      <c r="X28" s="705"/>
      <c r="Y28" s="705"/>
      <c r="Z28" s="706" t="s">
        <v>316</v>
      </c>
      <c r="AA28" s="706"/>
      <c r="AB28" s="706"/>
      <c r="AC28" s="706"/>
      <c r="AD28" s="706"/>
      <c r="AE28" s="706"/>
    </row>
    <row r="29" spans="2:32" ht="24" customHeight="1">
      <c r="B29" s="695" t="s">
        <v>302</v>
      </c>
      <c r="C29" s="695"/>
      <c r="D29" s="695"/>
      <c r="E29" s="695"/>
      <c r="F29" s="695"/>
      <c r="G29" s="695"/>
      <c r="H29" s="695"/>
      <c r="I29" s="695"/>
      <c r="J29" s="695"/>
      <c r="K29" s="695"/>
      <c r="L29" s="695"/>
      <c r="M29" s="695"/>
      <c r="N29" s="695"/>
      <c r="O29" s="695"/>
      <c r="P29" s="695"/>
      <c r="Q29" s="695"/>
      <c r="R29" s="461" t="s">
        <v>678</v>
      </c>
      <c r="S29" s="711">
        <v>160309108.78</v>
      </c>
      <c r="T29" s="711"/>
      <c r="U29" s="711"/>
      <c r="V29" s="711"/>
      <c r="W29" s="711"/>
      <c r="X29" s="711"/>
      <c r="Y29" s="711"/>
      <c r="Z29" s="712">
        <v>562927379.64999998</v>
      </c>
      <c r="AA29" s="712"/>
      <c r="AB29" s="712"/>
      <c r="AC29" s="712"/>
      <c r="AD29" s="712"/>
      <c r="AE29" s="712"/>
    </row>
    <row r="30" spans="2:32" ht="24" customHeight="1">
      <c r="B30" s="694" t="s">
        <v>743</v>
      </c>
      <c r="C30" s="694"/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4"/>
      <c r="Q30" s="694"/>
      <c r="R30" s="460" t="s">
        <v>744</v>
      </c>
      <c r="S30" s="705" t="s">
        <v>316</v>
      </c>
      <c r="T30" s="705"/>
      <c r="U30" s="705"/>
      <c r="V30" s="705"/>
      <c r="W30" s="705"/>
      <c r="X30" s="705"/>
      <c r="Y30" s="705"/>
      <c r="Z30" s="706" t="s">
        <v>316</v>
      </c>
      <c r="AA30" s="706"/>
      <c r="AB30" s="706"/>
      <c r="AC30" s="706"/>
      <c r="AD30" s="706"/>
      <c r="AE30" s="706"/>
    </row>
    <row r="31" spans="2:32" ht="12" customHeight="1">
      <c r="B31" s="695" t="s">
        <v>159</v>
      </c>
      <c r="C31" s="695"/>
      <c r="D31" s="695"/>
      <c r="E31" s="695"/>
      <c r="F31" s="695"/>
      <c r="G31" s="695"/>
      <c r="H31" s="695"/>
      <c r="I31" s="695"/>
      <c r="J31" s="695"/>
      <c r="K31" s="695"/>
      <c r="L31" s="695"/>
      <c r="M31" s="695"/>
      <c r="N31" s="695"/>
      <c r="O31" s="695"/>
      <c r="P31" s="695"/>
      <c r="Q31" s="695"/>
      <c r="R31" s="461" t="s">
        <v>696</v>
      </c>
      <c r="S31" s="711">
        <v>160309108.78</v>
      </c>
      <c r="T31" s="711"/>
      <c r="U31" s="711"/>
      <c r="V31" s="711"/>
      <c r="W31" s="711"/>
      <c r="X31" s="711"/>
      <c r="Y31" s="711"/>
      <c r="Z31" s="712">
        <v>562927379.64999998</v>
      </c>
      <c r="AA31" s="712"/>
      <c r="AB31" s="712"/>
      <c r="AC31" s="712"/>
      <c r="AD31" s="712"/>
      <c r="AE31" s="712"/>
    </row>
    <row r="32" spans="2:32" ht="12" customHeight="1">
      <c r="B32" s="694" t="s">
        <v>745</v>
      </c>
      <c r="C32" s="694"/>
      <c r="D32" s="694"/>
      <c r="E32" s="694"/>
      <c r="F32" s="694"/>
      <c r="G32" s="694"/>
      <c r="H32" s="694"/>
      <c r="I32" s="694"/>
      <c r="J32" s="694"/>
      <c r="K32" s="694"/>
      <c r="L32" s="694"/>
      <c r="M32" s="694"/>
      <c r="N32" s="694"/>
      <c r="O32" s="694"/>
      <c r="P32" s="694"/>
      <c r="Q32" s="694"/>
      <c r="R32" s="460"/>
      <c r="S32" s="705" t="s">
        <v>316</v>
      </c>
      <c r="T32" s="705"/>
      <c r="U32" s="705"/>
      <c r="V32" s="705"/>
      <c r="W32" s="705"/>
      <c r="X32" s="705"/>
      <c r="Y32" s="705"/>
      <c r="Z32" s="706" t="s">
        <v>316</v>
      </c>
      <c r="AA32" s="706"/>
      <c r="AB32" s="706"/>
      <c r="AC32" s="706"/>
      <c r="AD32" s="706"/>
      <c r="AE32" s="706"/>
    </row>
    <row r="33" spans="2:31" ht="12" customHeight="1">
      <c r="B33" s="694" t="s">
        <v>746</v>
      </c>
      <c r="C33" s="694"/>
      <c r="D33" s="694"/>
      <c r="E33" s="694"/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460"/>
      <c r="S33" s="705" t="s">
        <v>316</v>
      </c>
      <c r="T33" s="705"/>
      <c r="U33" s="705"/>
      <c r="V33" s="705"/>
      <c r="W33" s="705"/>
      <c r="X33" s="705"/>
      <c r="Y33" s="705"/>
      <c r="Z33" s="706" t="s">
        <v>316</v>
      </c>
      <c r="AA33" s="706"/>
      <c r="AB33" s="706"/>
      <c r="AC33" s="706"/>
      <c r="AD33" s="706"/>
      <c r="AE33" s="706"/>
    </row>
    <row r="34" spans="2:31" ht="12" customHeight="1">
      <c r="B34" s="695" t="s">
        <v>303</v>
      </c>
      <c r="C34" s="695"/>
      <c r="D34" s="695"/>
      <c r="E34" s="695"/>
      <c r="F34" s="695"/>
      <c r="G34" s="695"/>
      <c r="H34" s="695"/>
      <c r="I34" s="695"/>
      <c r="J34" s="695"/>
      <c r="K34" s="695"/>
      <c r="L34" s="695"/>
      <c r="M34" s="695"/>
      <c r="N34" s="695"/>
      <c r="O34" s="695"/>
      <c r="P34" s="695"/>
      <c r="Q34" s="695"/>
      <c r="R34" s="461" t="s">
        <v>712</v>
      </c>
      <c r="S34" s="707" t="s">
        <v>316</v>
      </c>
      <c r="T34" s="707"/>
      <c r="U34" s="707"/>
      <c r="V34" s="707"/>
      <c r="W34" s="707"/>
      <c r="X34" s="707"/>
      <c r="Y34" s="707"/>
      <c r="Z34" s="708" t="s">
        <v>316</v>
      </c>
      <c r="AA34" s="708"/>
      <c r="AB34" s="708"/>
      <c r="AC34" s="708"/>
      <c r="AD34" s="708"/>
      <c r="AE34" s="708"/>
    </row>
    <row r="35" spans="2:31" ht="12" customHeight="1">
      <c r="B35" s="694" t="s">
        <v>162</v>
      </c>
      <c r="C35" s="694"/>
      <c r="D35" s="694"/>
      <c r="E35" s="694"/>
      <c r="F35" s="694"/>
      <c r="G35" s="694"/>
      <c r="H35" s="694"/>
      <c r="I35" s="694"/>
      <c r="J35" s="694"/>
      <c r="K35" s="694"/>
      <c r="L35" s="694"/>
      <c r="M35" s="694"/>
      <c r="N35" s="694"/>
      <c r="O35" s="694"/>
      <c r="P35" s="694"/>
      <c r="Q35" s="694"/>
      <c r="R35" s="460"/>
      <c r="S35" s="709" t="s">
        <v>316</v>
      </c>
      <c r="T35" s="709"/>
      <c r="U35" s="709"/>
      <c r="V35" s="709"/>
      <c r="W35" s="709"/>
      <c r="X35" s="709"/>
      <c r="Y35" s="709"/>
      <c r="Z35" s="710" t="s">
        <v>316</v>
      </c>
      <c r="AA35" s="710"/>
      <c r="AB35" s="710"/>
      <c r="AC35" s="710"/>
      <c r="AD35" s="710"/>
      <c r="AE35" s="710"/>
    </row>
    <row r="36" spans="2:31" ht="24" customHeight="1">
      <c r="B36" s="694" t="s">
        <v>304</v>
      </c>
      <c r="C36" s="694"/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4"/>
      <c r="P36" s="694"/>
      <c r="Q36" s="694"/>
      <c r="R36" s="460" t="s">
        <v>713</v>
      </c>
      <c r="S36" s="705" t="s">
        <v>316</v>
      </c>
      <c r="T36" s="705"/>
      <c r="U36" s="705"/>
      <c r="V36" s="705"/>
      <c r="W36" s="705"/>
      <c r="X36" s="705"/>
      <c r="Y36" s="705"/>
      <c r="Z36" s="706" t="s">
        <v>316</v>
      </c>
      <c r="AA36" s="706"/>
      <c r="AB36" s="706"/>
      <c r="AC36" s="706"/>
      <c r="AD36" s="706"/>
      <c r="AE36" s="706"/>
    </row>
    <row r="37" spans="2:31" ht="36" customHeight="1">
      <c r="B37" s="694" t="s">
        <v>234</v>
      </c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460" t="s">
        <v>714</v>
      </c>
      <c r="S37" s="705" t="s">
        <v>316</v>
      </c>
      <c r="T37" s="705"/>
      <c r="U37" s="705"/>
      <c r="V37" s="705"/>
      <c r="W37" s="705"/>
      <c r="X37" s="705"/>
      <c r="Y37" s="705"/>
      <c r="Z37" s="706" t="s">
        <v>316</v>
      </c>
      <c r="AA37" s="706"/>
      <c r="AB37" s="706"/>
      <c r="AC37" s="706"/>
      <c r="AD37" s="706"/>
      <c r="AE37" s="706"/>
    </row>
    <row r="38" spans="2:31" ht="24" customHeight="1">
      <c r="B38" s="694" t="s">
        <v>747</v>
      </c>
      <c r="C38" s="694"/>
      <c r="D38" s="694"/>
      <c r="E38" s="694"/>
      <c r="F38" s="694"/>
      <c r="G38" s="694"/>
      <c r="H38" s="694"/>
      <c r="I38" s="694"/>
      <c r="J38" s="694"/>
      <c r="K38" s="694"/>
      <c r="L38" s="694"/>
      <c r="M38" s="694"/>
      <c r="N38" s="694"/>
      <c r="O38" s="694"/>
      <c r="P38" s="694"/>
      <c r="Q38" s="694"/>
      <c r="R38" s="460" t="s">
        <v>715</v>
      </c>
      <c r="S38" s="705" t="s">
        <v>316</v>
      </c>
      <c r="T38" s="705"/>
      <c r="U38" s="705"/>
      <c r="V38" s="705"/>
      <c r="W38" s="705"/>
      <c r="X38" s="705"/>
      <c r="Y38" s="705"/>
      <c r="Z38" s="706" t="s">
        <v>316</v>
      </c>
      <c r="AA38" s="706"/>
      <c r="AB38" s="706"/>
      <c r="AC38" s="706"/>
      <c r="AD38" s="706"/>
      <c r="AE38" s="706"/>
    </row>
    <row r="39" spans="2:31" ht="12" customHeight="1">
      <c r="B39" s="694" t="s">
        <v>236</v>
      </c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460" t="s">
        <v>716</v>
      </c>
      <c r="S39" s="705" t="s">
        <v>316</v>
      </c>
      <c r="T39" s="705"/>
      <c r="U39" s="705"/>
      <c r="V39" s="705"/>
      <c r="W39" s="705"/>
      <c r="X39" s="705"/>
      <c r="Y39" s="705"/>
      <c r="Z39" s="706" t="s">
        <v>316</v>
      </c>
      <c r="AA39" s="706"/>
      <c r="AB39" s="706"/>
      <c r="AC39" s="706"/>
      <c r="AD39" s="706"/>
      <c r="AE39" s="706"/>
    </row>
    <row r="40" spans="2:31" ht="12" customHeight="1">
      <c r="B40" s="694" t="s">
        <v>237</v>
      </c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460" t="s">
        <v>717</v>
      </c>
      <c r="S40" s="705" t="s">
        <v>316</v>
      </c>
      <c r="T40" s="705"/>
      <c r="U40" s="705"/>
      <c r="V40" s="705"/>
      <c r="W40" s="705"/>
      <c r="X40" s="705"/>
      <c r="Y40" s="705"/>
      <c r="Z40" s="706" t="s">
        <v>316</v>
      </c>
      <c r="AA40" s="706"/>
      <c r="AB40" s="706"/>
      <c r="AC40" s="706"/>
      <c r="AD40" s="706"/>
      <c r="AE40" s="706"/>
    </row>
    <row r="41" spans="2:31" ht="12" customHeight="1">
      <c r="B41" s="694" t="s">
        <v>238</v>
      </c>
      <c r="C41" s="694"/>
      <c r="D41" s="694"/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4"/>
      <c r="P41" s="694"/>
      <c r="Q41" s="694"/>
      <c r="R41" s="460" t="s">
        <v>718</v>
      </c>
      <c r="S41" s="705" t="s">
        <v>316</v>
      </c>
      <c r="T41" s="705"/>
      <c r="U41" s="705"/>
      <c r="V41" s="705"/>
      <c r="W41" s="705"/>
      <c r="X41" s="705"/>
      <c r="Y41" s="705"/>
      <c r="Z41" s="706" t="s">
        <v>316</v>
      </c>
      <c r="AA41" s="706"/>
      <c r="AB41" s="706"/>
      <c r="AC41" s="706"/>
      <c r="AD41" s="706"/>
      <c r="AE41" s="706"/>
    </row>
    <row r="42" spans="2:31" ht="12" customHeight="1">
      <c r="B42" s="694" t="s">
        <v>239</v>
      </c>
      <c r="C42" s="694"/>
      <c r="D42" s="694"/>
      <c r="E42" s="694"/>
      <c r="F42" s="694"/>
      <c r="G42" s="694"/>
      <c r="H42" s="694"/>
      <c r="I42" s="694"/>
      <c r="J42" s="694"/>
      <c r="K42" s="694"/>
      <c r="L42" s="694"/>
      <c r="M42" s="694"/>
      <c r="N42" s="694"/>
      <c r="O42" s="694"/>
      <c r="P42" s="694"/>
      <c r="Q42" s="694"/>
      <c r="R42" s="460" t="s">
        <v>748</v>
      </c>
      <c r="S42" s="705" t="s">
        <v>316</v>
      </c>
      <c r="T42" s="705"/>
      <c r="U42" s="705"/>
      <c r="V42" s="705"/>
      <c r="W42" s="705"/>
      <c r="X42" s="705"/>
      <c r="Y42" s="705"/>
      <c r="Z42" s="706" t="s">
        <v>316</v>
      </c>
      <c r="AA42" s="706"/>
      <c r="AB42" s="706"/>
      <c r="AC42" s="706"/>
      <c r="AD42" s="706"/>
      <c r="AE42" s="706"/>
    </row>
    <row r="43" spans="2:31" ht="12" customHeight="1">
      <c r="B43" s="694" t="s">
        <v>240</v>
      </c>
      <c r="C43" s="694"/>
      <c r="D43" s="694"/>
      <c r="E43" s="694"/>
      <c r="F43" s="694"/>
      <c r="G43" s="694"/>
      <c r="H43" s="694"/>
      <c r="I43" s="694"/>
      <c r="J43" s="694"/>
      <c r="K43" s="694"/>
      <c r="L43" s="694"/>
      <c r="M43" s="694"/>
      <c r="N43" s="694"/>
      <c r="O43" s="694"/>
      <c r="P43" s="694"/>
      <c r="Q43" s="694"/>
      <c r="R43" s="460" t="s">
        <v>749</v>
      </c>
      <c r="S43" s="705" t="s">
        <v>316</v>
      </c>
      <c r="T43" s="705"/>
      <c r="U43" s="705"/>
      <c r="V43" s="705"/>
      <c r="W43" s="705"/>
      <c r="X43" s="705"/>
      <c r="Y43" s="705"/>
      <c r="Z43" s="706" t="s">
        <v>316</v>
      </c>
      <c r="AA43" s="706"/>
      <c r="AB43" s="706"/>
      <c r="AC43" s="706"/>
      <c r="AD43" s="706"/>
      <c r="AE43" s="706"/>
    </row>
    <row r="44" spans="2:31" s="468" customFormat="1" ht="12" customHeight="1">
      <c r="B44" s="694" t="s">
        <v>241</v>
      </c>
      <c r="C44" s="694"/>
      <c r="D44" s="694"/>
      <c r="E44" s="694"/>
      <c r="F44" s="694"/>
      <c r="G44" s="694"/>
      <c r="H44" s="694"/>
      <c r="I44" s="694"/>
      <c r="J44" s="694"/>
      <c r="K44" s="694"/>
      <c r="L44" s="694"/>
      <c r="M44" s="694"/>
      <c r="N44" s="694"/>
      <c r="O44" s="694"/>
      <c r="P44" s="694"/>
      <c r="Q44" s="694"/>
      <c r="R44" s="460" t="s">
        <v>750</v>
      </c>
      <c r="S44" s="705" t="s">
        <v>316</v>
      </c>
      <c r="T44" s="705"/>
      <c r="U44" s="705"/>
      <c r="V44" s="705"/>
      <c r="W44" s="705"/>
      <c r="X44" s="705"/>
      <c r="Y44" s="705"/>
      <c r="Z44" s="706" t="s">
        <v>316</v>
      </c>
      <c r="AA44" s="706"/>
      <c r="AB44" s="706"/>
      <c r="AC44" s="706"/>
      <c r="AD44" s="706"/>
      <c r="AE44" s="706"/>
    </row>
    <row r="45" spans="2:31" ht="48" customHeight="1">
      <c r="B45" s="695" t="s">
        <v>310</v>
      </c>
      <c r="C45" s="695"/>
      <c r="D45" s="695"/>
      <c r="E45" s="695"/>
      <c r="F45" s="695"/>
      <c r="G45" s="695"/>
      <c r="H45" s="695"/>
      <c r="I45" s="695"/>
      <c r="J45" s="695"/>
      <c r="K45" s="695"/>
      <c r="L45" s="695"/>
      <c r="M45" s="695"/>
      <c r="N45" s="695"/>
      <c r="O45" s="695"/>
      <c r="P45" s="695"/>
      <c r="Q45" s="695"/>
      <c r="R45" s="461" t="s">
        <v>719</v>
      </c>
      <c r="S45" s="707" t="s">
        <v>316</v>
      </c>
      <c r="T45" s="707"/>
      <c r="U45" s="707"/>
      <c r="V45" s="707"/>
      <c r="W45" s="707"/>
      <c r="X45" s="707"/>
      <c r="Y45" s="707"/>
      <c r="Z45" s="708" t="s">
        <v>316</v>
      </c>
      <c r="AA45" s="708"/>
      <c r="AB45" s="708"/>
      <c r="AC45" s="708"/>
      <c r="AD45" s="708"/>
      <c r="AE45" s="708"/>
    </row>
    <row r="46" spans="2:31" ht="12" customHeight="1">
      <c r="B46" s="694" t="s">
        <v>242</v>
      </c>
      <c r="C46" s="694"/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4"/>
      <c r="O46" s="694"/>
      <c r="P46" s="694"/>
      <c r="Q46" s="694"/>
      <c r="R46" s="460" t="s">
        <v>751</v>
      </c>
      <c r="S46" s="705" t="s">
        <v>316</v>
      </c>
      <c r="T46" s="705"/>
      <c r="U46" s="705"/>
      <c r="V46" s="705"/>
      <c r="W46" s="705"/>
      <c r="X46" s="705"/>
      <c r="Y46" s="705"/>
      <c r="Z46" s="706" t="s">
        <v>316</v>
      </c>
      <c r="AA46" s="706"/>
      <c r="AB46" s="706"/>
      <c r="AC46" s="706"/>
      <c r="AD46" s="706"/>
      <c r="AE46" s="706"/>
    </row>
    <row r="47" spans="2:31" ht="36" customHeight="1">
      <c r="B47" s="694" t="s">
        <v>234</v>
      </c>
      <c r="C47" s="694"/>
      <c r="D47" s="694"/>
      <c r="E47" s="694"/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460" t="s">
        <v>752</v>
      </c>
      <c r="S47" s="705" t="s">
        <v>316</v>
      </c>
      <c r="T47" s="705"/>
      <c r="U47" s="705"/>
      <c r="V47" s="705"/>
      <c r="W47" s="705"/>
      <c r="X47" s="705"/>
      <c r="Y47" s="705"/>
      <c r="Z47" s="706" t="s">
        <v>316</v>
      </c>
      <c r="AA47" s="706"/>
      <c r="AB47" s="706"/>
      <c r="AC47" s="706"/>
      <c r="AD47" s="706"/>
      <c r="AE47" s="706"/>
    </row>
    <row r="48" spans="2:31" ht="12" customHeight="1">
      <c r="B48" s="694" t="s">
        <v>243</v>
      </c>
      <c r="C48" s="694"/>
      <c r="D48" s="694"/>
      <c r="E48" s="694"/>
      <c r="F48" s="694"/>
      <c r="G48" s="694"/>
      <c r="H48" s="694"/>
      <c r="I48" s="694"/>
      <c r="J48" s="694"/>
      <c r="K48" s="694"/>
      <c r="L48" s="694"/>
      <c r="M48" s="694"/>
      <c r="N48" s="694"/>
      <c r="O48" s="694"/>
      <c r="P48" s="694"/>
      <c r="Q48" s="694"/>
      <c r="R48" s="460" t="s">
        <v>753</v>
      </c>
      <c r="S48" s="705" t="s">
        <v>316</v>
      </c>
      <c r="T48" s="705"/>
      <c r="U48" s="705"/>
      <c r="V48" s="705"/>
      <c r="W48" s="705"/>
      <c r="X48" s="705"/>
      <c r="Y48" s="705"/>
      <c r="Z48" s="706" t="s">
        <v>316</v>
      </c>
      <c r="AA48" s="706"/>
      <c r="AB48" s="706"/>
      <c r="AC48" s="706"/>
      <c r="AD48" s="706"/>
      <c r="AE48" s="706"/>
    </row>
    <row r="49" spans="1:31" ht="12" customHeight="1">
      <c r="B49" s="694" t="s">
        <v>241</v>
      </c>
      <c r="C49" s="694"/>
      <c r="D49" s="694"/>
      <c r="E49" s="694"/>
      <c r="F49" s="694"/>
      <c r="G49" s="694"/>
      <c r="H49" s="694"/>
      <c r="I49" s="694"/>
      <c r="J49" s="694"/>
      <c r="K49" s="694"/>
      <c r="L49" s="694"/>
      <c r="M49" s="694"/>
      <c r="N49" s="694"/>
      <c r="O49" s="694"/>
      <c r="P49" s="694"/>
      <c r="Q49" s="694"/>
      <c r="R49" s="460" t="s">
        <v>754</v>
      </c>
      <c r="S49" s="705" t="s">
        <v>316</v>
      </c>
      <c r="T49" s="705"/>
      <c r="U49" s="705"/>
      <c r="V49" s="705"/>
      <c r="W49" s="705"/>
      <c r="X49" s="705"/>
      <c r="Y49" s="705"/>
      <c r="Z49" s="706" t="s">
        <v>316</v>
      </c>
      <c r="AA49" s="706"/>
      <c r="AB49" s="706"/>
      <c r="AC49" s="706"/>
      <c r="AD49" s="706"/>
      <c r="AE49" s="706"/>
    </row>
    <row r="50" spans="1:31" ht="24" customHeight="1">
      <c r="B50" s="694" t="s">
        <v>312</v>
      </c>
      <c r="C50" s="694"/>
      <c r="D50" s="694"/>
      <c r="E50" s="694"/>
      <c r="F50" s="694"/>
      <c r="G50" s="694"/>
      <c r="H50" s="694"/>
      <c r="I50" s="694"/>
      <c r="J50" s="694"/>
      <c r="K50" s="694"/>
      <c r="L50" s="694"/>
      <c r="M50" s="694"/>
      <c r="N50" s="694"/>
      <c r="O50" s="694"/>
      <c r="P50" s="694"/>
      <c r="Q50" s="694"/>
      <c r="R50" s="460" t="s">
        <v>755</v>
      </c>
      <c r="S50" s="705" t="s">
        <v>316</v>
      </c>
      <c r="T50" s="705"/>
      <c r="U50" s="705"/>
      <c r="V50" s="705"/>
      <c r="W50" s="705"/>
      <c r="X50" s="705"/>
      <c r="Y50" s="705"/>
      <c r="Z50" s="706" t="s">
        <v>316</v>
      </c>
      <c r="AA50" s="706"/>
      <c r="AB50" s="706"/>
      <c r="AC50" s="706"/>
      <c r="AD50" s="706"/>
      <c r="AE50" s="706"/>
    </row>
    <row r="51" spans="1:31" ht="48" customHeight="1">
      <c r="B51" s="695" t="s">
        <v>756</v>
      </c>
      <c r="C51" s="695"/>
      <c r="D51" s="695"/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461" t="s">
        <v>757</v>
      </c>
      <c r="S51" s="707" t="s">
        <v>316</v>
      </c>
      <c r="T51" s="707"/>
      <c r="U51" s="707"/>
      <c r="V51" s="707"/>
      <c r="W51" s="707"/>
      <c r="X51" s="707"/>
      <c r="Y51" s="707"/>
      <c r="Z51" s="708" t="s">
        <v>316</v>
      </c>
      <c r="AA51" s="708"/>
      <c r="AB51" s="708"/>
      <c r="AC51" s="708"/>
      <c r="AD51" s="708"/>
      <c r="AE51" s="708"/>
    </row>
    <row r="52" spans="1:31" ht="12" customHeight="1" thickBot="1">
      <c r="B52" s="700" t="s">
        <v>345</v>
      </c>
      <c r="C52" s="700"/>
      <c r="D52" s="700"/>
      <c r="E52" s="700"/>
      <c r="F52" s="700"/>
      <c r="G52" s="700"/>
      <c r="H52" s="700"/>
      <c r="I52" s="700"/>
      <c r="J52" s="700"/>
      <c r="K52" s="700"/>
      <c r="L52" s="700"/>
      <c r="M52" s="700"/>
      <c r="N52" s="700"/>
      <c r="O52" s="700"/>
      <c r="P52" s="700"/>
      <c r="Q52" s="700"/>
      <c r="R52" s="462" t="s">
        <v>721</v>
      </c>
      <c r="S52" s="701">
        <v>160309108.78</v>
      </c>
      <c r="T52" s="701"/>
      <c r="U52" s="701"/>
      <c r="V52" s="701"/>
      <c r="W52" s="701"/>
      <c r="X52" s="701"/>
      <c r="Y52" s="701"/>
      <c r="Z52" s="702">
        <v>562927379.64999998</v>
      </c>
      <c r="AA52" s="702"/>
      <c r="AB52" s="702"/>
      <c r="AC52" s="702"/>
      <c r="AD52" s="702"/>
      <c r="AE52" s="702"/>
    </row>
    <row r="53" spans="1:31" ht="11.25" customHeight="1"/>
    <row r="54" spans="1:31" ht="9.75" customHeight="1" thickBo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 s="381" t="s">
        <v>473</v>
      </c>
    </row>
    <row r="55" spans="1:31" ht="72" customHeight="1">
      <c r="A55"/>
      <c r="B55" s="703" t="s">
        <v>144</v>
      </c>
      <c r="C55" s="703"/>
      <c r="D55" s="703"/>
      <c r="E55" s="703"/>
      <c r="F55" s="703"/>
      <c r="G55" s="703"/>
      <c r="H55" s="703"/>
      <c r="I55" s="703"/>
      <c r="J55" s="703"/>
      <c r="K55" s="703"/>
      <c r="L55" s="703"/>
      <c r="M55" s="703"/>
      <c r="N55" s="704" t="s">
        <v>651</v>
      </c>
      <c r="O55" s="704"/>
      <c r="P55" s="704" t="s">
        <v>174</v>
      </c>
      <c r="Q55" s="704"/>
      <c r="R55" s="463" t="s">
        <v>173</v>
      </c>
    </row>
    <row r="56" spans="1:31" ht="12" customHeight="1">
      <c r="A56"/>
      <c r="B56" s="697" t="s">
        <v>652</v>
      </c>
      <c r="C56" s="697"/>
      <c r="D56" s="697"/>
      <c r="E56" s="697"/>
      <c r="F56" s="697"/>
      <c r="G56" s="697"/>
      <c r="H56" s="697"/>
      <c r="I56" s="697"/>
      <c r="J56" s="697"/>
      <c r="K56" s="697"/>
      <c r="L56" s="697"/>
      <c r="M56" s="697"/>
      <c r="N56" s="698" t="s">
        <v>653</v>
      </c>
      <c r="O56" s="698"/>
      <c r="P56" s="698" t="s">
        <v>654</v>
      </c>
      <c r="Q56" s="698"/>
      <c r="R56" s="464" t="s">
        <v>655</v>
      </c>
    </row>
    <row r="57" spans="1:31" ht="12" customHeight="1">
      <c r="A57" s="537"/>
      <c r="B57" s="694" t="s">
        <v>346</v>
      </c>
      <c r="C57" s="694"/>
      <c r="D57" s="694"/>
      <c r="E57" s="694"/>
      <c r="F57" s="694"/>
      <c r="G57" s="694"/>
      <c r="H57" s="694"/>
      <c r="I57" s="694"/>
      <c r="J57" s="694"/>
      <c r="K57" s="694"/>
      <c r="L57" s="694"/>
      <c r="M57" s="694"/>
      <c r="N57" s="469"/>
      <c r="O57" s="470"/>
      <c r="P57" s="699">
        <v>0</v>
      </c>
      <c r="Q57" s="699"/>
      <c r="R57" s="471">
        <v>0</v>
      </c>
    </row>
    <row r="58" spans="1:31" ht="12" customHeight="1">
      <c r="A58"/>
      <c r="B58" s="694" t="s">
        <v>160</v>
      </c>
      <c r="C58" s="694"/>
      <c r="D58" s="694"/>
      <c r="E58" s="694"/>
      <c r="F58" s="694"/>
      <c r="G58" s="694"/>
      <c r="H58" s="694"/>
      <c r="I58" s="694"/>
      <c r="J58" s="694"/>
      <c r="K58" s="694"/>
      <c r="L58" s="694"/>
      <c r="M58" s="694"/>
      <c r="N58" s="472"/>
      <c r="O58" s="473"/>
      <c r="P58" s="474"/>
      <c r="Q58" s="475"/>
      <c r="R58" s="465"/>
    </row>
    <row r="59" spans="1:31" ht="12" customHeight="1">
      <c r="A59" s="537"/>
      <c r="B59" s="694" t="s">
        <v>165</v>
      </c>
      <c r="C59" s="694"/>
      <c r="D59" s="694"/>
      <c r="E59" s="694"/>
      <c r="F59" s="694"/>
      <c r="G59" s="694"/>
      <c r="H59" s="694"/>
      <c r="I59" s="694"/>
      <c r="J59" s="694"/>
      <c r="K59" s="694"/>
      <c r="L59" s="694"/>
      <c r="M59" s="694"/>
      <c r="N59" s="469"/>
      <c r="O59" s="470"/>
      <c r="P59" s="474"/>
      <c r="Q59" s="475"/>
      <c r="R59" s="465"/>
    </row>
    <row r="60" spans="1:31" ht="12" customHeight="1">
      <c r="A60" s="537"/>
      <c r="B60" s="695" t="s">
        <v>347</v>
      </c>
      <c r="C60" s="695"/>
      <c r="D60" s="695"/>
      <c r="E60" s="695"/>
      <c r="F60" s="695"/>
      <c r="G60" s="695"/>
      <c r="H60" s="695"/>
      <c r="I60" s="695"/>
      <c r="J60" s="695"/>
      <c r="K60" s="695"/>
      <c r="L60" s="695"/>
      <c r="M60" s="695"/>
      <c r="N60" s="696" t="s">
        <v>760</v>
      </c>
      <c r="O60" s="696"/>
      <c r="P60" s="474"/>
      <c r="Q60" s="475"/>
      <c r="R60" s="465"/>
    </row>
    <row r="61" spans="1:31" ht="12" customHeight="1">
      <c r="A61"/>
      <c r="B61" s="694" t="s">
        <v>162</v>
      </c>
      <c r="C61" s="694"/>
      <c r="D61" s="694"/>
      <c r="E61" s="694"/>
      <c r="F61" s="694"/>
      <c r="G61" s="694"/>
      <c r="H61" s="694"/>
      <c r="I61" s="694"/>
      <c r="J61" s="694"/>
      <c r="K61" s="694"/>
      <c r="L61" s="694"/>
      <c r="M61" s="694"/>
      <c r="N61" s="472"/>
      <c r="O61" s="473"/>
      <c r="P61" s="474"/>
      <c r="Q61" s="475"/>
      <c r="R61" s="465"/>
    </row>
    <row r="62" spans="1:31" ht="12" customHeight="1">
      <c r="A62"/>
      <c r="B62" s="691" t="s">
        <v>167</v>
      </c>
      <c r="C62" s="691"/>
      <c r="D62" s="691"/>
      <c r="E62" s="691"/>
      <c r="F62" s="691"/>
      <c r="G62" s="691"/>
      <c r="H62" s="691"/>
      <c r="I62" s="691"/>
      <c r="J62" s="691"/>
      <c r="K62" s="691"/>
      <c r="L62" s="691"/>
      <c r="M62" s="691"/>
      <c r="N62" s="472"/>
      <c r="O62" s="473"/>
      <c r="P62" s="474"/>
      <c r="Q62" s="475"/>
      <c r="R62" s="465"/>
    </row>
    <row r="63" spans="1:31" ht="12" customHeight="1">
      <c r="A63"/>
      <c r="B63" s="691" t="s">
        <v>761</v>
      </c>
      <c r="C63" s="691"/>
      <c r="D63" s="691"/>
      <c r="E63" s="691"/>
      <c r="F63" s="691"/>
      <c r="G63" s="691"/>
      <c r="H63" s="691"/>
      <c r="I63" s="691"/>
      <c r="J63" s="691"/>
      <c r="K63" s="691"/>
      <c r="L63" s="691"/>
      <c r="M63" s="691"/>
      <c r="N63" s="472"/>
      <c r="O63" s="473"/>
      <c r="P63" s="474"/>
      <c r="Q63" s="475"/>
      <c r="R63" s="465"/>
    </row>
    <row r="64" spans="1:31" ht="12" customHeight="1">
      <c r="A64"/>
      <c r="B64" s="691" t="s">
        <v>762</v>
      </c>
      <c r="C64" s="691"/>
      <c r="D64" s="691"/>
      <c r="E64" s="691"/>
      <c r="F64" s="691"/>
      <c r="G64" s="691"/>
      <c r="H64" s="691"/>
      <c r="I64" s="691"/>
      <c r="J64" s="691"/>
      <c r="K64" s="691"/>
      <c r="L64" s="691"/>
      <c r="M64" s="691"/>
      <c r="N64" s="472"/>
      <c r="O64" s="473"/>
      <c r="P64" s="474"/>
      <c r="Q64" s="475"/>
      <c r="R64" s="465"/>
    </row>
    <row r="65" spans="1:18" ht="12" customHeight="1">
      <c r="A65"/>
      <c r="B65" s="691" t="s">
        <v>170</v>
      </c>
      <c r="C65" s="691"/>
      <c r="D65" s="691"/>
      <c r="E65" s="691"/>
      <c r="F65" s="691"/>
      <c r="G65" s="691"/>
      <c r="H65" s="691"/>
      <c r="I65" s="691"/>
      <c r="J65" s="691"/>
      <c r="K65" s="691"/>
      <c r="L65" s="691"/>
      <c r="M65" s="691"/>
      <c r="N65" s="472"/>
      <c r="O65" s="473"/>
      <c r="P65" s="474"/>
      <c r="Q65" s="475"/>
      <c r="R65" s="465"/>
    </row>
    <row r="66" spans="1:18" ht="12" customHeight="1">
      <c r="A66"/>
      <c r="B66" s="691" t="s">
        <v>761</v>
      </c>
      <c r="C66" s="691"/>
      <c r="D66" s="691"/>
      <c r="E66" s="691"/>
      <c r="F66" s="691"/>
      <c r="G66" s="691"/>
      <c r="H66" s="691"/>
      <c r="I66" s="691"/>
      <c r="J66" s="691"/>
      <c r="K66" s="691"/>
      <c r="L66" s="691"/>
      <c r="M66" s="691"/>
      <c r="N66" s="472"/>
      <c r="O66" s="473"/>
      <c r="P66" s="474"/>
      <c r="Q66" s="475"/>
      <c r="R66" s="465"/>
    </row>
    <row r="67" spans="1:18" ht="12.75" customHeight="1" thickBot="1">
      <c r="A67"/>
      <c r="B67" s="692" t="s">
        <v>762</v>
      </c>
      <c r="C67" s="692"/>
      <c r="D67" s="692"/>
      <c r="E67" s="692"/>
      <c r="F67" s="692"/>
      <c r="G67" s="692"/>
      <c r="H67" s="692"/>
      <c r="I67" s="692"/>
      <c r="J67" s="692"/>
      <c r="K67" s="692"/>
      <c r="L67" s="692"/>
      <c r="M67" s="692"/>
      <c r="N67" s="476"/>
      <c r="O67" s="477"/>
      <c r="P67" s="478"/>
      <c r="Q67" s="479"/>
      <c r="R67" s="480"/>
    </row>
    <row r="68" spans="1:18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</row>
    <row r="69" spans="1:18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</row>
    <row r="70" spans="1:18" ht="12">
      <c r="A70"/>
      <c r="B70"/>
      <c r="C70" s="446" t="s">
        <v>723</v>
      </c>
      <c r="D70" s="446"/>
      <c r="E70" s="446"/>
      <c r="F70" s="446"/>
      <c r="G70" s="446"/>
      <c r="H70"/>
      <c r="I70" s="689" t="s">
        <v>724</v>
      </c>
      <c r="J70" s="689"/>
      <c r="K70" s="689"/>
      <c r="L70"/>
      <c r="M70" s="559"/>
      <c r="N70" s="559"/>
      <c r="O70" s="559"/>
      <c r="P70" s="559"/>
      <c r="Q70"/>
      <c r="R70"/>
    </row>
    <row r="71" spans="1:18">
      <c r="A71"/>
      <c r="B71"/>
      <c r="C71"/>
      <c r="D71"/>
      <c r="E71"/>
      <c r="F71"/>
      <c r="G71"/>
      <c r="H71"/>
      <c r="I71" s="693" t="s">
        <v>725</v>
      </c>
      <c r="J71" s="693"/>
      <c r="K71" s="693"/>
      <c r="L71"/>
      <c r="M71" s="481" t="s">
        <v>296</v>
      </c>
      <c r="N71" s="481"/>
      <c r="O71" s="481"/>
      <c r="P71" s="481"/>
      <c r="Q71"/>
      <c r="R71"/>
    </row>
    <row r="72" spans="1:18">
      <c r="A72"/>
      <c r="B72"/>
      <c r="C72"/>
      <c r="D72"/>
      <c r="E72"/>
      <c r="F72"/>
      <c r="G72"/>
      <c r="H72"/>
      <c r="I72" s="562"/>
      <c r="J72" s="562"/>
      <c r="K72" s="562"/>
      <c r="L72"/>
      <c r="M72"/>
      <c r="N72"/>
      <c r="O72"/>
      <c r="P72"/>
      <c r="Q72"/>
      <c r="R72"/>
    </row>
    <row r="73" spans="1:18">
      <c r="A73"/>
      <c r="B73"/>
      <c r="C73"/>
      <c r="D73"/>
      <c r="E73"/>
      <c r="F73"/>
      <c r="G73"/>
      <c r="H73"/>
      <c r="I73" s="562"/>
      <c r="J73" s="562"/>
      <c r="K73" s="562"/>
      <c r="L73"/>
      <c r="M73"/>
      <c r="N73"/>
      <c r="O73"/>
      <c r="P73"/>
      <c r="Q73"/>
      <c r="R73"/>
    </row>
    <row r="74" spans="1:18" ht="12">
      <c r="A74"/>
      <c r="B74"/>
      <c r="C74" s="303" t="s">
        <v>338</v>
      </c>
      <c r="D74" s="303"/>
      <c r="E74" s="303"/>
      <c r="F74" s="303"/>
      <c r="G74" s="303"/>
      <c r="H74"/>
      <c r="I74" s="689"/>
      <c r="J74" s="689"/>
      <c r="K74" s="689"/>
      <c r="L74"/>
      <c r="M74" s="559"/>
      <c r="N74" s="559"/>
      <c r="O74" s="559"/>
      <c r="P74" s="559"/>
      <c r="Q74"/>
      <c r="R74"/>
    </row>
    <row r="75" spans="1:18">
      <c r="A75"/>
      <c r="B75"/>
      <c r="C75"/>
      <c r="D75"/>
      <c r="E75"/>
      <c r="F75"/>
      <c r="G75"/>
      <c r="H75"/>
      <c r="I75" s="690" t="s">
        <v>725</v>
      </c>
      <c r="J75" s="690"/>
      <c r="K75" s="690"/>
      <c r="L75"/>
      <c r="M75" s="481" t="s">
        <v>296</v>
      </c>
      <c r="N75" s="481"/>
      <c r="O75" s="481"/>
      <c r="P75" s="481"/>
      <c r="Q75"/>
      <c r="R75"/>
    </row>
    <row r="76" spans="1:18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</row>
    <row r="77" spans="1:18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</row>
    <row r="78" spans="1:18">
      <c r="A78"/>
      <c r="B78"/>
      <c r="C78" t="s">
        <v>171</v>
      </c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</row>
    <row r="79" spans="1:18">
      <c r="A79"/>
      <c r="B79"/>
      <c r="C79" t="s">
        <v>763</v>
      </c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</row>
    <row r="80" spans="1:18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</row>
  </sheetData>
  <mergeCells count="146">
    <mergeCell ref="T2:AG2"/>
    <mergeCell ref="T3:AG3"/>
    <mergeCell ref="G5:AA5"/>
    <mergeCell ref="G7:Z7"/>
    <mergeCell ref="G10:K10"/>
    <mergeCell ref="L10:AC10"/>
    <mergeCell ref="B16:Q16"/>
    <mergeCell ref="S16:Y16"/>
    <mergeCell ref="Z16:AE16"/>
    <mergeCell ref="B17:Q17"/>
    <mergeCell ref="S17:Y17"/>
    <mergeCell ref="Z17:AE17"/>
    <mergeCell ref="F12:Y12"/>
    <mergeCell ref="S14:Y14"/>
    <mergeCell ref="Z14:AE14"/>
    <mergeCell ref="B15:Q15"/>
    <mergeCell ref="S15:Y15"/>
    <mergeCell ref="Z15:AE15"/>
    <mergeCell ref="B20:Q20"/>
    <mergeCell ref="S20:Y20"/>
    <mergeCell ref="Z20:AE20"/>
    <mergeCell ref="B21:Q21"/>
    <mergeCell ref="S21:Y21"/>
    <mergeCell ref="Z21:AE21"/>
    <mergeCell ref="B18:Q18"/>
    <mergeCell ref="S18:Y18"/>
    <mergeCell ref="Z18:AE18"/>
    <mergeCell ref="B19:Q19"/>
    <mergeCell ref="S19:Y19"/>
    <mergeCell ref="Z19:AE19"/>
    <mergeCell ref="B24:Q24"/>
    <mergeCell ref="S24:Y24"/>
    <mergeCell ref="Z24:AE24"/>
    <mergeCell ref="B25:Q25"/>
    <mergeCell ref="S25:Y25"/>
    <mergeCell ref="Z25:AE25"/>
    <mergeCell ref="B22:Q22"/>
    <mergeCell ref="S22:Y22"/>
    <mergeCell ref="Z22:AE22"/>
    <mergeCell ref="B23:Q23"/>
    <mergeCell ref="S23:Y23"/>
    <mergeCell ref="Z23:AE23"/>
    <mergeCell ref="B28:Q28"/>
    <mergeCell ref="S28:Y28"/>
    <mergeCell ref="Z28:AE28"/>
    <mergeCell ref="B29:Q29"/>
    <mergeCell ref="S29:Y29"/>
    <mergeCell ref="Z29:AE29"/>
    <mergeCell ref="B26:Q26"/>
    <mergeCell ref="S26:Y26"/>
    <mergeCell ref="Z26:AE26"/>
    <mergeCell ref="B27:Q27"/>
    <mergeCell ref="S27:Y27"/>
    <mergeCell ref="Z27:AE27"/>
    <mergeCell ref="B32:Q32"/>
    <mergeCell ref="S32:Y32"/>
    <mergeCell ref="Z32:AE32"/>
    <mergeCell ref="B33:Q33"/>
    <mergeCell ref="S33:Y33"/>
    <mergeCell ref="Z33:AE33"/>
    <mergeCell ref="B30:Q30"/>
    <mergeCell ref="S30:Y30"/>
    <mergeCell ref="Z30:AE30"/>
    <mergeCell ref="B31:Q31"/>
    <mergeCell ref="S31:Y31"/>
    <mergeCell ref="Z31:AE31"/>
    <mergeCell ref="B36:Q36"/>
    <mergeCell ref="S36:Y36"/>
    <mergeCell ref="Z36:AE36"/>
    <mergeCell ref="B37:Q37"/>
    <mergeCell ref="S37:Y37"/>
    <mergeCell ref="Z37:AE37"/>
    <mergeCell ref="B34:Q34"/>
    <mergeCell ref="S34:Y34"/>
    <mergeCell ref="Z34:AE34"/>
    <mergeCell ref="B35:Q35"/>
    <mergeCell ref="S35:Y35"/>
    <mergeCell ref="Z35:AE35"/>
    <mergeCell ref="B40:Q40"/>
    <mergeCell ref="S40:Y40"/>
    <mergeCell ref="Z40:AE40"/>
    <mergeCell ref="B41:Q41"/>
    <mergeCell ref="S41:Y41"/>
    <mergeCell ref="Z41:AE41"/>
    <mergeCell ref="B38:Q38"/>
    <mergeCell ref="S38:Y38"/>
    <mergeCell ref="Z38:AE38"/>
    <mergeCell ref="B39:Q39"/>
    <mergeCell ref="S39:Y39"/>
    <mergeCell ref="Z39:AE39"/>
    <mergeCell ref="B44:Q44"/>
    <mergeCell ref="S44:Y44"/>
    <mergeCell ref="Z44:AE44"/>
    <mergeCell ref="B45:Q45"/>
    <mergeCell ref="S45:Y45"/>
    <mergeCell ref="Z45:AE45"/>
    <mergeCell ref="B42:Q42"/>
    <mergeCell ref="S42:Y42"/>
    <mergeCell ref="Z42:AE42"/>
    <mergeCell ref="B43:Q43"/>
    <mergeCell ref="S43:Y43"/>
    <mergeCell ref="Z43:AE43"/>
    <mergeCell ref="B48:Q48"/>
    <mergeCell ref="S48:Y48"/>
    <mergeCell ref="Z48:AE48"/>
    <mergeCell ref="B49:Q49"/>
    <mergeCell ref="S49:Y49"/>
    <mergeCell ref="Z49:AE49"/>
    <mergeCell ref="B46:Q46"/>
    <mergeCell ref="S46:Y46"/>
    <mergeCell ref="Z46:AE46"/>
    <mergeCell ref="B47:Q47"/>
    <mergeCell ref="S47:Y47"/>
    <mergeCell ref="Z47:AE47"/>
    <mergeCell ref="B52:Q52"/>
    <mergeCell ref="S52:Y52"/>
    <mergeCell ref="Z52:AE52"/>
    <mergeCell ref="B55:M55"/>
    <mergeCell ref="N55:O55"/>
    <mergeCell ref="P55:Q55"/>
    <mergeCell ref="B50:Q50"/>
    <mergeCell ref="S50:Y50"/>
    <mergeCell ref="Z50:AE50"/>
    <mergeCell ref="B51:Q51"/>
    <mergeCell ref="S51:Y51"/>
    <mergeCell ref="Z51:AE51"/>
    <mergeCell ref="N60:O60"/>
    <mergeCell ref="B61:M61"/>
    <mergeCell ref="B62:M62"/>
    <mergeCell ref="B63:M63"/>
    <mergeCell ref="B56:M56"/>
    <mergeCell ref="N56:O56"/>
    <mergeCell ref="P56:Q56"/>
    <mergeCell ref="B57:M57"/>
    <mergeCell ref="P57:Q57"/>
    <mergeCell ref="B58:M58"/>
    <mergeCell ref="I74:K74"/>
    <mergeCell ref="I75:K75"/>
    <mergeCell ref="B64:M64"/>
    <mergeCell ref="B65:M65"/>
    <mergeCell ref="B66:M66"/>
    <mergeCell ref="B67:M67"/>
    <mergeCell ref="I70:K70"/>
    <mergeCell ref="I71:K71"/>
    <mergeCell ref="B59:M59"/>
    <mergeCell ref="B60:M60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E156F-5592-4265-AA45-1B67F58E8E12}">
  <sheetPr>
    <tabColor rgb="FFFFC000"/>
  </sheetPr>
  <dimension ref="B1:AG53"/>
  <sheetViews>
    <sheetView topLeftCell="A10" workbookViewId="0">
      <selection activeCell="Z26" sqref="Z26:AE26"/>
    </sheetView>
  </sheetViews>
  <sheetFormatPr defaultRowHeight="11.25"/>
  <cols>
    <col min="1" max="1" width="1.1640625" style="271" customWidth="1"/>
    <col min="2" max="2" width="1.5" style="271" customWidth="1"/>
    <col min="3" max="3" width="0.6640625" style="271" customWidth="1"/>
    <col min="4" max="4" width="1.5" style="271" customWidth="1"/>
    <col min="5" max="5" width="1.1640625" style="271" customWidth="1"/>
    <col min="6" max="6" width="1.5" style="271" customWidth="1"/>
    <col min="7" max="7" width="3" style="271" customWidth="1"/>
    <col min="8" max="8" width="8.1640625" style="271" customWidth="1"/>
    <col min="9" max="9" width="2.33203125" style="271" customWidth="1"/>
    <col min="10" max="10" width="10.5" style="271" customWidth="1"/>
    <col min="11" max="11" width="4.33203125" style="271" customWidth="1"/>
    <col min="12" max="12" width="6.1640625" style="271" customWidth="1"/>
    <col min="13" max="13" width="10.5" style="271" customWidth="1"/>
    <col min="14" max="14" width="3.83203125" style="271" customWidth="1"/>
    <col min="15" max="15" width="1.83203125" style="271" customWidth="1"/>
    <col min="16" max="16" width="4.83203125" style="271" customWidth="1"/>
    <col min="17" max="17" width="1.83203125" style="271" customWidth="1"/>
    <col min="18" max="18" width="7" style="271" customWidth="1"/>
    <col min="19" max="19" width="1.83203125" style="271" customWidth="1"/>
    <col min="20" max="20" width="3.1640625" style="271" customWidth="1"/>
    <col min="21" max="21" width="1.83203125" style="271" customWidth="1"/>
    <col min="22" max="22" width="0.5" style="271" customWidth="1"/>
    <col min="23" max="23" width="1.83203125" style="271" customWidth="1"/>
    <col min="24" max="24" width="3" style="271" customWidth="1"/>
    <col min="25" max="25" width="4.1640625" style="271" customWidth="1"/>
    <col min="26" max="26" width="1.5" style="271" customWidth="1"/>
    <col min="27" max="27" width="1.83203125" style="271" customWidth="1"/>
    <col min="28" max="28" width="3" style="271" customWidth="1"/>
    <col min="29" max="29" width="5.5" style="271" customWidth="1"/>
    <col min="30" max="30" width="1.83203125" style="271" customWidth="1"/>
    <col min="31" max="31" width="2.5" style="271" customWidth="1"/>
    <col min="32" max="32" width="0.1640625" style="271" customWidth="1"/>
    <col min="33" max="33" width="0.5" style="271" customWidth="1"/>
    <col min="34" max="34" width="3.1640625" style="271" customWidth="1"/>
    <col min="35" max="35" width="2.33203125" style="271" customWidth="1"/>
    <col min="36" max="256" width="10.6640625" style="271" customWidth="1"/>
    <col min="257" max="257" width="1.1640625" style="271" customWidth="1"/>
    <col min="258" max="258" width="1.5" style="271" customWidth="1"/>
    <col min="259" max="259" width="0.6640625" style="271" customWidth="1"/>
    <col min="260" max="260" width="1.5" style="271" customWidth="1"/>
    <col min="261" max="261" width="1.1640625" style="271" customWidth="1"/>
    <col min="262" max="262" width="1.5" style="271" customWidth="1"/>
    <col min="263" max="263" width="3" style="271" customWidth="1"/>
    <col min="264" max="264" width="8.1640625" style="271" customWidth="1"/>
    <col min="265" max="265" width="2.33203125" style="271" customWidth="1"/>
    <col min="266" max="266" width="10.5" style="271" customWidth="1"/>
    <col min="267" max="267" width="4.33203125" style="271" customWidth="1"/>
    <col min="268" max="268" width="6.1640625" style="271" customWidth="1"/>
    <col min="269" max="269" width="10.5" style="271" customWidth="1"/>
    <col min="270" max="270" width="3.83203125" style="271" customWidth="1"/>
    <col min="271" max="271" width="1.83203125" style="271" customWidth="1"/>
    <col min="272" max="272" width="4.83203125" style="271" customWidth="1"/>
    <col min="273" max="273" width="1.83203125" style="271" customWidth="1"/>
    <col min="274" max="274" width="7" style="271" customWidth="1"/>
    <col min="275" max="275" width="1.83203125" style="271" customWidth="1"/>
    <col min="276" max="276" width="3.1640625" style="271" customWidth="1"/>
    <col min="277" max="277" width="1.83203125" style="271" customWidth="1"/>
    <col min="278" max="278" width="0.5" style="271" customWidth="1"/>
    <col min="279" max="279" width="1.83203125" style="271" customWidth="1"/>
    <col min="280" max="280" width="3" style="271" customWidth="1"/>
    <col min="281" max="281" width="4.1640625" style="271" customWidth="1"/>
    <col min="282" max="282" width="1.5" style="271" customWidth="1"/>
    <col min="283" max="283" width="1.83203125" style="271" customWidth="1"/>
    <col min="284" max="284" width="3" style="271" customWidth="1"/>
    <col min="285" max="285" width="5.5" style="271" customWidth="1"/>
    <col min="286" max="286" width="1.83203125" style="271" customWidth="1"/>
    <col min="287" max="287" width="2.5" style="271" customWidth="1"/>
    <col min="288" max="288" width="0.1640625" style="271" customWidth="1"/>
    <col min="289" max="289" width="0.5" style="271" customWidth="1"/>
    <col min="290" max="290" width="3.1640625" style="271" customWidth="1"/>
    <col min="291" max="291" width="2.33203125" style="271" customWidth="1"/>
    <col min="292" max="512" width="10.6640625" style="271" customWidth="1"/>
    <col min="513" max="513" width="1.1640625" style="271" customWidth="1"/>
    <col min="514" max="514" width="1.5" style="271" customWidth="1"/>
    <col min="515" max="515" width="0.6640625" style="271" customWidth="1"/>
    <col min="516" max="516" width="1.5" style="271" customWidth="1"/>
    <col min="517" max="517" width="1.1640625" style="271" customWidth="1"/>
    <col min="518" max="518" width="1.5" style="271" customWidth="1"/>
    <col min="519" max="519" width="3" style="271" customWidth="1"/>
    <col min="520" max="520" width="8.1640625" style="271" customWidth="1"/>
    <col min="521" max="521" width="2.33203125" style="271" customWidth="1"/>
    <col min="522" max="522" width="10.5" style="271" customWidth="1"/>
    <col min="523" max="523" width="4.33203125" style="271" customWidth="1"/>
    <col min="524" max="524" width="6.1640625" style="271" customWidth="1"/>
    <col min="525" max="525" width="10.5" style="271" customWidth="1"/>
    <col min="526" max="526" width="3.83203125" style="271" customWidth="1"/>
    <col min="527" max="527" width="1.83203125" style="271" customWidth="1"/>
    <col min="528" max="528" width="4.83203125" style="271" customWidth="1"/>
    <col min="529" max="529" width="1.83203125" style="271" customWidth="1"/>
    <col min="530" max="530" width="7" style="271" customWidth="1"/>
    <col min="531" max="531" width="1.83203125" style="271" customWidth="1"/>
    <col min="532" max="532" width="3.1640625" style="271" customWidth="1"/>
    <col min="533" max="533" width="1.83203125" style="271" customWidth="1"/>
    <col min="534" max="534" width="0.5" style="271" customWidth="1"/>
    <col min="535" max="535" width="1.83203125" style="271" customWidth="1"/>
    <col min="536" max="536" width="3" style="271" customWidth="1"/>
    <col min="537" max="537" width="4.1640625" style="271" customWidth="1"/>
    <col min="538" max="538" width="1.5" style="271" customWidth="1"/>
    <col min="539" max="539" width="1.83203125" style="271" customWidth="1"/>
    <col min="540" max="540" width="3" style="271" customWidth="1"/>
    <col min="541" max="541" width="5.5" style="271" customWidth="1"/>
    <col min="542" max="542" width="1.83203125" style="271" customWidth="1"/>
    <col min="543" max="543" width="2.5" style="271" customWidth="1"/>
    <col min="544" max="544" width="0.1640625" style="271" customWidth="1"/>
    <col min="545" max="545" width="0.5" style="271" customWidth="1"/>
    <col min="546" max="546" width="3.1640625" style="271" customWidth="1"/>
    <col min="547" max="547" width="2.33203125" style="271" customWidth="1"/>
    <col min="548" max="768" width="10.6640625" style="271" customWidth="1"/>
    <col min="769" max="769" width="1.1640625" style="271" customWidth="1"/>
    <col min="770" max="770" width="1.5" style="271" customWidth="1"/>
    <col min="771" max="771" width="0.6640625" style="271" customWidth="1"/>
    <col min="772" max="772" width="1.5" style="271" customWidth="1"/>
    <col min="773" max="773" width="1.1640625" style="271" customWidth="1"/>
    <col min="774" max="774" width="1.5" style="271" customWidth="1"/>
    <col min="775" max="775" width="3" style="271" customWidth="1"/>
    <col min="776" max="776" width="8.1640625" style="271" customWidth="1"/>
    <col min="777" max="777" width="2.33203125" style="271" customWidth="1"/>
    <col min="778" max="778" width="10.5" style="271" customWidth="1"/>
    <col min="779" max="779" width="4.33203125" style="271" customWidth="1"/>
    <col min="780" max="780" width="6.1640625" style="271" customWidth="1"/>
    <col min="781" max="781" width="10.5" style="271" customWidth="1"/>
    <col min="782" max="782" width="3.83203125" style="271" customWidth="1"/>
    <col min="783" max="783" width="1.83203125" style="271" customWidth="1"/>
    <col min="784" max="784" width="4.83203125" style="271" customWidth="1"/>
    <col min="785" max="785" width="1.83203125" style="271" customWidth="1"/>
    <col min="786" max="786" width="7" style="271" customWidth="1"/>
    <col min="787" max="787" width="1.83203125" style="271" customWidth="1"/>
    <col min="788" max="788" width="3.1640625" style="271" customWidth="1"/>
    <col min="789" max="789" width="1.83203125" style="271" customWidth="1"/>
    <col min="790" max="790" width="0.5" style="271" customWidth="1"/>
    <col min="791" max="791" width="1.83203125" style="271" customWidth="1"/>
    <col min="792" max="792" width="3" style="271" customWidth="1"/>
    <col min="793" max="793" width="4.1640625" style="271" customWidth="1"/>
    <col min="794" max="794" width="1.5" style="271" customWidth="1"/>
    <col min="795" max="795" width="1.83203125" style="271" customWidth="1"/>
    <col min="796" max="796" width="3" style="271" customWidth="1"/>
    <col min="797" max="797" width="5.5" style="271" customWidth="1"/>
    <col min="798" max="798" width="1.83203125" style="271" customWidth="1"/>
    <col min="799" max="799" width="2.5" style="271" customWidth="1"/>
    <col min="800" max="800" width="0.1640625" style="271" customWidth="1"/>
    <col min="801" max="801" width="0.5" style="271" customWidth="1"/>
    <col min="802" max="802" width="3.1640625" style="271" customWidth="1"/>
    <col min="803" max="803" width="2.33203125" style="271" customWidth="1"/>
    <col min="804" max="1024" width="10.6640625" style="271" customWidth="1"/>
    <col min="1025" max="1025" width="1.1640625" style="271" customWidth="1"/>
    <col min="1026" max="1026" width="1.5" style="271" customWidth="1"/>
    <col min="1027" max="1027" width="0.6640625" style="271" customWidth="1"/>
    <col min="1028" max="1028" width="1.5" style="271" customWidth="1"/>
    <col min="1029" max="1029" width="1.1640625" style="271" customWidth="1"/>
    <col min="1030" max="1030" width="1.5" style="271" customWidth="1"/>
    <col min="1031" max="1031" width="3" style="271" customWidth="1"/>
    <col min="1032" max="1032" width="8.1640625" style="271" customWidth="1"/>
    <col min="1033" max="1033" width="2.33203125" style="271" customWidth="1"/>
    <col min="1034" max="1034" width="10.5" style="271" customWidth="1"/>
    <col min="1035" max="1035" width="4.33203125" style="271" customWidth="1"/>
    <col min="1036" max="1036" width="6.1640625" style="271" customWidth="1"/>
    <col min="1037" max="1037" width="10.5" style="271" customWidth="1"/>
    <col min="1038" max="1038" width="3.83203125" style="271" customWidth="1"/>
    <col min="1039" max="1039" width="1.83203125" style="271" customWidth="1"/>
    <col min="1040" max="1040" width="4.83203125" style="271" customWidth="1"/>
    <col min="1041" max="1041" width="1.83203125" style="271" customWidth="1"/>
    <col min="1042" max="1042" width="7" style="271" customWidth="1"/>
    <col min="1043" max="1043" width="1.83203125" style="271" customWidth="1"/>
    <col min="1044" max="1044" width="3.1640625" style="271" customWidth="1"/>
    <col min="1045" max="1045" width="1.83203125" style="271" customWidth="1"/>
    <col min="1046" max="1046" width="0.5" style="271" customWidth="1"/>
    <col min="1047" max="1047" width="1.83203125" style="271" customWidth="1"/>
    <col min="1048" max="1048" width="3" style="271" customWidth="1"/>
    <col min="1049" max="1049" width="4.1640625" style="271" customWidth="1"/>
    <col min="1050" max="1050" width="1.5" style="271" customWidth="1"/>
    <col min="1051" max="1051" width="1.83203125" style="271" customWidth="1"/>
    <col min="1052" max="1052" width="3" style="271" customWidth="1"/>
    <col min="1053" max="1053" width="5.5" style="271" customWidth="1"/>
    <col min="1054" max="1054" width="1.83203125" style="271" customWidth="1"/>
    <col min="1055" max="1055" width="2.5" style="271" customWidth="1"/>
    <col min="1056" max="1056" width="0.1640625" style="271" customWidth="1"/>
    <col min="1057" max="1057" width="0.5" style="271" customWidth="1"/>
    <col min="1058" max="1058" width="3.1640625" style="271" customWidth="1"/>
    <col min="1059" max="1059" width="2.33203125" style="271" customWidth="1"/>
    <col min="1060" max="1280" width="10.6640625" style="271" customWidth="1"/>
    <col min="1281" max="1281" width="1.1640625" style="271" customWidth="1"/>
    <col min="1282" max="1282" width="1.5" style="271" customWidth="1"/>
    <col min="1283" max="1283" width="0.6640625" style="271" customWidth="1"/>
    <col min="1284" max="1284" width="1.5" style="271" customWidth="1"/>
    <col min="1285" max="1285" width="1.1640625" style="271" customWidth="1"/>
    <col min="1286" max="1286" width="1.5" style="271" customWidth="1"/>
    <col min="1287" max="1287" width="3" style="271" customWidth="1"/>
    <col min="1288" max="1288" width="8.1640625" style="271" customWidth="1"/>
    <col min="1289" max="1289" width="2.33203125" style="271" customWidth="1"/>
    <col min="1290" max="1290" width="10.5" style="271" customWidth="1"/>
    <col min="1291" max="1291" width="4.33203125" style="271" customWidth="1"/>
    <col min="1292" max="1292" width="6.1640625" style="271" customWidth="1"/>
    <col min="1293" max="1293" width="10.5" style="271" customWidth="1"/>
    <col min="1294" max="1294" width="3.83203125" style="271" customWidth="1"/>
    <col min="1295" max="1295" width="1.83203125" style="271" customWidth="1"/>
    <col min="1296" max="1296" width="4.83203125" style="271" customWidth="1"/>
    <col min="1297" max="1297" width="1.83203125" style="271" customWidth="1"/>
    <col min="1298" max="1298" width="7" style="271" customWidth="1"/>
    <col min="1299" max="1299" width="1.83203125" style="271" customWidth="1"/>
    <col min="1300" max="1300" width="3.1640625" style="271" customWidth="1"/>
    <col min="1301" max="1301" width="1.83203125" style="271" customWidth="1"/>
    <col min="1302" max="1302" width="0.5" style="271" customWidth="1"/>
    <col min="1303" max="1303" width="1.83203125" style="271" customWidth="1"/>
    <col min="1304" max="1304" width="3" style="271" customWidth="1"/>
    <col min="1305" max="1305" width="4.1640625" style="271" customWidth="1"/>
    <col min="1306" max="1306" width="1.5" style="271" customWidth="1"/>
    <col min="1307" max="1307" width="1.83203125" style="271" customWidth="1"/>
    <col min="1308" max="1308" width="3" style="271" customWidth="1"/>
    <col min="1309" max="1309" width="5.5" style="271" customWidth="1"/>
    <col min="1310" max="1310" width="1.83203125" style="271" customWidth="1"/>
    <col min="1311" max="1311" width="2.5" style="271" customWidth="1"/>
    <col min="1312" max="1312" width="0.1640625" style="271" customWidth="1"/>
    <col min="1313" max="1313" width="0.5" style="271" customWidth="1"/>
    <col min="1314" max="1314" width="3.1640625" style="271" customWidth="1"/>
    <col min="1315" max="1315" width="2.33203125" style="271" customWidth="1"/>
    <col min="1316" max="1536" width="10.6640625" style="271" customWidth="1"/>
    <col min="1537" max="1537" width="1.1640625" style="271" customWidth="1"/>
    <col min="1538" max="1538" width="1.5" style="271" customWidth="1"/>
    <col min="1539" max="1539" width="0.6640625" style="271" customWidth="1"/>
    <col min="1540" max="1540" width="1.5" style="271" customWidth="1"/>
    <col min="1541" max="1541" width="1.1640625" style="271" customWidth="1"/>
    <col min="1542" max="1542" width="1.5" style="271" customWidth="1"/>
    <col min="1543" max="1543" width="3" style="271" customWidth="1"/>
    <col min="1544" max="1544" width="8.1640625" style="271" customWidth="1"/>
    <col min="1545" max="1545" width="2.33203125" style="271" customWidth="1"/>
    <col min="1546" max="1546" width="10.5" style="271" customWidth="1"/>
    <col min="1547" max="1547" width="4.33203125" style="271" customWidth="1"/>
    <col min="1548" max="1548" width="6.1640625" style="271" customWidth="1"/>
    <col min="1549" max="1549" width="10.5" style="271" customWidth="1"/>
    <col min="1550" max="1550" width="3.83203125" style="271" customWidth="1"/>
    <col min="1551" max="1551" width="1.83203125" style="271" customWidth="1"/>
    <col min="1552" max="1552" width="4.83203125" style="271" customWidth="1"/>
    <col min="1553" max="1553" width="1.83203125" style="271" customWidth="1"/>
    <col min="1554" max="1554" width="7" style="271" customWidth="1"/>
    <col min="1555" max="1555" width="1.83203125" style="271" customWidth="1"/>
    <col min="1556" max="1556" width="3.1640625" style="271" customWidth="1"/>
    <col min="1557" max="1557" width="1.83203125" style="271" customWidth="1"/>
    <col min="1558" max="1558" width="0.5" style="271" customWidth="1"/>
    <col min="1559" max="1559" width="1.83203125" style="271" customWidth="1"/>
    <col min="1560" max="1560" width="3" style="271" customWidth="1"/>
    <col min="1561" max="1561" width="4.1640625" style="271" customWidth="1"/>
    <col min="1562" max="1562" width="1.5" style="271" customWidth="1"/>
    <col min="1563" max="1563" width="1.83203125" style="271" customWidth="1"/>
    <col min="1564" max="1564" width="3" style="271" customWidth="1"/>
    <col min="1565" max="1565" width="5.5" style="271" customWidth="1"/>
    <col min="1566" max="1566" width="1.83203125" style="271" customWidth="1"/>
    <col min="1567" max="1567" width="2.5" style="271" customWidth="1"/>
    <col min="1568" max="1568" width="0.1640625" style="271" customWidth="1"/>
    <col min="1569" max="1569" width="0.5" style="271" customWidth="1"/>
    <col min="1570" max="1570" width="3.1640625" style="271" customWidth="1"/>
    <col min="1571" max="1571" width="2.33203125" style="271" customWidth="1"/>
    <col min="1572" max="1792" width="10.6640625" style="271" customWidth="1"/>
    <col min="1793" max="1793" width="1.1640625" style="271" customWidth="1"/>
    <col min="1794" max="1794" width="1.5" style="271" customWidth="1"/>
    <col min="1795" max="1795" width="0.6640625" style="271" customWidth="1"/>
    <col min="1796" max="1796" width="1.5" style="271" customWidth="1"/>
    <col min="1797" max="1797" width="1.1640625" style="271" customWidth="1"/>
    <col min="1798" max="1798" width="1.5" style="271" customWidth="1"/>
    <col min="1799" max="1799" width="3" style="271" customWidth="1"/>
    <col min="1800" max="1800" width="8.1640625" style="271" customWidth="1"/>
    <col min="1801" max="1801" width="2.33203125" style="271" customWidth="1"/>
    <col min="1802" max="1802" width="10.5" style="271" customWidth="1"/>
    <col min="1803" max="1803" width="4.33203125" style="271" customWidth="1"/>
    <col min="1804" max="1804" width="6.1640625" style="271" customWidth="1"/>
    <col min="1805" max="1805" width="10.5" style="271" customWidth="1"/>
    <col min="1806" max="1806" width="3.83203125" style="271" customWidth="1"/>
    <col min="1807" max="1807" width="1.83203125" style="271" customWidth="1"/>
    <col min="1808" max="1808" width="4.83203125" style="271" customWidth="1"/>
    <col min="1809" max="1809" width="1.83203125" style="271" customWidth="1"/>
    <col min="1810" max="1810" width="7" style="271" customWidth="1"/>
    <col min="1811" max="1811" width="1.83203125" style="271" customWidth="1"/>
    <col min="1812" max="1812" width="3.1640625" style="271" customWidth="1"/>
    <col min="1813" max="1813" width="1.83203125" style="271" customWidth="1"/>
    <col min="1814" max="1814" width="0.5" style="271" customWidth="1"/>
    <col min="1815" max="1815" width="1.83203125" style="271" customWidth="1"/>
    <col min="1816" max="1816" width="3" style="271" customWidth="1"/>
    <col min="1817" max="1817" width="4.1640625" style="271" customWidth="1"/>
    <col min="1818" max="1818" width="1.5" style="271" customWidth="1"/>
    <col min="1819" max="1819" width="1.83203125" style="271" customWidth="1"/>
    <col min="1820" max="1820" width="3" style="271" customWidth="1"/>
    <col min="1821" max="1821" width="5.5" style="271" customWidth="1"/>
    <col min="1822" max="1822" width="1.83203125" style="271" customWidth="1"/>
    <col min="1823" max="1823" width="2.5" style="271" customWidth="1"/>
    <col min="1824" max="1824" width="0.1640625" style="271" customWidth="1"/>
    <col min="1825" max="1825" width="0.5" style="271" customWidth="1"/>
    <col min="1826" max="1826" width="3.1640625" style="271" customWidth="1"/>
    <col min="1827" max="1827" width="2.33203125" style="271" customWidth="1"/>
    <col min="1828" max="2048" width="10.6640625" style="271" customWidth="1"/>
    <col min="2049" max="2049" width="1.1640625" style="271" customWidth="1"/>
    <col min="2050" max="2050" width="1.5" style="271" customWidth="1"/>
    <col min="2051" max="2051" width="0.6640625" style="271" customWidth="1"/>
    <col min="2052" max="2052" width="1.5" style="271" customWidth="1"/>
    <col min="2053" max="2053" width="1.1640625" style="271" customWidth="1"/>
    <col min="2054" max="2054" width="1.5" style="271" customWidth="1"/>
    <col min="2055" max="2055" width="3" style="271" customWidth="1"/>
    <col min="2056" max="2056" width="8.1640625" style="271" customWidth="1"/>
    <col min="2057" max="2057" width="2.33203125" style="271" customWidth="1"/>
    <col min="2058" max="2058" width="10.5" style="271" customWidth="1"/>
    <col min="2059" max="2059" width="4.33203125" style="271" customWidth="1"/>
    <col min="2060" max="2060" width="6.1640625" style="271" customWidth="1"/>
    <col min="2061" max="2061" width="10.5" style="271" customWidth="1"/>
    <col min="2062" max="2062" width="3.83203125" style="271" customWidth="1"/>
    <col min="2063" max="2063" width="1.83203125" style="271" customWidth="1"/>
    <col min="2064" max="2064" width="4.83203125" style="271" customWidth="1"/>
    <col min="2065" max="2065" width="1.83203125" style="271" customWidth="1"/>
    <col min="2066" max="2066" width="7" style="271" customWidth="1"/>
    <col min="2067" max="2067" width="1.83203125" style="271" customWidth="1"/>
    <col min="2068" max="2068" width="3.1640625" style="271" customWidth="1"/>
    <col min="2069" max="2069" width="1.83203125" style="271" customWidth="1"/>
    <col min="2070" max="2070" width="0.5" style="271" customWidth="1"/>
    <col min="2071" max="2071" width="1.83203125" style="271" customWidth="1"/>
    <col min="2072" max="2072" width="3" style="271" customWidth="1"/>
    <col min="2073" max="2073" width="4.1640625" style="271" customWidth="1"/>
    <col min="2074" max="2074" width="1.5" style="271" customWidth="1"/>
    <col min="2075" max="2075" width="1.83203125" style="271" customWidth="1"/>
    <col min="2076" max="2076" width="3" style="271" customWidth="1"/>
    <col min="2077" max="2077" width="5.5" style="271" customWidth="1"/>
    <col min="2078" max="2078" width="1.83203125" style="271" customWidth="1"/>
    <col min="2079" max="2079" width="2.5" style="271" customWidth="1"/>
    <col min="2080" max="2080" width="0.1640625" style="271" customWidth="1"/>
    <col min="2081" max="2081" width="0.5" style="271" customWidth="1"/>
    <col min="2082" max="2082" width="3.1640625" style="271" customWidth="1"/>
    <col min="2083" max="2083" width="2.33203125" style="271" customWidth="1"/>
    <col min="2084" max="2304" width="10.6640625" style="271" customWidth="1"/>
    <col min="2305" max="2305" width="1.1640625" style="271" customWidth="1"/>
    <col min="2306" max="2306" width="1.5" style="271" customWidth="1"/>
    <col min="2307" max="2307" width="0.6640625" style="271" customWidth="1"/>
    <col min="2308" max="2308" width="1.5" style="271" customWidth="1"/>
    <col min="2309" max="2309" width="1.1640625" style="271" customWidth="1"/>
    <col min="2310" max="2310" width="1.5" style="271" customWidth="1"/>
    <col min="2311" max="2311" width="3" style="271" customWidth="1"/>
    <col min="2312" max="2312" width="8.1640625" style="271" customWidth="1"/>
    <col min="2313" max="2313" width="2.33203125" style="271" customWidth="1"/>
    <col min="2314" max="2314" width="10.5" style="271" customWidth="1"/>
    <col min="2315" max="2315" width="4.33203125" style="271" customWidth="1"/>
    <col min="2316" max="2316" width="6.1640625" style="271" customWidth="1"/>
    <col min="2317" max="2317" width="10.5" style="271" customWidth="1"/>
    <col min="2318" max="2318" width="3.83203125" style="271" customWidth="1"/>
    <col min="2319" max="2319" width="1.83203125" style="271" customWidth="1"/>
    <col min="2320" max="2320" width="4.83203125" style="271" customWidth="1"/>
    <col min="2321" max="2321" width="1.83203125" style="271" customWidth="1"/>
    <col min="2322" max="2322" width="7" style="271" customWidth="1"/>
    <col min="2323" max="2323" width="1.83203125" style="271" customWidth="1"/>
    <col min="2324" max="2324" width="3.1640625" style="271" customWidth="1"/>
    <col min="2325" max="2325" width="1.83203125" style="271" customWidth="1"/>
    <col min="2326" max="2326" width="0.5" style="271" customWidth="1"/>
    <col min="2327" max="2327" width="1.83203125" style="271" customWidth="1"/>
    <col min="2328" max="2328" width="3" style="271" customWidth="1"/>
    <col min="2329" max="2329" width="4.1640625" style="271" customWidth="1"/>
    <col min="2330" max="2330" width="1.5" style="271" customWidth="1"/>
    <col min="2331" max="2331" width="1.83203125" style="271" customWidth="1"/>
    <col min="2332" max="2332" width="3" style="271" customWidth="1"/>
    <col min="2333" max="2333" width="5.5" style="271" customWidth="1"/>
    <col min="2334" max="2334" width="1.83203125" style="271" customWidth="1"/>
    <col min="2335" max="2335" width="2.5" style="271" customWidth="1"/>
    <col min="2336" max="2336" width="0.1640625" style="271" customWidth="1"/>
    <col min="2337" max="2337" width="0.5" style="271" customWidth="1"/>
    <col min="2338" max="2338" width="3.1640625" style="271" customWidth="1"/>
    <col min="2339" max="2339" width="2.33203125" style="271" customWidth="1"/>
    <col min="2340" max="2560" width="10.6640625" style="271" customWidth="1"/>
    <col min="2561" max="2561" width="1.1640625" style="271" customWidth="1"/>
    <col min="2562" max="2562" width="1.5" style="271" customWidth="1"/>
    <col min="2563" max="2563" width="0.6640625" style="271" customWidth="1"/>
    <col min="2564" max="2564" width="1.5" style="271" customWidth="1"/>
    <col min="2565" max="2565" width="1.1640625" style="271" customWidth="1"/>
    <col min="2566" max="2566" width="1.5" style="271" customWidth="1"/>
    <col min="2567" max="2567" width="3" style="271" customWidth="1"/>
    <col min="2568" max="2568" width="8.1640625" style="271" customWidth="1"/>
    <col min="2569" max="2569" width="2.33203125" style="271" customWidth="1"/>
    <col min="2570" max="2570" width="10.5" style="271" customWidth="1"/>
    <col min="2571" max="2571" width="4.33203125" style="271" customWidth="1"/>
    <col min="2572" max="2572" width="6.1640625" style="271" customWidth="1"/>
    <col min="2573" max="2573" width="10.5" style="271" customWidth="1"/>
    <col min="2574" max="2574" width="3.83203125" style="271" customWidth="1"/>
    <col min="2575" max="2575" width="1.83203125" style="271" customWidth="1"/>
    <col min="2576" max="2576" width="4.83203125" style="271" customWidth="1"/>
    <col min="2577" max="2577" width="1.83203125" style="271" customWidth="1"/>
    <col min="2578" max="2578" width="7" style="271" customWidth="1"/>
    <col min="2579" max="2579" width="1.83203125" style="271" customWidth="1"/>
    <col min="2580" max="2580" width="3.1640625" style="271" customWidth="1"/>
    <col min="2581" max="2581" width="1.83203125" style="271" customWidth="1"/>
    <col min="2582" max="2582" width="0.5" style="271" customWidth="1"/>
    <col min="2583" max="2583" width="1.83203125" style="271" customWidth="1"/>
    <col min="2584" max="2584" width="3" style="271" customWidth="1"/>
    <col min="2585" max="2585" width="4.1640625" style="271" customWidth="1"/>
    <col min="2586" max="2586" width="1.5" style="271" customWidth="1"/>
    <col min="2587" max="2587" width="1.83203125" style="271" customWidth="1"/>
    <col min="2588" max="2588" width="3" style="271" customWidth="1"/>
    <col min="2589" max="2589" width="5.5" style="271" customWidth="1"/>
    <col min="2590" max="2590" width="1.83203125" style="271" customWidth="1"/>
    <col min="2591" max="2591" width="2.5" style="271" customWidth="1"/>
    <col min="2592" max="2592" width="0.1640625" style="271" customWidth="1"/>
    <col min="2593" max="2593" width="0.5" style="271" customWidth="1"/>
    <col min="2594" max="2594" width="3.1640625" style="271" customWidth="1"/>
    <col min="2595" max="2595" width="2.33203125" style="271" customWidth="1"/>
    <col min="2596" max="2816" width="10.6640625" style="271" customWidth="1"/>
    <col min="2817" max="2817" width="1.1640625" style="271" customWidth="1"/>
    <col min="2818" max="2818" width="1.5" style="271" customWidth="1"/>
    <col min="2819" max="2819" width="0.6640625" style="271" customWidth="1"/>
    <col min="2820" max="2820" width="1.5" style="271" customWidth="1"/>
    <col min="2821" max="2821" width="1.1640625" style="271" customWidth="1"/>
    <col min="2822" max="2822" width="1.5" style="271" customWidth="1"/>
    <col min="2823" max="2823" width="3" style="271" customWidth="1"/>
    <col min="2824" max="2824" width="8.1640625" style="271" customWidth="1"/>
    <col min="2825" max="2825" width="2.33203125" style="271" customWidth="1"/>
    <col min="2826" max="2826" width="10.5" style="271" customWidth="1"/>
    <col min="2827" max="2827" width="4.33203125" style="271" customWidth="1"/>
    <col min="2828" max="2828" width="6.1640625" style="271" customWidth="1"/>
    <col min="2829" max="2829" width="10.5" style="271" customWidth="1"/>
    <col min="2830" max="2830" width="3.83203125" style="271" customWidth="1"/>
    <col min="2831" max="2831" width="1.83203125" style="271" customWidth="1"/>
    <col min="2832" max="2832" width="4.83203125" style="271" customWidth="1"/>
    <col min="2833" max="2833" width="1.83203125" style="271" customWidth="1"/>
    <col min="2834" max="2834" width="7" style="271" customWidth="1"/>
    <col min="2835" max="2835" width="1.83203125" style="271" customWidth="1"/>
    <col min="2836" max="2836" width="3.1640625" style="271" customWidth="1"/>
    <col min="2837" max="2837" width="1.83203125" style="271" customWidth="1"/>
    <col min="2838" max="2838" width="0.5" style="271" customWidth="1"/>
    <col min="2839" max="2839" width="1.83203125" style="271" customWidth="1"/>
    <col min="2840" max="2840" width="3" style="271" customWidth="1"/>
    <col min="2841" max="2841" width="4.1640625" style="271" customWidth="1"/>
    <col min="2842" max="2842" width="1.5" style="271" customWidth="1"/>
    <col min="2843" max="2843" width="1.83203125" style="271" customWidth="1"/>
    <col min="2844" max="2844" width="3" style="271" customWidth="1"/>
    <col min="2845" max="2845" width="5.5" style="271" customWidth="1"/>
    <col min="2846" max="2846" width="1.83203125" style="271" customWidth="1"/>
    <col min="2847" max="2847" width="2.5" style="271" customWidth="1"/>
    <col min="2848" max="2848" width="0.1640625" style="271" customWidth="1"/>
    <col min="2849" max="2849" width="0.5" style="271" customWidth="1"/>
    <col min="2850" max="2850" width="3.1640625" style="271" customWidth="1"/>
    <col min="2851" max="2851" width="2.33203125" style="271" customWidth="1"/>
    <col min="2852" max="3072" width="10.6640625" style="271" customWidth="1"/>
    <col min="3073" max="3073" width="1.1640625" style="271" customWidth="1"/>
    <col min="3074" max="3074" width="1.5" style="271" customWidth="1"/>
    <col min="3075" max="3075" width="0.6640625" style="271" customWidth="1"/>
    <col min="3076" max="3076" width="1.5" style="271" customWidth="1"/>
    <col min="3077" max="3077" width="1.1640625" style="271" customWidth="1"/>
    <col min="3078" max="3078" width="1.5" style="271" customWidth="1"/>
    <col min="3079" max="3079" width="3" style="271" customWidth="1"/>
    <col min="3080" max="3080" width="8.1640625" style="271" customWidth="1"/>
    <col min="3081" max="3081" width="2.33203125" style="271" customWidth="1"/>
    <col min="3082" max="3082" width="10.5" style="271" customWidth="1"/>
    <col min="3083" max="3083" width="4.33203125" style="271" customWidth="1"/>
    <col min="3084" max="3084" width="6.1640625" style="271" customWidth="1"/>
    <col min="3085" max="3085" width="10.5" style="271" customWidth="1"/>
    <col min="3086" max="3086" width="3.83203125" style="271" customWidth="1"/>
    <col min="3087" max="3087" width="1.83203125" style="271" customWidth="1"/>
    <col min="3088" max="3088" width="4.83203125" style="271" customWidth="1"/>
    <col min="3089" max="3089" width="1.83203125" style="271" customWidth="1"/>
    <col min="3090" max="3090" width="7" style="271" customWidth="1"/>
    <col min="3091" max="3091" width="1.83203125" style="271" customWidth="1"/>
    <col min="3092" max="3092" width="3.1640625" style="271" customWidth="1"/>
    <col min="3093" max="3093" width="1.83203125" style="271" customWidth="1"/>
    <col min="3094" max="3094" width="0.5" style="271" customWidth="1"/>
    <col min="3095" max="3095" width="1.83203125" style="271" customWidth="1"/>
    <col min="3096" max="3096" width="3" style="271" customWidth="1"/>
    <col min="3097" max="3097" width="4.1640625" style="271" customWidth="1"/>
    <col min="3098" max="3098" width="1.5" style="271" customWidth="1"/>
    <col min="3099" max="3099" width="1.83203125" style="271" customWidth="1"/>
    <col min="3100" max="3100" width="3" style="271" customWidth="1"/>
    <col min="3101" max="3101" width="5.5" style="271" customWidth="1"/>
    <col min="3102" max="3102" width="1.83203125" style="271" customWidth="1"/>
    <col min="3103" max="3103" width="2.5" style="271" customWidth="1"/>
    <col min="3104" max="3104" width="0.1640625" style="271" customWidth="1"/>
    <col min="3105" max="3105" width="0.5" style="271" customWidth="1"/>
    <col min="3106" max="3106" width="3.1640625" style="271" customWidth="1"/>
    <col min="3107" max="3107" width="2.33203125" style="271" customWidth="1"/>
    <col min="3108" max="3328" width="10.6640625" style="271" customWidth="1"/>
    <col min="3329" max="3329" width="1.1640625" style="271" customWidth="1"/>
    <col min="3330" max="3330" width="1.5" style="271" customWidth="1"/>
    <col min="3331" max="3331" width="0.6640625" style="271" customWidth="1"/>
    <col min="3332" max="3332" width="1.5" style="271" customWidth="1"/>
    <col min="3333" max="3333" width="1.1640625" style="271" customWidth="1"/>
    <col min="3334" max="3334" width="1.5" style="271" customWidth="1"/>
    <col min="3335" max="3335" width="3" style="271" customWidth="1"/>
    <col min="3336" max="3336" width="8.1640625" style="271" customWidth="1"/>
    <col min="3337" max="3337" width="2.33203125" style="271" customWidth="1"/>
    <col min="3338" max="3338" width="10.5" style="271" customWidth="1"/>
    <col min="3339" max="3339" width="4.33203125" style="271" customWidth="1"/>
    <col min="3340" max="3340" width="6.1640625" style="271" customWidth="1"/>
    <col min="3341" max="3341" width="10.5" style="271" customWidth="1"/>
    <col min="3342" max="3342" width="3.83203125" style="271" customWidth="1"/>
    <col min="3343" max="3343" width="1.83203125" style="271" customWidth="1"/>
    <col min="3344" max="3344" width="4.83203125" style="271" customWidth="1"/>
    <col min="3345" max="3345" width="1.83203125" style="271" customWidth="1"/>
    <col min="3346" max="3346" width="7" style="271" customWidth="1"/>
    <col min="3347" max="3347" width="1.83203125" style="271" customWidth="1"/>
    <col min="3348" max="3348" width="3.1640625" style="271" customWidth="1"/>
    <col min="3349" max="3349" width="1.83203125" style="271" customWidth="1"/>
    <col min="3350" max="3350" width="0.5" style="271" customWidth="1"/>
    <col min="3351" max="3351" width="1.83203125" style="271" customWidth="1"/>
    <col min="3352" max="3352" width="3" style="271" customWidth="1"/>
    <col min="3353" max="3353" width="4.1640625" style="271" customWidth="1"/>
    <col min="3354" max="3354" width="1.5" style="271" customWidth="1"/>
    <col min="3355" max="3355" width="1.83203125" style="271" customWidth="1"/>
    <col min="3356" max="3356" width="3" style="271" customWidth="1"/>
    <col min="3357" max="3357" width="5.5" style="271" customWidth="1"/>
    <col min="3358" max="3358" width="1.83203125" style="271" customWidth="1"/>
    <col min="3359" max="3359" width="2.5" style="271" customWidth="1"/>
    <col min="3360" max="3360" width="0.1640625" style="271" customWidth="1"/>
    <col min="3361" max="3361" width="0.5" style="271" customWidth="1"/>
    <col min="3362" max="3362" width="3.1640625" style="271" customWidth="1"/>
    <col min="3363" max="3363" width="2.33203125" style="271" customWidth="1"/>
    <col min="3364" max="3584" width="10.6640625" style="271" customWidth="1"/>
    <col min="3585" max="3585" width="1.1640625" style="271" customWidth="1"/>
    <col min="3586" max="3586" width="1.5" style="271" customWidth="1"/>
    <col min="3587" max="3587" width="0.6640625" style="271" customWidth="1"/>
    <col min="3588" max="3588" width="1.5" style="271" customWidth="1"/>
    <col min="3589" max="3589" width="1.1640625" style="271" customWidth="1"/>
    <col min="3590" max="3590" width="1.5" style="271" customWidth="1"/>
    <col min="3591" max="3591" width="3" style="271" customWidth="1"/>
    <col min="3592" max="3592" width="8.1640625" style="271" customWidth="1"/>
    <col min="3593" max="3593" width="2.33203125" style="271" customWidth="1"/>
    <col min="3594" max="3594" width="10.5" style="271" customWidth="1"/>
    <col min="3595" max="3595" width="4.33203125" style="271" customWidth="1"/>
    <col min="3596" max="3596" width="6.1640625" style="271" customWidth="1"/>
    <col min="3597" max="3597" width="10.5" style="271" customWidth="1"/>
    <col min="3598" max="3598" width="3.83203125" style="271" customWidth="1"/>
    <col min="3599" max="3599" width="1.83203125" style="271" customWidth="1"/>
    <col min="3600" max="3600" width="4.83203125" style="271" customWidth="1"/>
    <col min="3601" max="3601" width="1.83203125" style="271" customWidth="1"/>
    <col min="3602" max="3602" width="7" style="271" customWidth="1"/>
    <col min="3603" max="3603" width="1.83203125" style="271" customWidth="1"/>
    <col min="3604" max="3604" width="3.1640625" style="271" customWidth="1"/>
    <col min="3605" max="3605" width="1.83203125" style="271" customWidth="1"/>
    <col min="3606" max="3606" width="0.5" style="271" customWidth="1"/>
    <col min="3607" max="3607" width="1.83203125" style="271" customWidth="1"/>
    <col min="3608" max="3608" width="3" style="271" customWidth="1"/>
    <col min="3609" max="3609" width="4.1640625" style="271" customWidth="1"/>
    <col min="3610" max="3610" width="1.5" style="271" customWidth="1"/>
    <col min="3611" max="3611" width="1.83203125" style="271" customWidth="1"/>
    <col min="3612" max="3612" width="3" style="271" customWidth="1"/>
    <col min="3613" max="3613" width="5.5" style="271" customWidth="1"/>
    <col min="3614" max="3614" width="1.83203125" style="271" customWidth="1"/>
    <col min="3615" max="3615" width="2.5" style="271" customWidth="1"/>
    <col min="3616" max="3616" width="0.1640625" style="271" customWidth="1"/>
    <col min="3617" max="3617" width="0.5" style="271" customWidth="1"/>
    <col min="3618" max="3618" width="3.1640625" style="271" customWidth="1"/>
    <col min="3619" max="3619" width="2.33203125" style="271" customWidth="1"/>
    <col min="3620" max="3840" width="10.6640625" style="271" customWidth="1"/>
    <col min="3841" max="3841" width="1.1640625" style="271" customWidth="1"/>
    <col min="3842" max="3842" width="1.5" style="271" customWidth="1"/>
    <col min="3843" max="3843" width="0.6640625" style="271" customWidth="1"/>
    <col min="3844" max="3844" width="1.5" style="271" customWidth="1"/>
    <col min="3845" max="3845" width="1.1640625" style="271" customWidth="1"/>
    <col min="3846" max="3846" width="1.5" style="271" customWidth="1"/>
    <col min="3847" max="3847" width="3" style="271" customWidth="1"/>
    <col min="3848" max="3848" width="8.1640625" style="271" customWidth="1"/>
    <col min="3849" max="3849" width="2.33203125" style="271" customWidth="1"/>
    <col min="3850" max="3850" width="10.5" style="271" customWidth="1"/>
    <col min="3851" max="3851" width="4.33203125" style="271" customWidth="1"/>
    <col min="3852" max="3852" width="6.1640625" style="271" customWidth="1"/>
    <col min="3853" max="3853" width="10.5" style="271" customWidth="1"/>
    <col min="3854" max="3854" width="3.83203125" style="271" customWidth="1"/>
    <col min="3855" max="3855" width="1.83203125" style="271" customWidth="1"/>
    <col min="3856" max="3856" width="4.83203125" style="271" customWidth="1"/>
    <col min="3857" max="3857" width="1.83203125" style="271" customWidth="1"/>
    <col min="3858" max="3858" width="7" style="271" customWidth="1"/>
    <col min="3859" max="3859" width="1.83203125" style="271" customWidth="1"/>
    <col min="3860" max="3860" width="3.1640625" style="271" customWidth="1"/>
    <col min="3861" max="3861" width="1.83203125" style="271" customWidth="1"/>
    <col min="3862" max="3862" width="0.5" style="271" customWidth="1"/>
    <col min="3863" max="3863" width="1.83203125" style="271" customWidth="1"/>
    <col min="3864" max="3864" width="3" style="271" customWidth="1"/>
    <col min="3865" max="3865" width="4.1640625" style="271" customWidth="1"/>
    <col min="3866" max="3866" width="1.5" style="271" customWidth="1"/>
    <col min="3867" max="3867" width="1.83203125" style="271" customWidth="1"/>
    <col min="3868" max="3868" width="3" style="271" customWidth="1"/>
    <col min="3869" max="3869" width="5.5" style="271" customWidth="1"/>
    <col min="3870" max="3870" width="1.83203125" style="271" customWidth="1"/>
    <col min="3871" max="3871" width="2.5" style="271" customWidth="1"/>
    <col min="3872" max="3872" width="0.1640625" style="271" customWidth="1"/>
    <col min="3873" max="3873" width="0.5" style="271" customWidth="1"/>
    <col min="3874" max="3874" width="3.1640625" style="271" customWidth="1"/>
    <col min="3875" max="3875" width="2.33203125" style="271" customWidth="1"/>
    <col min="3876" max="4096" width="10.6640625" style="271" customWidth="1"/>
    <col min="4097" max="4097" width="1.1640625" style="271" customWidth="1"/>
    <col min="4098" max="4098" width="1.5" style="271" customWidth="1"/>
    <col min="4099" max="4099" width="0.6640625" style="271" customWidth="1"/>
    <col min="4100" max="4100" width="1.5" style="271" customWidth="1"/>
    <col min="4101" max="4101" width="1.1640625" style="271" customWidth="1"/>
    <col min="4102" max="4102" width="1.5" style="271" customWidth="1"/>
    <col min="4103" max="4103" width="3" style="271" customWidth="1"/>
    <col min="4104" max="4104" width="8.1640625" style="271" customWidth="1"/>
    <col min="4105" max="4105" width="2.33203125" style="271" customWidth="1"/>
    <col min="4106" max="4106" width="10.5" style="271" customWidth="1"/>
    <col min="4107" max="4107" width="4.33203125" style="271" customWidth="1"/>
    <col min="4108" max="4108" width="6.1640625" style="271" customWidth="1"/>
    <col min="4109" max="4109" width="10.5" style="271" customWidth="1"/>
    <col min="4110" max="4110" width="3.83203125" style="271" customWidth="1"/>
    <col min="4111" max="4111" width="1.83203125" style="271" customWidth="1"/>
    <col min="4112" max="4112" width="4.83203125" style="271" customWidth="1"/>
    <col min="4113" max="4113" width="1.83203125" style="271" customWidth="1"/>
    <col min="4114" max="4114" width="7" style="271" customWidth="1"/>
    <col min="4115" max="4115" width="1.83203125" style="271" customWidth="1"/>
    <col min="4116" max="4116" width="3.1640625" style="271" customWidth="1"/>
    <col min="4117" max="4117" width="1.83203125" style="271" customWidth="1"/>
    <col min="4118" max="4118" width="0.5" style="271" customWidth="1"/>
    <col min="4119" max="4119" width="1.83203125" style="271" customWidth="1"/>
    <col min="4120" max="4120" width="3" style="271" customWidth="1"/>
    <col min="4121" max="4121" width="4.1640625" style="271" customWidth="1"/>
    <col min="4122" max="4122" width="1.5" style="271" customWidth="1"/>
    <col min="4123" max="4123" width="1.83203125" style="271" customWidth="1"/>
    <col min="4124" max="4124" width="3" style="271" customWidth="1"/>
    <col min="4125" max="4125" width="5.5" style="271" customWidth="1"/>
    <col min="4126" max="4126" width="1.83203125" style="271" customWidth="1"/>
    <col min="4127" max="4127" width="2.5" style="271" customWidth="1"/>
    <col min="4128" max="4128" width="0.1640625" style="271" customWidth="1"/>
    <col min="4129" max="4129" width="0.5" style="271" customWidth="1"/>
    <col min="4130" max="4130" width="3.1640625" style="271" customWidth="1"/>
    <col min="4131" max="4131" width="2.33203125" style="271" customWidth="1"/>
    <col min="4132" max="4352" width="10.6640625" style="271" customWidth="1"/>
    <col min="4353" max="4353" width="1.1640625" style="271" customWidth="1"/>
    <col min="4354" max="4354" width="1.5" style="271" customWidth="1"/>
    <col min="4355" max="4355" width="0.6640625" style="271" customWidth="1"/>
    <col min="4356" max="4356" width="1.5" style="271" customWidth="1"/>
    <col min="4357" max="4357" width="1.1640625" style="271" customWidth="1"/>
    <col min="4358" max="4358" width="1.5" style="271" customWidth="1"/>
    <col min="4359" max="4359" width="3" style="271" customWidth="1"/>
    <col min="4360" max="4360" width="8.1640625" style="271" customWidth="1"/>
    <col min="4361" max="4361" width="2.33203125" style="271" customWidth="1"/>
    <col min="4362" max="4362" width="10.5" style="271" customWidth="1"/>
    <col min="4363" max="4363" width="4.33203125" style="271" customWidth="1"/>
    <col min="4364" max="4364" width="6.1640625" style="271" customWidth="1"/>
    <col min="4365" max="4365" width="10.5" style="271" customWidth="1"/>
    <col min="4366" max="4366" width="3.83203125" style="271" customWidth="1"/>
    <col min="4367" max="4367" width="1.83203125" style="271" customWidth="1"/>
    <col min="4368" max="4368" width="4.83203125" style="271" customWidth="1"/>
    <col min="4369" max="4369" width="1.83203125" style="271" customWidth="1"/>
    <col min="4370" max="4370" width="7" style="271" customWidth="1"/>
    <col min="4371" max="4371" width="1.83203125" style="271" customWidth="1"/>
    <col min="4372" max="4372" width="3.1640625" style="271" customWidth="1"/>
    <col min="4373" max="4373" width="1.83203125" style="271" customWidth="1"/>
    <col min="4374" max="4374" width="0.5" style="271" customWidth="1"/>
    <col min="4375" max="4375" width="1.83203125" style="271" customWidth="1"/>
    <col min="4376" max="4376" width="3" style="271" customWidth="1"/>
    <col min="4377" max="4377" width="4.1640625" style="271" customWidth="1"/>
    <col min="4378" max="4378" width="1.5" style="271" customWidth="1"/>
    <col min="4379" max="4379" width="1.83203125" style="271" customWidth="1"/>
    <col min="4380" max="4380" width="3" style="271" customWidth="1"/>
    <col min="4381" max="4381" width="5.5" style="271" customWidth="1"/>
    <col min="4382" max="4382" width="1.83203125" style="271" customWidth="1"/>
    <col min="4383" max="4383" width="2.5" style="271" customWidth="1"/>
    <col min="4384" max="4384" width="0.1640625" style="271" customWidth="1"/>
    <col min="4385" max="4385" width="0.5" style="271" customWidth="1"/>
    <col min="4386" max="4386" width="3.1640625" style="271" customWidth="1"/>
    <col min="4387" max="4387" width="2.33203125" style="271" customWidth="1"/>
    <col min="4388" max="4608" width="10.6640625" style="271" customWidth="1"/>
    <col min="4609" max="4609" width="1.1640625" style="271" customWidth="1"/>
    <col min="4610" max="4610" width="1.5" style="271" customWidth="1"/>
    <col min="4611" max="4611" width="0.6640625" style="271" customWidth="1"/>
    <col min="4612" max="4612" width="1.5" style="271" customWidth="1"/>
    <col min="4613" max="4613" width="1.1640625" style="271" customWidth="1"/>
    <col min="4614" max="4614" width="1.5" style="271" customWidth="1"/>
    <col min="4615" max="4615" width="3" style="271" customWidth="1"/>
    <col min="4616" max="4616" width="8.1640625" style="271" customWidth="1"/>
    <col min="4617" max="4617" width="2.33203125" style="271" customWidth="1"/>
    <col min="4618" max="4618" width="10.5" style="271" customWidth="1"/>
    <col min="4619" max="4619" width="4.33203125" style="271" customWidth="1"/>
    <col min="4620" max="4620" width="6.1640625" style="271" customWidth="1"/>
    <col min="4621" max="4621" width="10.5" style="271" customWidth="1"/>
    <col min="4622" max="4622" width="3.83203125" style="271" customWidth="1"/>
    <col min="4623" max="4623" width="1.83203125" style="271" customWidth="1"/>
    <col min="4624" max="4624" width="4.83203125" style="271" customWidth="1"/>
    <col min="4625" max="4625" width="1.83203125" style="271" customWidth="1"/>
    <col min="4626" max="4626" width="7" style="271" customWidth="1"/>
    <col min="4627" max="4627" width="1.83203125" style="271" customWidth="1"/>
    <col min="4628" max="4628" width="3.1640625" style="271" customWidth="1"/>
    <col min="4629" max="4629" width="1.83203125" style="271" customWidth="1"/>
    <col min="4630" max="4630" width="0.5" style="271" customWidth="1"/>
    <col min="4631" max="4631" width="1.83203125" style="271" customWidth="1"/>
    <col min="4632" max="4632" width="3" style="271" customWidth="1"/>
    <col min="4633" max="4633" width="4.1640625" style="271" customWidth="1"/>
    <col min="4634" max="4634" width="1.5" style="271" customWidth="1"/>
    <col min="4635" max="4635" width="1.83203125" style="271" customWidth="1"/>
    <col min="4636" max="4636" width="3" style="271" customWidth="1"/>
    <col min="4637" max="4637" width="5.5" style="271" customWidth="1"/>
    <col min="4638" max="4638" width="1.83203125" style="271" customWidth="1"/>
    <col min="4639" max="4639" width="2.5" style="271" customWidth="1"/>
    <col min="4640" max="4640" width="0.1640625" style="271" customWidth="1"/>
    <col min="4641" max="4641" width="0.5" style="271" customWidth="1"/>
    <col min="4642" max="4642" width="3.1640625" style="271" customWidth="1"/>
    <col min="4643" max="4643" width="2.33203125" style="271" customWidth="1"/>
    <col min="4644" max="4864" width="10.6640625" style="271" customWidth="1"/>
    <col min="4865" max="4865" width="1.1640625" style="271" customWidth="1"/>
    <col min="4866" max="4866" width="1.5" style="271" customWidth="1"/>
    <col min="4867" max="4867" width="0.6640625" style="271" customWidth="1"/>
    <col min="4868" max="4868" width="1.5" style="271" customWidth="1"/>
    <col min="4869" max="4869" width="1.1640625" style="271" customWidth="1"/>
    <col min="4870" max="4870" width="1.5" style="271" customWidth="1"/>
    <col min="4871" max="4871" width="3" style="271" customWidth="1"/>
    <col min="4872" max="4872" width="8.1640625" style="271" customWidth="1"/>
    <col min="4873" max="4873" width="2.33203125" style="271" customWidth="1"/>
    <col min="4874" max="4874" width="10.5" style="271" customWidth="1"/>
    <col min="4875" max="4875" width="4.33203125" style="271" customWidth="1"/>
    <col min="4876" max="4876" width="6.1640625" style="271" customWidth="1"/>
    <col min="4877" max="4877" width="10.5" style="271" customWidth="1"/>
    <col min="4878" max="4878" width="3.83203125" style="271" customWidth="1"/>
    <col min="4879" max="4879" width="1.83203125" style="271" customWidth="1"/>
    <col min="4880" max="4880" width="4.83203125" style="271" customWidth="1"/>
    <col min="4881" max="4881" width="1.83203125" style="271" customWidth="1"/>
    <col min="4882" max="4882" width="7" style="271" customWidth="1"/>
    <col min="4883" max="4883" width="1.83203125" style="271" customWidth="1"/>
    <col min="4884" max="4884" width="3.1640625" style="271" customWidth="1"/>
    <col min="4885" max="4885" width="1.83203125" style="271" customWidth="1"/>
    <col min="4886" max="4886" width="0.5" style="271" customWidth="1"/>
    <col min="4887" max="4887" width="1.83203125" style="271" customWidth="1"/>
    <col min="4888" max="4888" width="3" style="271" customWidth="1"/>
    <col min="4889" max="4889" width="4.1640625" style="271" customWidth="1"/>
    <col min="4890" max="4890" width="1.5" style="271" customWidth="1"/>
    <col min="4891" max="4891" width="1.83203125" style="271" customWidth="1"/>
    <col min="4892" max="4892" width="3" style="271" customWidth="1"/>
    <col min="4893" max="4893" width="5.5" style="271" customWidth="1"/>
    <col min="4894" max="4894" width="1.83203125" style="271" customWidth="1"/>
    <col min="4895" max="4895" width="2.5" style="271" customWidth="1"/>
    <col min="4896" max="4896" width="0.1640625" style="271" customWidth="1"/>
    <col min="4897" max="4897" width="0.5" style="271" customWidth="1"/>
    <col min="4898" max="4898" width="3.1640625" style="271" customWidth="1"/>
    <col min="4899" max="4899" width="2.33203125" style="271" customWidth="1"/>
    <col min="4900" max="5120" width="10.6640625" style="271" customWidth="1"/>
    <col min="5121" max="5121" width="1.1640625" style="271" customWidth="1"/>
    <col min="5122" max="5122" width="1.5" style="271" customWidth="1"/>
    <col min="5123" max="5123" width="0.6640625" style="271" customWidth="1"/>
    <col min="5124" max="5124" width="1.5" style="271" customWidth="1"/>
    <col min="5125" max="5125" width="1.1640625" style="271" customWidth="1"/>
    <col min="5126" max="5126" width="1.5" style="271" customWidth="1"/>
    <col min="5127" max="5127" width="3" style="271" customWidth="1"/>
    <col min="5128" max="5128" width="8.1640625" style="271" customWidth="1"/>
    <col min="5129" max="5129" width="2.33203125" style="271" customWidth="1"/>
    <col min="5130" max="5130" width="10.5" style="271" customWidth="1"/>
    <col min="5131" max="5131" width="4.33203125" style="271" customWidth="1"/>
    <col min="5132" max="5132" width="6.1640625" style="271" customWidth="1"/>
    <col min="5133" max="5133" width="10.5" style="271" customWidth="1"/>
    <col min="5134" max="5134" width="3.83203125" style="271" customWidth="1"/>
    <col min="5135" max="5135" width="1.83203125" style="271" customWidth="1"/>
    <col min="5136" max="5136" width="4.83203125" style="271" customWidth="1"/>
    <col min="5137" max="5137" width="1.83203125" style="271" customWidth="1"/>
    <col min="5138" max="5138" width="7" style="271" customWidth="1"/>
    <col min="5139" max="5139" width="1.83203125" style="271" customWidth="1"/>
    <col min="5140" max="5140" width="3.1640625" style="271" customWidth="1"/>
    <col min="5141" max="5141" width="1.83203125" style="271" customWidth="1"/>
    <col min="5142" max="5142" width="0.5" style="271" customWidth="1"/>
    <col min="5143" max="5143" width="1.83203125" style="271" customWidth="1"/>
    <col min="5144" max="5144" width="3" style="271" customWidth="1"/>
    <col min="5145" max="5145" width="4.1640625" style="271" customWidth="1"/>
    <col min="5146" max="5146" width="1.5" style="271" customWidth="1"/>
    <col min="5147" max="5147" width="1.83203125" style="271" customWidth="1"/>
    <col min="5148" max="5148" width="3" style="271" customWidth="1"/>
    <col min="5149" max="5149" width="5.5" style="271" customWidth="1"/>
    <col min="5150" max="5150" width="1.83203125" style="271" customWidth="1"/>
    <col min="5151" max="5151" width="2.5" style="271" customWidth="1"/>
    <col min="5152" max="5152" width="0.1640625" style="271" customWidth="1"/>
    <col min="5153" max="5153" width="0.5" style="271" customWidth="1"/>
    <col min="5154" max="5154" width="3.1640625" style="271" customWidth="1"/>
    <col min="5155" max="5155" width="2.33203125" style="271" customWidth="1"/>
    <col min="5156" max="5376" width="10.6640625" style="271" customWidth="1"/>
    <col min="5377" max="5377" width="1.1640625" style="271" customWidth="1"/>
    <col min="5378" max="5378" width="1.5" style="271" customWidth="1"/>
    <col min="5379" max="5379" width="0.6640625" style="271" customWidth="1"/>
    <col min="5380" max="5380" width="1.5" style="271" customWidth="1"/>
    <col min="5381" max="5381" width="1.1640625" style="271" customWidth="1"/>
    <col min="5382" max="5382" width="1.5" style="271" customWidth="1"/>
    <col min="5383" max="5383" width="3" style="271" customWidth="1"/>
    <col min="5384" max="5384" width="8.1640625" style="271" customWidth="1"/>
    <col min="5385" max="5385" width="2.33203125" style="271" customWidth="1"/>
    <col min="5386" max="5386" width="10.5" style="271" customWidth="1"/>
    <col min="5387" max="5387" width="4.33203125" style="271" customWidth="1"/>
    <col min="5388" max="5388" width="6.1640625" style="271" customWidth="1"/>
    <col min="5389" max="5389" width="10.5" style="271" customWidth="1"/>
    <col min="5390" max="5390" width="3.83203125" style="271" customWidth="1"/>
    <col min="5391" max="5391" width="1.83203125" style="271" customWidth="1"/>
    <col min="5392" max="5392" width="4.83203125" style="271" customWidth="1"/>
    <col min="5393" max="5393" width="1.83203125" style="271" customWidth="1"/>
    <col min="5394" max="5394" width="7" style="271" customWidth="1"/>
    <col min="5395" max="5395" width="1.83203125" style="271" customWidth="1"/>
    <col min="5396" max="5396" width="3.1640625" style="271" customWidth="1"/>
    <col min="5397" max="5397" width="1.83203125" style="271" customWidth="1"/>
    <col min="5398" max="5398" width="0.5" style="271" customWidth="1"/>
    <col min="5399" max="5399" width="1.83203125" style="271" customWidth="1"/>
    <col min="5400" max="5400" width="3" style="271" customWidth="1"/>
    <col min="5401" max="5401" width="4.1640625" style="271" customWidth="1"/>
    <col min="5402" max="5402" width="1.5" style="271" customWidth="1"/>
    <col min="5403" max="5403" width="1.83203125" style="271" customWidth="1"/>
    <col min="5404" max="5404" width="3" style="271" customWidth="1"/>
    <col min="5405" max="5405" width="5.5" style="271" customWidth="1"/>
    <col min="5406" max="5406" width="1.83203125" style="271" customWidth="1"/>
    <col min="5407" max="5407" width="2.5" style="271" customWidth="1"/>
    <col min="5408" max="5408" width="0.1640625" style="271" customWidth="1"/>
    <col min="5409" max="5409" width="0.5" style="271" customWidth="1"/>
    <col min="5410" max="5410" width="3.1640625" style="271" customWidth="1"/>
    <col min="5411" max="5411" width="2.33203125" style="271" customWidth="1"/>
    <col min="5412" max="5632" width="10.6640625" style="271" customWidth="1"/>
    <col min="5633" max="5633" width="1.1640625" style="271" customWidth="1"/>
    <col min="5634" max="5634" width="1.5" style="271" customWidth="1"/>
    <col min="5635" max="5635" width="0.6640625" style="271" customWidth="1"/>
    <col min="5636" max="5636" width="1.5" style="271" customWidth="1"/>
    <col min="5637" max="5637" width="1.1640625" style="271" customWidth="1"/>
    <col min="5638" max="5638" width="1.5" style="271" customWidth="1"/>
    <col min="5639" max="5639" width="3" style="271" customWidth="1"/>
    <col min="5640" max="5640" width="8.1640625" style="271" customWidth="1"/>
    <col min="5641" max="5641" width="2.33203125" style="271" customWidth="1"/>
    <col min="5642" max="5642" width="10.5" style="271" customWidth="1"/>
    <col min="5643" max="5643" width="4.33203125" style="271" customWidth="1"/>
    <col min="5644" max="5644" width="6.1640625" style="271" customWidth="1"/>
    <col min="5645" max="5645" width="10.5" style="271" customWidth="1"/>
    <col min="5646" max="5646" width="3.83203125" style="271" customWidth="1"/>
    <col min="5647" max="5647" width="1.83203125" style="271" customWidth="1"/>
    <col min="5648" max="5648" width="4.83203125" style="271" customWidth="1"/>
    <col min="5649" max="5649" width="1.83203125" style="271" customWidth="1"/>
    <col min="5650" max="5650" width="7" style="271" customWidth="1"/>
    <col min="5651" max="5651" width="1.83203125" style="271" customWidth="1"/>
    <col min="5652" max="5652" width="3.1640625" style="271" customWidth="1"/>
    <col min="5653" max="5653" width="1.83203125" style="271" customWidth="1"/>
    <col min="5654" max="5654" width="0.5" style="271" customWidth="1"/>
    <col min="5655" max="5655" width="1.83203125" style="271" customWidth="1"/>
    <col min="5656" max="5656" width="3" style="271" customWidth="1"/>
    <col min="5657" max="5657" width="4.1640625" style="271" customWidth="1"/>
    <col min="5658" max="5658" width="1.5" style="271" customWidth="1"/>
    <col min="5659" max="5659" width="1.83203125" style="271" customWidth="1"/>
    <col min="5660" max="5660" width="3" style="271" customWidth="1"/>
    <col min="5661" max="5661" width="5.5" style="271" customWidth="1"/>
    <col min="5662" max="5662" width="1.83203125" style="271" customWidth="1"/>
    <col min="5663" max="5663" width="2.5" style="271" customWidth="1"/>
    <col min="5664" max="5664" width="0.1640625" style="271" customWidth="1"/>
    <col min="5665" max="5665" width="0.5" style="271" customWidth="1"/>
    <col min="5666" max="5666" width="3.1640625" style="271" customWidth="1"/>
    <col min="5667" max="5667" width="2.33203125" style="271" customWidth="1"/>
    <col min="5668" max="5888" width="10.6640625" style="271" customWidth="1"/>
    <col min="5889" max="5889" width="1.1640625" style="271" customWidth="1"/>
    <col min="5890" max="5890" width="1.5" style="271" customWidth="1"/>
    <col min="5891" max="5891" width="0.6640625" style="271" customWidth="1"/>
    <col min="5892" max="5892" width="1.5" style="271" customWidth="1"/>
    <col min="5893" max="5893" width="1.1640625" style="271" customWidth="1"/>
    <col min="5894" max="5894" width="1.5" style="271" customWidth="1"/>
    <col min="5895" max="5895" width="3" style="271" customWidth="1"/>
    <col min="5896" max="5896" width="8.1640625" style="271" customWidth="1"/>
    <col min="5897" max="5897" width="2.33203125" style="271" customWidth="1"/>
    <col min="5898" max="5898" width="10.5" style="271" customWidth="1"/>
    <col min="5899" max="5899" width="4.33203125" style="271" customWidth="1"/>
    <col min="5900" max="5900" width="6.1640625" style="271" customWidth="1"/>
    <col min="5901" max="5901" width="10.5" style="271" customWidth="1"/>
    <col min="5902" max="5902" width="3.83203125" style="271" customWidth="1"/>
    <col min="5903" max="5903" width="1.83203125" style="271" customWidth="1"/>
    <col min="5904" max="5904" width="4.83203125" style="271" customWidth="1"/>
    <col min="5905" max="5905" width="1.83203125" style="271" customWidth="1"/>
    <col min="5906" max="5906" width="7" style="271" customWidth="1"/>
    <col min="5907" max="5907" width="1.83203125" style="271" customWidth="1"/>
    <col min="5908" max="5908" width="3.1640625" style="271" customWidth="1"/>
    <col min="5909" max="5909" width="1.83203125" style="271" customWidth="1"/>
    <col min="5910" max="5910" width="0.5" style="271" customWidth="1"/>
    <col min="5911" max="5911" width="1.83203125" style="271" customWidth="1"/>
    <col min="5912" max="5912" width="3" style="271" customWidth="1"/>
    <col min="5913" max="5913" width="4.1640625" style="271" customWidth="1"/>
    <col min="5914" max="5914" width="1.5" style="271" customWidth="1"/>
    <col min="5915" max="5915" width="1.83203125" style="271" customWidth="1"/>
    <col min="5916" max="5916" width="3" style="271" customWidth="1"/>
    <col min="5917" max="5917" width="5.5" style="271" customWidth="1"/>
    <col min="5918" max="5918" width="1.83203125" style="271" customWidth="1"/>
    <col min="5919" max="5919" width="2.5" style="271" customWidth="1"/>
    <col min="5920" max="5920" width="0.1640625" style="271" customWidth="1"/>
    <col min="5921" max="5921" width="0.5" style="271" customWidth="1"/>
    <col min="5922" max="5922" width="3.1640625" style="271" customWidth="1"/>
    <col min="5923" max="5923" width="2.33203125" style="271" customWidth="1"/>
    <col min="5924" max="6144" width="10.6640625" style="271" customWidth="1"/>
    <col min="6145" max="6145" width="1.1640625" style="271" customWidth="1"/>
    <col min="6146" max="6146" width="1.5" style="271" customWidth="1"/>
    <col min="6147" max="6147" width="0.6640625" style="271" customWidth="1"/>
    <col min="6148" max="6148" width="1.5" style="271" customWidth="1"/>
    <col min="6149" max="6149" width="1.1640625" style="271" customWidth="1"/>
    <col min="6150" max="6150" width="1.5" style="271" customWidth="1"/>
    <col min="6151" max="6151" width="3" style="271" customWidth="1"/>
    <col min="6152" max="6152" width="8.1640625" style="271" customWidth="1"/>
    <col min="6153" max="6153" width="2.33203125" style="271" customWidth="1"/>
    <col min="6154" max="6154" width="10.5" style="271" customWidth="1"/>
    <col min="6155" max="6155" width="4.33203125" style="271" customWidth="1"/>
    <col min="6156" max="6156" width="6.1640625" style="271" customWidth="1"/>
    <col min="6157" max="6157" width="10.5" style="271" customWidth="1"/>
    <col min="6158" max="6158" width="3.83203125" style="271" customWidth="1"/>
    <col min="6159" max="6159" width="1.83203125" style="271" customWidth="1"/>
    <col min="6160" max="6160" width="4.83203125" style="271" customWidth="1"/>
    <col min="6161" max="6161" width="1.83203125" style="271" customWidth="1"/>
    <col min="6162" max="6162" width="7" style="271" customWidth="1"/>
    <col min="6163" max="6163" width="1.83203125" style="271" customWidth="1"/>
    <col min="6164" max="6164" width="3.1640625" style="271" customWidth="1"/>
    <col min="6165" max="6165" width="1.83203125" style="271" customWidth="1"/>
    <col min="6166" max="6166" width="0.5" style="271" customWidth="1"/>
    <col min="6167" max="6167" width="1.83203125" style="271" customWidth="1"/>
    <col min="6168" max="6168" width="3" style="271" customWidth="1"/>
    <col min="6169" max="6169" width="4.1640625" style="271" customWidth="1"/>
    <col min="6170" max="6170" width="1.5" style="271" customWidth="1"/>
    <col min="6171" max="6171" width="1.83203125" style="271" customWidth="1"/>
    <col min="6172" max="6172" width="3" style="271" customWidth="1"/>
    <col min="6173" max="6173" width="5.5" style="271" customWidth="1"/>
    <col min="6174" max="6174" width="1.83203125" style="271" customWidth="1"/>
    <col min="6175" max="6175" width="2.5" style="271" customWidth="1"/>
    <col min="6176" max="6176" width="0.1640625" style="271" customWidth="1"/>
    <col min="6177" max="6177" width="0.5" style="271" customWidth="1"/>
    <col min="6178" max="6178" width="3.1640625" style="271" customWidth="1"/>
    <col min="6179" max="6179" width="2.33203125" style="271" customWidth="1"/>
    <col min="6180" max="6400" width="10.6640625" style="271" customWidth="1"/>
    <col min="6401" max="6401" width="1.1640625" style="271" customWidth="1"/>
    <col min="6402" max="6402" width="1.5" style="271" customWidth="1"/>
    <col min="6403" max="6403" width="0.6640625" style="271" customWidth="1"/>
    <col min="6404" max="6404" width="1.5" style="271" customWidth="1"/>
    <col min="6405" max="6405" width="1.1640625" style="271" customWidth="1"/>
    <col min="6406" max="6406" width="1.5" style="271" customWidth="1"/>
    <col min="6407" max="6407" width="3" style="271" customWidth="1"/>
    <col min="6408" max="6408" width="8.1640625" style="271" customWidth="1"/>
    <col min="6409" max="6409" width="2.33203125" style="271" customWidth="1"/>
    <col min="6410" max="6410" width="10.5" style="271" customWidth="1"/>
    <col min="6411" max="6411" width="4.33203125" style="271" customWidth="1"/>
    <col min="6412" max="6412" width="6.1640625" style="271" customWidth="1"/>
    <col min="6413" max="6413" width="10.5" style="271" customWidth="1"/>
    <col min="6414" max="6414" width="3.83203125" style="271" customWidth="1"/>
    <col min="6415" max="6415" width="1.83203125" style="271" customWidth="1"/>
    <col min="6416" max="6416" width="4.83203125" style="271" customWidth="1"/>
    <col min="6417" max="6417" width="1.83203125" style="271" customWidth="1"/>
    <col min="6418" max="6418" width="7" style="271" customWidth="1"/>
    <col min="6419" max="6419" width="1.83203125" style="271" customWidth="1"/>
    <col min="6420" max="6420" width="3.1640625" style="271" customWidth="1"/>
    <col min="6421" max="6421" width="1.83203125" style="271" customWidth="1"/>
    <col min="6422" max="6422" width="0.5" style="271" customWidth="1"/>
    <col min="6423" max="6423" width="1.83203125" style="271" customWidth="1"/>
    <col min="6424" max="6424" width="3" style="271" customWidth="1"/>
    <col min="6425" max="6425" width="4.1640625" style="271" customWidth="1"/>
    <col min="6426" max="6426" width="1.5" style="271" customWidth="1"/>
    <col min="6427" max="6427" width="1.83203125" style="271" customWidth="1"/>
    <col min="6428" max="6428" width="3" style="271" customWidth="1"/>
    <col min="6429" max="6429" width="5.5" style="271" customWidth="1"/>
    <col min="6430" max="6430" width="1.83203125" style="271" customWidth="1"/>
    <col min="6431" max="6431" width="2.5" style="271" customWidth="1"/>
    <col min="6432" max="6432" width="0.1640625" style="271" customWidth="1"/>
    <col min="6433" max="6433" width="0.5" style="271" customWidth="1"/>
    <col min="6434" max="6434" width="3.1640625" style="271" customWidth="1"/>
    <col min="6435" max="6435" width="2.33203125" style="271" customWidth="1"/>
    <col min="6436" max="6656" width="10.6640625" style="271" customWidth="1"/>
    <col min="6657" max="6657" width="1.1640625" style="271" customWidth="1"/>
    <col min="6658" max="6658" width="1.5" style="271" customWidth="1"/>
    <col min="6659" max="6659" width="0.6640625" style="271" customWidth="1"/>
    <col min="6660" max="6660" width="1.5" style="271" customWidth="1"/>
    <col min="6661" max="6661" width="1.1640625" style="271" customWidth="1"/>
    <col min="6662" max="6662" width="1.5" style="271" customWidth="1"/>
    <col min="6663" max="6663" width="3" style="271" customWidth="1"/>
    <col min="6664" max="6664" width="8.1640625" style="271" customWidth="1"/>
    <col min="6665" max="6665" width="2.33203125" style="271" customWidth="1"/>
    <col min="6666" max="6666" width="10.5" style="271" customWidth="1"/>
    <col min="6667" max="6667" width="4.33203125" style="271" customWidth="1"/>
    <col min="6668" max="6668" width="6.1640625" style="271" customWidth="1"/>
    <col min="6669" max="6669" width="10.5" style="271" customWidth="1"/>
    <col min="6670" max="6670" width="3.83203125" style="271" customWidth="1"/>
    <col min="6671" max="6671" width="1.83203125" style="271" customWidth="1"/>
    <col min="6672" max="6672" width="4.83203125" style="271" customWidth="1"/>
    <col min="6673" max="6673" width="1.83203125" style="271" customWidth="1"/>
    <col min="6674" max="6674" width="7" style="271" customWidth="1"/>
    <col min="6675" max="6675" width="1.83203125" style="271" customWidth="1"/>
    <col min="6676" max="6676" width="3.1640625" style="271" customWidth="1"/>
    <col min="6677" max="6677" width="1.83203125" style="271" customWidth="1"/>
    <col min="6678" max="6678" width="0.5" style="271" customWidth="1"/>
    <col min="6679" max="6679" width="1.83203125" style="271" customWidth="1"/>
    <col min="6680" max="6680" width="3" style="271" customWidth="1"/>
    <col min="6681" max="6681" width="4.1640625" style="271" customWidth="1"/>
    <col min="6682" max="6682" width="1.5" style="271" customWidth="1"/>
    <col min="6683" max="6683" width="1.83203125" style="271" customWidth="1"/>
    <col min="6684" max="6684" width="3" style="271" customWidth="1"/>
    <col min="6685" max="6685" width="5.5" style="271" customWidth="1"/>
    <col min="6686" max="6686" width="1.83203125" style="271" customWidth="1"/>
    <col min="6687" max="6687" width="2.5" style="271" customWidth="1"/>
    <col min="6688" max="6688" width="0.1640625" style="271" customWidth="1"/>
    <col min="6689" max="6689" width="0.5" style="271" customWidth="1"/>
    <col min="6690" max="6690" width="3.1640625" style="271" customWidth="1"/>
    <col min="6691" max="6691" width="2.33203125" style="271" customWidth="1"/>
    <col min="6692" max="6912" width="10.6640625" style="271" customWidth="1"/>
    <col min="6913" max="6913" width="1.1640625" style="271" customWidth="1"/>
    <col min="6914" max="6914" width="1.5" style="271" customWidth="1"/>
    <col min="6915" max="6915" width="0.6640625" style="271" customWidth="1"/>
    <col min="6916" max="6916" width="1.5" style="271" customWidth="1"/>
    <col min="6917" max="6917" width="1.1640625" style="271" customWidth="1"/>
    <col min="6918" max="6918" width="1.5" style="271" customWidth="1"/>
    <col min="6919" max="6919" width="3" style="271" customWidth="1"/>
    <col min="6920" max="6920" width="8.1640625" style="271" customWidth="1"/>
    <col min="6921" max="6921" width="2.33203125" style="271" customWidth="1"/>
    <col min="6922" max="6922" width="10.5" style="271" customWidth="1"/>
    <col min="6923" max="6923" width="4.33203125" style="271" customWidth="1"/>
    <col min="6924" max="6924" width="6.1640625" style="271" customWidth="1"/>
    <col min="6925" max="6925" width="10.5" style="271" customWidth="1"/>
    <col min="6926" max="6926" width="3.83203125" style="271" customWidth="1"/>
    <col min="6927" max="6927" width="1.83203125" style="271" customWidth="1"/>
    <col min="6928" max="6928" width="4.83203125" style="271" customWidth="1"/>
    <col min="6929" max="6929" width="1.83203125" style="271" customWidth="1"/>
    <col min="6930" max="6930" width="7" style="271" customWidth="1"/>
    <col min="6931" max="6931" width="1.83203125" style="271" customWidth="1"/>
    <col min="6932" max="6932" width="3.1640625" style="271" customWidth="1"/>
    <col min="6933" max="6933" width="1.83203125" style="271" customWidth="1"/>
    <col min="6934" max="6934" width="0.5" style="271" customWidth="1"/>
    <col min="6935" max="6935" width="1.83203125" style="271" customWidth="1"/>
    <col min="6936" max="6936" width="3" style="271" customWidth="1"/>
    <col min="6937" max="6937" width="4.1640625" style="271" customWidth="1"/>
    <col min="6938" max="6938" width="1.5" style="271" customWidth="1"/>
    <col min="6939" max="6939" width="1.83203125" style="271" customWidth="1"/>
    <col min="6940" max="6940" width="3" style="271" customWidth="1"/>
    <col min="6941" max="6941" width="5.5" style="271" customWidth="1"/>
    <col min="6942" max="6942" width="1.83203125" style="271" customWidth="1"/>
    <col min="6943" max="6943" width="2.5" style="271" customWidth="1"/>
    <col min="6944" max="6944" width="0.1640625" style="271" customWidth="1"/>
    <col min="6945" max="6945" width="0.5" style="271" customWidth="1"/>
    <col min="6946" max="6946" width="3.1640625" style="271" customWidth="1"/>
    <col min="6947" max="6947" width="2.33203125" style="271" customWidth="1"/>
    <col min="6948" max="7168" width="10.6640625" style="271" customWidth="1"/>
    <col min="7169" max="7169" width="1.1640625" style="271" customWidth="1"/>
    <col min="7170" max="7170" width="1.5" style="271" customWidth="1"/>
    <col min="7171" max="7171" width="0.6640625" style="271" customWidth="1"/>
    <col min="7172" max="7172" width="1.5" style="271" customWidth="1"/>
    <col min="7173" max="7173" width="1.1640625" style="271" customWidth="1"/>
    <col min="7174" max="7174" width="1.5" style="271" customWidth="1"/>
    <col min="7175" max="7175" width="3" style="271" customWidth="1"/>
    <col min="7176" max="7176" width="8.1640625" style="271" customWidth="1"/>
    <col min="7177" max="7177" width="2.33203125" style="271" customWidth="1"/>
    <col min="7178" max="7178" width="10.5" style="271" customWidth="1"/>
    <col min="7179" max="7179" width="4.33203125" style="271" customWidth="1"/>
    <col min="7180" max="7180" width="6.1640625" style="271" customWidth="1"/>
    <col min="7181" max="7181" width="10.5" style="271" customWidth="1"/>
    <col min="7182" max="7182" width="3.83203125" style="271" customWidth="1"/>
    <col min="7183" max="7183" width="1.83203125" style="271" customWidth="1"/>
    <col min="7184" max="7184" width="4.83203125" style="271" customWidth="1"/>
    <col min="7185" max="7185" width="1.83203125" style="271" customWidth="1"/>
    <col min="7186" max="7186" width="7" style="271" customWidth="1"/>
    <col min="7187" max="7187" width="1.83203125" style="271" customWidth="1"/>
    <col min="7188" max="7188" width="3.1640625" style="271" customWidth="1"/>
    <col min="7189" max="7189" width="1.83203125" style="271" customWidth="1"/>
    <col min="7190" max="7190" width="0.5" style="271" customWidth="1"/>
    <col min="7191" max="7191" width="1.83203125" style="271" customWidth="1"/>
    <col min="7192" max="7192" width="3" style="271" customWidth="1"/>
    <col min="7193" max="7193" width="4.1640625" style="271" customWidth="1"/>
    <col min="7194" max="7194" width="1.5" style="271" customWidth="1"/>
    <col min="7195" max="7195" width="1.83203125" style="271" customWidth="1"/>
    <col min="7196" max="7196" width="3" style="271" customWidth="1"/>
    <col min="7197" max="7197" width="5.5" style="271" customWidth="1"/>
    <col min="7198" max="7198" width="1.83203125" style="271" customWidth="1"/>
    <col min="7199" max="7199" width="2.5" style="271" customWidth="1"/>
    <col min="7200" max="7200" width="0.1640625" style="271" customWidth="1"/>
    <col min="7201" max="7201" width="0.5" style="271" customWidth="1"/>
    <col min="7202" max="7202" width="3.1640625" style="271" customWidth="1"/>
    <col min="7203" max="7203" width="2.33203125" style="271" customWidth="1"/>
    <col min="7204" max="7424" width="10.6640625" style="271" customWidth="1"/>
    <col min="7425" max="7425" width="1.1640625" style="271" customWidth="1"/>
    <col min="7426" max="7426" width="1.5" style="271" customWidth="1"/>
    <col min="7427" max="7427" width="0.6640625" style="271" customWidth="1"/>
    <col min="7428" max="7428" width="1.5" style="271" customWidth="1"/>
    <col min="7429" max="7429" width="1.1640625" style="271" customWidth="1"/>
    <col min="7430" max="7430" width="1.5" style="271" customWidth="1"/>
    <col min="7431" max="7431" width="3" style="271" customWidth="1"/>
    <col min="7432" max="7432" width="8.1640625" style="271" customWidth="1"/>
    <col min="7433" max="7433" width="2.33203125" style="271" customWidth="1"/>
    <col min="7434" max="7434" width="10.5" style="271" customWidth="1"/>
    <col min="7435" max="7435" width="4.33203125" style="271" customWidth="1"/>
    <col min="7436" max="7436" width="6.1640625" style="271" customWidth="1"/>
    <col min="7437" max="7437" width="10.5" style="271" customWidth="1"/>
    <col min="7438" max="7438" width="3.83203125" style="271" customWidth="1"/>
    <col min="7439" max="7439" width="1.83203125" style="271" customWidth="1"/>
    <col min="7440" max="7440" width="4.83203125" style="271" customWidth="1"/>
    <col min="7441" max="7441" width="1.83203125" style="271" customWidth="1"/>
    <col min="7442" max="7442" width="7" style="271" customWidth="1"/>
    <col min="7443" max="7443" width="1.83203125" style="271" customWidth="1"/>
    <col min="7444" max="7444" width="3.1640625" style="271" customWidth="1"/>
    <col min="7445" max="7445" width="1.83203125" style="271" customWidth="1"/>
    <col min="7446" max="7446" width="0.5" style="271" customWidth="1"/>
    <col min="7447" max="7447" width="1.83203125" style="271" customWidth="1"/>
    <col min="7448" max="7448" width="3" style="271" customWidth="1"/>
    <col min="7449" max="7449" width="4.1640625" style="271" customWidth="1"/>
    <col min="7450" max="7450" width="1.5" style="271" customWidth="1"/>
    <col min="7451" max="7451" width="1.83203125" style="271" customWidth="1"/>
    <col min="7452" max="7452" width="3" style="271" customWidth="1"/>
    <col min="7453" max="7453" width="5.5" style="271" customWidth="1"/>
    <col min="7454" max="7454" width="1.83203125" style="271" customWidth="1"/>
    <col min="7455" max="7455" width="2.5" style="271" customWidth="1"/>
    <col min="7456" max="7456" width="0.1640625" style="271" customWidth="1"/>
    <col min="7457" max="7457" width="0.5" style="271" customWidth="1"/>
    <col min="7458" max="7458" width="3.1640625" style="271" customWidth="1"/>
    <col min="7459" max="7459" width="2.33203125" style="271" customWidth="1"/>
    <col min="7460" max="7680" width="10.6640625" style="271" customWidth="1"/>
    <col min="7681" max="7681" width="1.1640625" style="271" customWidth="1"/>
    <col min="7682" max="7682" width="1.5" style="271" customWidth="1"/>
    <col min="7683" max="7683" width="0.6640625" style="271" customWidth="1"/>
    <col min="7684" max="7684" width="1.5" style="271" customWidth="1"/>
    <col min="7685" max="7685" width="1.1640625" style="271" customWidth="1"/>
    <col min="7686" max="7686" width="1.5" style="271" customWidth="1"/>
    <col min="7687" max="7687" width="3" style="271" customWidth="1"/>
    <col min="7688" max="7688" width="8.1640625" style="271" customWidth="1"/>
    <col min="7689" max="7689" width="2.33203125" style="271" customWidth="1"/>
    <col min="7690" max="7690" width="10.5" style="271" customWidth="1"/>
    <col min="7691" max="7691" width="4.33203125" style="271" customWidth="1"/>
    <col min="7692" max="7692" width="6.1640625" style="271" customWidth="1"/>
    <col min="7693" max="7693" width="10.5" style="271" customWidth="1"/>
    <col min="7694" max="7694" width="3.83203125" style="271" customWidth="1"/>
    <col min="7695" max="7695" width="1.83203125" style="271" customWidth="1"/>
    <col min="7696" max="7696" width="4.83203125" style="271" customWidth="1"/>
    <col min="7697" max="7697" width="1.83203125" style="271" customWidth="1"/>
    <col min="7698" max="7698" width="7" style="271" customWidth="1"/>
    <col min="7699" max="7699" width="1.83203125" style="271" customWidth="1"/>
    <col min="7700" max="7700" width="3.1640625" style="271" customWidth="1"/>
    <col min="7701" max="7701" width="1.83203125" style="271" customWidth="1"/>
    <col min="7702" max="7702" width="0.5" style="271" customWidth="1"/>
    <col min="7703" max="7703" width="1.83203125" style="271" customWidth="1"/>
    <col min="7704" max="7704" width="3" style="271" customWidth="1"/>
    <col min="7705" max="7705" width="4.1640625" style="271" customWidth="1"/>
    <col min="7706" max="7706" width="1.5" style="271" customWidth="1"/>
    <col min="7707" max="7707" width="1.83203125" style="271" customWidth="1"/>
    <col min="7708" max="7708" width="3" style="271" customWidth="1"/>
    <col min="7709" max="7709" width="5.5" style="271" customWidth="1"/>
    <col min="7710" max="7710" width="1.83203125" style="271" customWidth="1"/>
    <col min="7711" max="7711" width="2.5" style="271" customWidth="1"/>
    <col min="7712" max="7712" width="0.1640625" style="271" customWidth="1"/>
    <col min="7713" max="7713" width="0.5" style="271" customWidth="1"/>
    <col min="7714" max="7714" width="3.1640625" style="271" customWidth="1"/>
    <col min="7715" max="7715" width="2.33203125" style="271" customWidth="1"/>
    <col min="7716" max="7936" width="10.6640625" style="271" customWidth="1"/>
    <col min="7937" max="7937" width="1.1640625" style="271" customWidth="1"/>
    <col min="7938" max="7938" width="1.5" style="271" customWidth="1"/>
    <col min="7939" max="7939" width="0.6640625" style="271" customWidth="1"/>
    <col min="7940" max="7940" width="1.5" style="271" customWidth="1"/>
    <col min="7941" max="7941" width="1.1640625" style="271" customWidth="1"/>
    <col min="7942" max="7942" width="1.5" style="271" customWidth="1"/>
    <col min="7943" max="7943" width="3" style="271" customWidth="1"/>
    <col min="7944" max="7944" width="8.1640625" style="271" customWidth="1"/>
    <col min="7945" max="7945" width="2.33203125" style="271" customWidth="1"/>
    <col min="7946" max="7946" width="10.5" style="271" customWidth="1"/>
    <col min="7947" max="7947" width="4.33203125" style="271" customWidth="1"/>
    <col min="7948" max="7948" width="6.1640625" style="271" customWidth="1"/>
    <col min="7949" max="7949" width="10.5" style="271" customWidth="1"/>
    <col min="7950" max="7950" width="3.83203125" style="271" customWidth="1"/>
    <col min="7951" max="7951" width="1.83203125" style="271" customWidth="1"/>
    <col min="7952" max="7952" width="4.83203125" style="271" customWidth="1"/>
    <col min="7953" max="7953" width="1.83203125" style="271" customWidth="1"/>
    <col min="7954" max="7954" width="7" style="271" customWidth="1"/>
    <col min="7955" max="7955" width="1.83203125" style="271" customWidth="1"/>
    <col min="7956" max="7956" width="3.1640625" style="271" customWidth="1"/>
    <col min="7957" max="7957" width="1.83203125" style="271" customWidth="1"/>
    <col min="7958" max="7958" width="0.5" style="271" customWidth="1"/>
    <col min="7959" max="7959" width="1.83203125" style="271" customWidth="1"/>
    <col min="7960" max="7960" width="3" style="271" customWidth="1"/>
    <col min="7961" max="7961" width="4.1640625" style="271" customWidth="1"/>
    <col min="7962" max="7962" width="1.5" style="271" customWidth="1"/>
    <col min="7963" max="7963" width="1.83203125" style="271" customWidth="1"/>
    <col min="7964" max="7964" width="3" style="271" customWidth="1"/>
    <col min="7965" max="7965" width="5.5" style="271" customWidth="1"/>
    <col min="7966" max="7966" width="1.83203125" style="271" customWidth="1"/>
    <col min="7967" max="7967" width="2.5" style="271" customWidth="1"/>
    <col min="7968" max="7968" width="0.1640625" style="271" customWidth="1"/>
    <col min="7969" max="7969" width="0.5" style="271" customWidth="1"/>
    <col min="7970" max="7970" width="3.1640625" style="271" customWidth="1"/>
    <col min="7971" max="7971" width="2.33203125" style="271" customWidth="1"/>
    <col min="7972" max="8192" width="10.6640625" style="271" customWidth="1"/>
    <col min="8193" max="8193" width="1.1640625" style="271" customWidth="1"/>
    <col min="8194" max="8194" width="1.5" style="271" customWidth="1"/>
    <col min="8195" max="8195" width="0.6640625" style="271" customWidth="1"/>
    <col min="8196" max="8196" width="1.5" style="271" customWidth="1"/>
    <col min="8197" max="8197" width="1.1640625" style="271" customWidth="1"/>
    <col min="8198" max="8198" width="1.5" style="271" customWidth="1"/>
    <col min="8199" max="8199" width="3" style="271" customWidth="1"/>
    <col min="8200" max="8200" width="8.1640625" style="271" customWidth="1"/>
    <col min="8201" max="8201" width="2.33203125" style="271" customWidth="1"/>
    <col min="8202" max="8202" width="10.5" style="271" customWidth="1"/>
    <col min="8203" max="8203" width="4.33203125" style="271" customWidth="1"/>
    <col min="8204" max="8204" width="6.1640625" style="271" customWidth="1"/>
    <col min="8205" max="8205" width="10.5" style="271" customWidth="1"/>
    <col min="8206" max="8206" width="3.83203125" style="271" customWidth="1"/>
    <col min="8207" max="8207" width="1.83203125" style="271" customWidth="1"/>
    <col min="8208" max="8208" width="4.83203125" style="271" customWidth="1"/>
    <col min="8209" max="8209" width="1.83203125" style="271" customWidth="1"/>
    <col min="8210" max="8210" width="7" style="271" customWidth="1"/>
    <col min="8211" max="8211" width="1.83203125" style="271" customWidth="1"/>
    <col min="8212" max="8212" width="3.1640625" style="271" customWidth="1"/>
    <col min="8213" max="8213" width="1.83203125" style="271" customWidth="1"/>
    <col min="8214" max="8214" width="0.5" style="271" customWidth="1"/>
    <col min="8215" max="8215" width="1.83203125" style="271" customWidth="1"/>
    <col min="8216" max="8216" width="3" style="271" customWidth="1"/>
    <col min="8217" max="8217" width="4.1640625" style="271" customWidth="1"/>
    <col min="8218" max="8218" width="1.5" style="271" customWidth="1"/>
    <col min="8219" max="8219" width="1.83203125" style="271" customWidth="1"/>
    <col min="8220" max="8220" width="3" style="271" customWidth="1"/>
    <col min="8221" max="8221" width="5.5" style="271" customWidth="1"/>
    <col min="8222" max="8222" width="1.83203125" style="271" customWidth="1"/>
    <col min="8223" max="8223" width="2.5" style="271" customWidth="1"/>
    <col min="8224" max="8224" width="0.1640625" style="271" customWidth="1"/>
    <col min="8225" max="8225" width="0.5" style="271" customWidth="1"/>
    <col min="8226" max="8226" width="3.1640625" style="271" customWidth="1"/>
    <col min="8227" max="8227" width="2.33203125" style="271" customWidth="1"/>
    <col min="8228" max="8448" width="10.6640625" style="271" customWidth="1"/>
    <col min="8449" max="8449" width="1.1640625" style="271" customWidth="1"/>
    <col min="8450" max="8450" width="1.5" style="271" customWidth="1"/>
    <col min="8451" max="8451" width="0.6640625" style="271" customWidth="1"/>
    <col min="8452" max="8452" width="1.5" style="271" customWidth="1"/>
    <col min="8453" max="8453" width="1.1640625" style="271" customWidth="1"/>
    <col min="8454" max="8454" width="1.5" style="271" customWidth="1"/>
    <col min="8455" max="8455" width="3" style="271" customWidth="1"/>
    <col min="8456" max="8456" width="8.1640625" style="271" customWidth="1"/>
    <col min="8457" max="8457" width="2.33203125" style="271" customWidth="1"/>
    <col min="8458" max="8458" width="10.5" style="271" customWidth="1"/>
    <col min="8459" max="8459" width="4.33203125" style="271" customWidth="1"/>
    <col min="8460" max="8460" width="6.1640625" style="271" customWidth="1"/>
    <col min="8461" max="8461" width="10.5" style="271" customWidth="1"/>
    <col min="8462" max="8462" width="3.83203125" style="271" customWidth="1"/>
    <col min="8463" max="8463" width="1.83203125" style="271" customWidth="1"/>
    <col min="8464" max="8464" width="4.83203125" style="271" customWidth="1"/>
    <col min="8465" max="8465" width="1.83203125" style="271" customWidth="1"/>
    <col min="8466" max="8466" width="7" style="271" customWidth="1"/>
    <col min="8467" max="8467" width="1.83203125" style="271" customWidth="1"/>
    <col min="8468" max="8468" width="3.1640625" style="271" customWidth="1"/>
    <col min="8469" max="8469" width="1.83203125" style="271" customWidth="1"/>
    <col min="8470" max="8470" width="0.5" style="271" customWidth="1"/>
    <col min="8471" max="8471" width="1.83203125" style="271" customWidth="1"/>
    <col min="8472" max="8472" width="3" style="271" customWidth="1"/>
    <col min="8473" max="8473" width="4.1640625" style="271" customWidth="1"/>
    <col min="8474" max="8474" width="1.5" style="271" customWidth="1"/>
    <col min="8475" max="8475" width="1.83203125" style="271" customWidth="1"/>
    <col min="8476" max="8476" width="3" style="271" customWidth="1"/>
    <col min="8477" max="8477" width="5.5" style="271" customWidth="1"/>
    <col min="8478" max="8478" width="1.83203125" style="271" customWidth="1"/>
    <col min="8479" max="8479" width="2.5" style="271" customWidth="1"/>
    <col min="8480" max="8480" width="0.1640625" style="271" customWidth="1"/>
    <col min="8481" max="8481" width="0.5" style="271" customWidth="1"/>
    <col min="8482" max="8482" width="3.1640625" style="271" customWidth="1"/>
    <col min="8483" max="8483" width="2.33203125" style="271" customWidth="1"/>
    <col min="8484" max="8704" width="10.6640625" style="271" customWidth="1"/>
    <col min="8705" max="8705" width="1.1640625" style="271" customWidth="1"/>
    <col min="8706" max="8706" width="1.5" style="271" customWidth="1"/>
    <col min="8707" max="8707" width="0.6640625" style="271" customWidth="1"/>
    <col min="8708" max="8708" width="1.5" style="271" customWidth="1"/>
    <col min="8709" max="8709" width="1.1640625" style="271" customWidth="1"/>
    <col min="8710" max="8710" width="1.5" style="271" customWidth="1"/>
    <col min="8711" max="8711" width="3" style="271" customWidth="1"/>
    <col min="8712" max="8712" width="8.1640625" style="271" customWidth="1"/>
    <col min="8713" max="8713" width="2.33203125" style="271" customWidth="1"/>
    <col min="8714" max="8714" width="10.5" style="271" customWidth="1"/>
    <col min="8715" max="8715" width="4.33203125" style="271" customWidth="1"/>
    <col min="8716" max="8716" width="6.1640625" style="271" customWidth="1"/>
    <col min="8717" max="8717" width="10.5" style="271" customWidth="1"/>
    <col min="8718" max="8718" width="3.83203125" style="271" customWidth="1"/>
    <col min="8719" max="8719" width="1.83203125" style="271" customWidth="1"/>
    <col min="8720" max="8720" width="4.83203125" style="271" customWidth="1"/>
    <col min="8721" max="8721" width="1.83203125" style="271" customWidth="1"/>
    <col min="8722" max="8722" width="7" style="271" customWidth="1"/>
    <col min="8723" max="8723" width="1.83203125" style="271" customWidth="1"/>
    <col min="8724" max="8724" width="3.1640625" style="271" customWidth="1"/>
    <col min="8725" max="8725" width="1.83203125" style="271" customWidth="1"/>
    <col min="8726" max="8726" width="0.5" style="271" customWidth="1"/>
    <col min="8727" max="8727" width="1.83203125" style="271" customWidth="1"/>
    <col min="8728" max="8728" width="3" style="271" customWidth="1"/>
    <col min="8729" max="8729" width="4.1640625" style="271" customWidth="1"/>
    <col min="8730" max="8730" width="1.5" style="271" customWidth="1"/>
    <col min="8731" max="8731" width="1.83203125" style="271" customWidth="1"/>
    <col min="8732" max="8732" width="3" style="271" customWidth="1"/>
    <col min="8733" max="8733" width="5.5" style="271" customWidth="1"/>
    <col min="8734" max="8734" width="1.83203125" style="271" customWidth="1"/>
    <col min="8735" max="8735" width="2.5" style="271" customWidth="1"/>
    <col min="8736" max="8736" width="0.1640625" style="271" customWidth="1"/>
    <col min="8737" max="8737" width="0.5" style="271" customWidth="1"/>
    <col min="8738" max="8738" width="3.1640625" style="271" customWidth="1"/>
    <col min="8739" max="8739" width="2.33203125" style="271" customWidth="1"/>
    <col min="8740" max="8960" width="10.6640625" style="271" customWidth="1"/>
    <col min="8961" max="8961" width="1.1640625" style="271" customWidth="1"/>
    <col min="8962" max="8962" width="1.5" style="271" customWidth="1"/>
    <col min="8963" max="8963" width="0.6640625" style="271" customWidth="1"/>
    <col min="8964" max="8964" width="1.5" style="271" customWidth="1"/>
    <col min="8965" max="8965" width="1.1640625" style="271" customWidth="1"/>
    <col min="8966" max="8966" width="1.5" style="271" customWidth="1"/>
    <col min="8967" max="8967" width="3" style="271" customWidth="1"/>
    <col min="8968" max="8968" width="8.1640625" style="271" customWidth="1"/>
    <col min="8969" max="8969" width="2.33203125" style="271" customWidth="1"/>
    <col min="8970" max="8970" width="10.5" style="271" customWidth="1"/>
    <col min="8971" max="8971" width="4.33203125" style="271" customWidth="1"/>
    <col min="8972" max="8972" width="6.1640625" style="271" customWidth="1"/>
    <col min="8973" max="8973" width="10.5" style="271" customWidth="1"/>
    <col min="8974" max="8974" width="3.83203125" style="271" customWidth="1"/>
    <col min="8975" max="8975" width="1.83203125" style="271" customWidth="1"/>
    <col min="8976" max="8976" width="4.83203125" style="271" customWidth="1"/>
    <col min="8977" max="8977" width="1.83203125" style="271" customWidth="1"/>
    <col min="8978" max="8978" width="7" style="271" customWidth="1"/>
    <col min="8979" max="8979" width="1.83203125" style="271" customWidth="1"/>
    <col min="8980" max="8980" width="3.1640625" style="271" customWidth="1"/>
    <col min="8981" max="8981" width="1.83203125" style="271" customWidth="1"/>
    <col min="8982" max="8982" width="0.5" style="271" customWidth="1"/>
    <col min="8983" max="8983" width="1.83203125" style="271" customWidth="1"/>
    <col min="8984" max="8984" width="3" style="271" customWidth="1"/>
    <col min="8985" max="8985" width="4.1640625" style="271" customWidth="1"/>
    <col min="8986" max="8986" width="1.5" style="271" customWidth="1"/>
    <col min="8987" max="8987" width="1.83203125" style="271" customWidth="1"/>
    <col min="8988" max="8988" width="3" style="271" customWidth="1"/>
    <col min="8989" max="8989" width="5.5" style="271" customWidth="1"/>
    <col min="8990" max="8990" width="1.83203125" style="271" customWidth="1"/>
    <col min="8991" max="8991" width="2.5" style="271" customWidth="1"/>
    <col min="8992" max="8992" width="0.1640625" style="271" customWidth="1"/>
    <col min="8993" max="8993" width="0.5" style="271" customWidth="1"/>
    <col min="8994" max="8994" width="3.1640625" style="271" customWidth="1"/>
    <col min="8995" max="8995" width="2.33203125" style="271" customWidth="1"/>
    <col min="8996" max="9216" width="10.6640625" style="271" customWidth="1"/>
    <col min="9217" max="9217" width="1.1640625" style="271" customWidth="1"/>
    <col min="9218" max="9218" width="1.5" style="271" customWidth="1"/>
    <col min="9219" max="9219" width="0.6640625" style="271" customWidth="1"/>
    <col min="9220" max="9220" width="1.5" style="271" customWidth="1"/>
    <col min="9221" max="9221" width="1.1640625" style="271" customWidth="1"/>
    <col min="9222" max="9222" width="1.5" style="271" customWidth="1"/>
    <col min="9223" max="9223" width="3" style="271" customWidth="1"/>
    <col min="9224" max="9224" width="8.1640625" style="271" customWidth="1"/>
    <col min="9225" max="9225" width="2.33203125" style="271" customWidth="1"/>
    <col min="9226" max="9226" width="10.5" style="271" customWidth="1"/>
    <col min="9227" max="9227" width="4.33203125" style="271" customWidth="1"/>
    <col min="9228" max="9228" width="6.1640625" style="271" customWidth="1"/>
    <col min="9229" max="9229" width="10.5" style="271" customWidth="1"/>
    <col min="9230" max="9230" width="3.83203125" style="271" customWidth="1"/>
    <col min="9231" max="9231" width="1.83203125" style="271" customWidth="1"/>
    <col min="9232" max="9232" width="4.83203125" style="271" customWidth="1"/>
    <col min="9233" max="9233" width="1.83203125" style="271" customWidth="1"/>
    <col min="9234" max="9234" width="7" style="271" customWidth="1"/>
    <col min="9235" max="9235" width="1.83203125" style="271" customWidth="1"/>
    <col min="9236" max="9236" width="3.1640625" style="271" customWidth="1"/>
    <col min="9237" max="9237" width="1.83203125" style="271" customWidth="1"/>
    <col min="9238" max="9238" width="0.5" style="271" customWidth="1"/>
    <col min="9239" max="9239" width="1.83203125" style="271" customWidth="1"/>
    <col min="9240" max="9240" width="3" style="271" customWidth="1"/>
    <col min="9241" max="9241" width="4.1640625" style="271" customWidth="1"/>
    <col min="9242" max="9242" width="1.5" style="271" customWidth="1"/>
    <col min="9243" max="9243" width="1.83203125" style="271" customWidth="1"/>
    <col min="9244" max="9244" width="3" style="271" customWidth="1"/>
    <col min="9245" max="9245" width="5.5" style="271" customWidth="1"/>
    <col min="9246" max="9246" width="1.83203125" style="271" customWidth="1"/>
    <col min="9247" max="9247" width="2.5" style="271" customWidth="1"/>
    <col min="9248" max="9248" width="0.1640625" style="271" customWidth="1"/>
    <col min="9249" max="9249" width="0.5" style="271" customWidth="1"/>
    <col min="9250" max="9250" width="3.1640625" style="271" customWidth="1"/>
    <col min="9251" max="9251" width="2.33203125" style="271" customWidth="1"/>
    <col min="9252" max="9472" width="10.6640625" style="271" customWidth="1"/>
    <col min="9473" max="9473" width="1.1640625" style="271" customWidth="1"/>
    <col min="9474" max="9474" width="1.5" style="271" customWidth="1"/>
    <col min="9475" max="9475" width="0.6640625" style="271" customWidth="1"/>
    <col min="9476" max="9476" width="1.5" style="271" customWidth="1"/>
    <col min="9477" max="9477" width="1.1640625" style="271" customWidth="1"/>
    <col min="9478" max="9478" width="1.5" style="271" customWidth="1"/>
    <col min="9479" max="9479" width="3" style="271" customWidth="1"/>
    <col min="9480" max="9480" width="8.1640625" style="271" customWidth="1"/>
    <col min="9481" max="9481" width="2.33203125" style="271" customWidth="1"/>
    <col min="9482" max="9482" width="10.5" style="271" customWidth="1"/>
    <col min="9483" max="9483" width="4.33203125" style="271" customWidth="1"/>
    <col min="9484" max="9484" width="6.1640625" style="271" customWidth="1"/>
    <col min="9485" max="9485" width="10.5" style="271" customWidth="1"/>
    <col min="9486" max="9486" width="3.83203125" style="271" customWidth="1"/>
    <col min="9487" max="9487" width="1.83203125" style="271" customWidth="1"/>
    <col min="9488" max="9488" width="4.83203125" style="271" customWidth="1"/>
    <col min="9489" max="9489" width="1.83203125" style="271" customWidth="1"/>
    <col min="9490" max="9490" width="7" style="271" customWidth="1"/>
    <col min="9491" max="9491" width="1.83203125" style="271" customWidth="1"/>
    <col min="9492" max="9492" width="3.1640625" style="271" customWidth="1"/>
    <col min="9493" max="9493" width="1.83203125" style="271" customWidth="1"/>
    <col min="9494" max="9494" width="0.5" style="271" customWidth="1"/>
    <col min="9495" max="9495" width="1.83203125" style="271" customWidth="1"/>
    <col min="9496" max="9496" width="3" style="271" customWidth="1"/>
    <col min="9497" max="9497" width="4.1640625" style="271" customWidth="1"/>
    <col min="9498" max="9498" width="1.5" style="271" customWidth="1"/>
    <col min="9499" max="9499" width="1.83203125" style="271" customWidth="1"/>
    <col min="9500" max="9500" width="3" style="271" customWidth="1"/>
    <col min="9501" max="9501" width="5.5" style="271" customWidth="1"/>
    <col min="9502" max="9502" width="1.83203125" style="271" customWidth="1"/>
    <col min="9503" max="9503" width="2.5" style="271" customWidth="1"/>
    <col min="9504" max="9504" width="0.1640625" style="271" customWidth="1"/>
    <col min="9505" max="9505" width="0.5" style="271" customWidth="1"/>
    <col min="9506" max="9506" width="3.1640625" style="271" customWidth="1"/>
    <col min="9507" max="9507" width="2.33203125" style="271" customWidth="1"/>
    <col min="9508" max="9728" width="10.6640625" style="271" customWidth="1"/>
    <col min="9729" max="9729" width="1.1640625" style="271" customWidth="1"/>
    <col min="9730" max="9730" width="1.5" style="271" customWidth="1"/>
    <col min="9731" max="9731" width="0.6640625" style="271" customWidth="1"/>
    <col min="9732" max="9732" width="1.5" style="271" customWidth="1"/>
    <col min="9733" max="9733" width="1.1640625" style="271" customWidth="1"/>
    <col min="9734" max="9734" width="1.5" style="271" customWidth="1"/>
    <col min="9735" max="9735" width="3" style="271" customWidth="1"/>
    <col min="9736" max="9736" width="8.1640625" style="271" customWidth="1"/>
    <col min="9737" max="9737" width="2.33203125" style="271" customWidth="1"/>
    <col min="9738" max="9738" width="10.5" style="271" customWidth="1"/>
    <col min="9739" max="9739" width="4.33203125" style="271" customWidth="1"/>
    <col min="9740" max="9740" width="6.1640625" style="271" customWidth="1"/>
    <col min="9741" max="9741" width="10.5" style="271" customWidth="1"/>
    <col min="9742" max="9742" width="3.83203125" style="271" customWidth="1"/>
    <col min="9743" max="9743" width="1.83203125" style="271" customWidth="1"/>
    <col min="9744" max="9744" width="4.83203125" style="271" customWidth="1"/>
    <col min="9745" max="9745" width="1.83203125" style="271" customWidth="1"/>
    <col min="9746" max="9746" width="7" style="271" customWidth="1"/>
    <col min="9747" max="9747" width="1.83203125" style="271" customWidth="1"/>
    <col min="9748" max="9748" width="3.1640625" style="271" customWidth="1"/>
    <col min="9749" max="9749" width="1.83203125" style="271" customWidth="1"/>
    <col min="9750" max="9750" width="0.5" style="271" customWidth="1"/>
    <col min="9751" max="9751" width="1.83203125" style="271" customWidth="1"/>
    <col min="9752" max="9752" width="3" style="271" customWidth="1"/>
    <col min="9753" max="9753" width="4.1640625" style="271" customWidth="1"/>
    <col min="9754" max="9754" width="1.5" style="271" customWidth="1"/>
    <col min="9755" max="9755" width="1.83203125" style="271" customWidth="1"/>
    <col min="9756" max="9756" width="3" style="271" customWidth="1"/>
    <col min="9757" max="9757" width="5.5" style="271" customWidth="1"/>
    <col min="9758" max="9758" width="1.83203125" style="271" customWidth="1"/>
    <col min="9759" max="9759" width="2.5" style="271" customWidth="1"/>
    <col min="9760" max="9760" width="0.1640625" style="271" customWidth="1"/>
    <col min="9761" max="9761" width="0.5" style="271" customWidth="1"/>
    <col min="9762" max="9762" width="3.1640625" style="271" customWidth="1"/>
    <col min="9763" max="9763" width="2.33203125" style="271" customWidth="1"/>
    <col min="9764" max="9984" width="10.6640625" style="271" customWidth="1"/>
    <col min="9985" max="9985" width="1.1640625" style="271" customWidth="1"/>
    <col min="9986" max="9986" width="1.5" style="271" customWidth="1"/>
    <col min="9987" max="9987" width="0.6640625" style="271" customWidth="1"/>
    <col min="9988" max="9988" width="1.5" style="271" customWidth="1"/>
    <col min="9989" max="9989" width="1.1640625" style="271" customWidth="1"/>
    <col min="9990" max="9990" width="1.5" style="271" customWidth="1"/>
    <col min="9991" max="9991" width="3" style="271" customWidth="1"/>
    <col min="9992" max="9992" width="8.1640625" style="271" customWidth="1"/>
    <col min="9993" max="9993" width="2.33203125" style="271" customWidth="1"/>
    <col min="9994" max="9994" width="10.5" style="271" customWidth="1"/>
    <col min="9995" max="9995" width="4.33203125" style="271" customWidth="1"/>
    <col min="9996" max="9996" width="6.1640625" style="271" customWidth="1"/>
    <col min="9997" max="9997" width="10.5" style="271" customWidth="1"/>
    <col min="9998" max="9998" width="3.83203125" style="271" customWidth="1"/>
    <col min="9999" max="9999" width="1.83203125" style="271" customWidth="1"/>
    <col min="10000" max="10000" width="4.83203125" style="271" customWidth="1"/>
    <col min="10001" max="10001" width="1.83203125" style="271" customWidth="1"/>
    <col min="10002" max="10002" width="7" style="271" customWidth="1"/>
    <col min="10003" max="10003" width="1.83203125" style="271" customWidth="1"/>
    <col min="10004" max="10004" width="3.1640625" style="271" customWidth="1"/>
    <col min="10005" max="10005" width="1.83203125" style="271" customWidth="1"/>
    <col min="10006" max="10006" width="0.5" style="271" customWidth="1"/>
    <col min="10007" max="10007" width="1.83203125" style="271" customWidth="1"/>
    <col min="10008" max="10008" width="3" style="271" customWidth="1"/>
    <col min="10009" max="10009" width="4.1640625" style="271" customWidth="1"/>
    <col min="10010" max="10010" width="1.5" style="271" customWidth="1"/>
    <col min="10011" max="10011" width="1.83203125" style="271" customWidth="1"/>
    <col min="10012" max="10012" width="3" style="271" customWidth="1"/>
    <col min="10013" max="10013" width="5.5" style="271" customWidth="1"/>
    <col min="10014" max="10014" width="1.83203125" style="271" customWidth="1"/>
    <col min="10015" max="10015" width="2.5" style="271" customWidth="1"/>
    <col min="10016" max="10016" width="0.1640625" style="271" customWidth="1"/>
    <col min="10017" max="10017" width="0.5" style="271" customWidth="1"/>
    <col min="10018" max="10018" width="3.1640625" style="271" customWidth="1"/>
    <col min="10019" max="10019" width="2.33203125" style="271" customWidth="1"/>
    <col min="10020" max="10240" width="10.6640625" style="271" customWidth="1"/>
    <col min="10241" max="10241" width="1.1640625" style="271" customWidth="1"/>
    <col min="10242" max="10242" width="1.5" style="271" customWidth="1"/>
    <col min="10243" max="10243" width="0.6640625" style="271" customWidth="1"/>
    <col min="10244" max="10244" width="1.5" style="271" customWidth="1"/>
    <col min="10245" max="10245" width="1.1640625" style="271" customWidth="1"/>
    <col min="10246" max="10246" width="1.5" style="271" customWidth="1"/>
    <col min="10247" max="10247" width="3" style="271" customWidth="1"/>
    <col min="10248" max="10248" width="8.1640625" style="271" customWidth="1"/>
    <col min="10249" max="10249" width="2.33203125" style="271" customWidth="1"/>
    <col min="10250" max="10250" width="10.5" style="271" customWidth="1"/>
    <col min="10251" max="10251" width="4.33203125" style="271" customWidth="1"/>
    <col min="10252" max="10252" width="6.1640625" style="271" customWidth="1"/>
    <col min="10253" max="10253" width="10.5" style="271" customWidth="1"/>
    <col min="10254" max="10254" width="3.83203125" style="271" customWidth="1"/>
    <col min="10255" max="10255" width="1.83203125" style="271" customWidth="1"/>
    <col min="10256" max="10256" width="4.83203125" style="271" customWidth="1"/>
    <col min="10257" max="10257" width="1.83203125" style="271" customWidth="1"/>
    <col min="10258" max="10258" width="7" style="271" customWidth="1"/>
    <col min="10259" max="10259" width="1.83203125" style="271" customWidth="1"/>
    <col min="10260" max="10260" width="3.1640625" style="271" customWidth="1"/>
    <col min="10261" max="10261" width="1.83203125" style="271" customWidth="1"/>
    <col min="10262" max="10262" width="0.5" style="271" customWidth="1"/>
    <col min="10263" max="10263" width="1.83203125" style="271" customWidth="1"/>
    <col min="10264" max="10264" width="3" style="271" customWidth="1"/>
    <col min="10265" max="10265" width="4.1640625" style="271" customWidth="1"/>
    <col min="10266" max="10266" width="1.5" style="271" customWidth="1"/>
    <col min="10267" max="10267" width="1.83203125" style="271" customWidth="1"/>
    <col min="10268" max="10268" width="3" style="271" customWidth="1"/>
    <col min="10269" max="10269" width="5.5" style="271" customWidth="1"/>
    <col min="10270" max="10270" width="1.83203125" style="271" customWidth="1"/>
    <col min="10271" max="10271" width="2.5" style="271" customWidth="1"/>
    <col min="10272" max="10272" width="0.1640625" style="271" customWidth="1"/>
    <col min="10273" max="10273" width="0.5" style="271" customWidth="1"/>
    <col min="10274" max="10274" width="3.1640625" style="271" customWidth="1"/>
    <col min="10275" max="10275" width="2.33203125" style="271" customWidth="1"/>
    <col min="10276" max="10496" width="10.6640625" style="271" customWidth="1"/>
    <col min="10497" max="10497" width="1.1640625" style="271" customWidth="1"/>
    <col min="10498" max="10498" width="1.5" style="271" customWidth="1"/>
    <col min="10499" max="10499" width="0.6640625" style="271" customWidth="1"/>
    <col min="10500" max="10500" width="1.5" style="271" customWidth="1"/>
    <col min="10501" max="10501" width="1.1640625" style="271" customWidth="1"/>
    <col min="10502" max="10502" width="1.5" style="271" customWidth="1"/>
    <col min="10503" max="10503" width="3" style="271" customWidth="1"/>
    <col min="10504" max="10504" width="8.1640625" style="271" customWidth="1"/>
    <col min="10505" max="10505" width="2.33203125" style="271" customWidth="1"/>
    <col min="10506" max="10506" width="10.5" style="271" customWidth="1"/>
    <col min="10507" max="10507" width="4.33203125" style="271" customWidth="1"/>
    <col min="10508" max="10508" width="6.1640625" style="271" customWidth="1"/>
    <col min="10509" max="10509" width="10.5" style="271" customWidth="1"/>
    <col min="10510" max="10510" width="3.83203125" style="271" customWidth="1"/>
    <col min="10511" max="10511" width="1.83203125" style="271" customWidth="1"/>
    <col min="10512" max="10512" width="4.83203125" style="271" customWidth="1"/>
    <col min="10513" max="10513" width="1.83203125" style="271" customWidth="1"/>
    <col min="10514" max="10514" width="7" style="271" customWidth="1"/>
    <col min="10515" max="10515" width="1.83203125" style="271" customWidth="1"/>
    <col min="10516" max="10516" width="3.1640625" style="271" customWidth="1"/>
    <col min="10517" max="10517" width="1.83203125" style="271" customWidth="1"/>
    <col min="10518" max="10518" width="0.5" style="271" customWidth="1"/>
    <col min="10519" max="10519" width="1.83203125" style="271" customWidth="1"/>
    <col min="10520" max="10520" width="3" style="271" customWidth="1"/>
    <col min="10521" max="10521" width="4.1640625" style="271" customWidth="1"/>
    <col min="10522" max="10522" width="1.5" style="271" customWidth="1"/>
    <col min="10523" max="10523" width="1.83203125" style="271" customWidth="1"/>
    <col min="10524" max="10524" width="3" style="271" customWidth="1"/>
    <col min="10525" max="10525" width="5.5" style="271" customWidth="1"/>
    <col min="10526" max="10526" width="1.83203125" style="271" customWidth="1"/>
    <col min="10527" max="10527" width="2.5" style="271" customWidth="1"/>
    <col min="10528" max="10528" width="0.1640625" style="271" customWidth="1"/>
    <col min="10529" max="10529" width="0.5" style="271" customWidth="1"/>
    <col min="10530" max="10530" width="3.1640625" style="271" customWidth="1"/>
    <col min="10531" max="10531" width="2.33203125" style="271" customWidth="1"/>
    <col min="10532" max="10752" width="10.6640625" style="271" customWidth="1"/>
    <col min="10753" max="10753" width="1.1640625" style="271" customWidth="1"/>
    <col min="10754" max="10754" width="1.5" style="271" customWidth="1"/>
    <col min="10755" max="10755" width="0.6640625" style="271" customWidth="1"/>
    <col min="10756" max="10756" width="1.5" style="271" customWidth="1"/>
    <col min="10757" max="10757" width="1.1640625" style="271" customWidth="1"/>
    <col min="10758" max="10758" width="1.5" style="271" customWidth="1"/>
    <col min="10759" max="10759" width="3" style="271" customWidth="1"/>
    <col min="10760" max="10760" width="8.1640625" style="271" customWidth="1"/>
    <col min="10761" max="10761" width="2.33203125" style="271" customWidth="1"/>
    <col min="10762" max="10762" width="10.5" style="271" customWidth="1"/>
    <col min="10763" max="10763" width="4.33203125" style="271" customWidth="1"/>
    <col min="10764" max="10764" width="6.1640625" style="271" customWidth="1"/>
    <col min="10765" max="10765" width="10.5" style="271" customWidth="1"/>
    <col min="10766" max="10766" width="3.83203125" style="271" customWidth="1"/>
    <col min="10767" max="10767" width="1.83203125" style="271" customWidth="1"/>
    <col min="10768" max="10768" width="4.83203125" style="271" customWidth="1"/>
    <col min="10769" max="10769" width="1.83203125" style="271" customWidth="1"/>
    <col min="10770" max="10770" width="7" style="271" customWidth="1"/>
    <col min="10771" max="10771" width="1.83203125" style="271" customWidth="1"/>
    <col min="10772" max="10772" width="3.1640625" style="271" customWidth="1"/>
    <col min="10773" max="10773" width="1.83203125" style="271" customWidth="1"/>
    <col min="10774" max="10774" width="0.5" style="271" customWidth="1"/>
    <col min="10775" max="10775" width="1.83203125" style="271" customWidth="1"/>
    <col min="10776" max="10776" width="3" style="271" customWidth="1"/>
    <col min="10777" max="10777" width="4.1640625" style="271" customWidth="1"/>
    <col min="10778" max="10778" width="1.5" style="271" customWidth="1"/>
    <col min="10779" max="10779" width="1.83203125" style="271" customWidth="1"/>
    <col min="10780" max="10780" width="3" style="271" customWidth="1"/>
    <col min="10781" max="10781" width="5.5" style="271" customWidth="1"/>
    <col min="10782" max="10782" width="1.83203125" style="271" customWidth="1"/>
    <col min="10783" max="10783" width="2.5" style="271" customWidth="1"/>
    <col min="10784" max="10784" width="0.1640625" style="271" customWidth="1"/>
    <col min="10785" max="10785" width="0.5" style="271" customWidth="1"/>
    <col min="10786" max="10786" width="3.1640625" style="271" customWidth="1"/>
    <col min="10787" max="10787" width="2.33203125" style="271" customWidth="1"/>
    <col min="10788" max="11008" width="10.6640625" style="271" customWidth="1"/>
    <col min="11009" max="11009" width="1.1640625" style="271" customWidth="1"/>
    <col min="11010" max="11010" width="1.5" style="271" customWidth="1"/>
    <col min="11011" max="11011" width="0.6640625" style="271" customWidth="1"/>
    <col min="11012" max="11012" width="1.5" style="271" customWidth="1"/>
    <col min="11013" max="11013" width="1.1640625" style="271" customWidth="1"/>
    <col min="11014" max="11014" width="1.5" style="271" customWidth="1"/>
    <col min="11015" max="11015" width="3" style="271" customWidth="1"/>
    <col min="11016" max="11016" width="8.1640625" style="271" customWidth="1"/>
    <col min="11017" max="11017" width="2.33203125" style="271" customWidth="1"/>
    <col min="11018" max="11018" width="10.5" style="271" customWidth="1"/>
    <col min="11019" max="11019" width="4.33203125" style="271" customWidth="1"/>
    <col min="11020" max="11020" width="6.1640625" style="271" customWidth="1"/>
    <col min="11021" max="11021" width="10.5" style="271" customWidth="1"/>
    <col min="11022" max="11022" width="3.83203125" style="271" customWidth="1"/>
    <col min="11023" max="11023" width="1.83203125" style="271" customWidth="1"/>
    <col min="11024" max="11024" width="4.83203125" style="271" customWidth="1"/>
    <col min="11025" max="11025" width="1.83203125" style="271" customWidth="1"/>
    <col min="11026" max="11026" width="7" style="271" customWidth="1"/>
    <col min="11027" max="11027" width="1.83203125" style="271" customWidth="1"/>
    <col min="11028" max="11028" width="3.1640625" style="271" customWidth="1"/>
    <col min="11029" max="11029" width="1.83203125" style="271" customWidth="1"/>
    <col min="11030" max="11030" width="0.5" style="271" customWidth="1"/>
    <col min="11031" max="11031" width="1.83203125" style="271" customWidth="1"/>
    <col min="11032" max="11032" width="3" style="271" customWidth="1"/>
    <col min="11033" max="11033" width="4.1640625" style="271" customWidth="1"/>
    <col min="11034" max="11034" width="1.5" style="271" customWidth="1"/>
    <col min="11035" max="11035" width="1.83203125" style="271" customWidth="1"/>
    <col min="11036" max="11036" width="3" style="271" customWidth="1"/>
    <col min="11037" max="11037" width="5.5" style="271" customWidth="1"/>
    <col min="11038" max="11038" width="1.83203125" style="271" customWidth="1"/>
    <col min="11039" max="11039" width="2.5" style="271" customWidth="1"/>
    <col min="11040" max="11040" width="0.1640625" style="271" customWidth="1"/>
    <col min="11041" max="11041" width="0.5" style="271" customWidth="1"/>
    <col min="11042" max="11042" width="3.1640625" style="271" customWidth="1"/>
    <col min="11043" max="11043" width="2.33203125" style="271" customWidth="1"/>
    <col min="11044" max="11264" width="10.6640625" style="271" customWidth="1"/>
    <col min="11265" max="11265" width="1.1640625" style="271" customWidth="1"/>
    <col min="11266" max="11266" width="1.5" style="271" customWidth="1"/>
    <col min="11267" max="11267" width="0.6640625" style="271" customWidth="1"/>
    <col min="11268" max="11268" width="1.5" style="271" customWidth="1"/>
    <col min="11269" max="11269" width="1.1640625" style="271" customWidth="1"/>
    <col min="11270" max="11270" width="1.5" style="271" customWidth="1"/>
    <col min="11271" max="11271" width="3" style="271" customWidth="1"/>
    <col min="11272" max="11272" width="8.1640625" style="271" customWidth="1"/>
    <col min="11273" max="11273" width="2.33203125" style="271" customWidth="1"/>
    <col min="11274" max="11274" width="10.5" style="271" customWidth="1"/>
    <col min="11275" max="11275" width="4.33203125" style="271" customWidth="1"/>
    <col min="11276" max="11276" width="6.1640625" style="271" customWidth="1"/>
    <col min="11277" max="11277" width="10.5" style="271" customWidth="1"/>
    <col min="11278" max="11278" width="3.83203125" style="271" customWidth="1"/>
    <col min="11279" max="11279" width="1.83203125" style="271" customWidth="1"/>
    <col min="11280" max="11280" width="4.83203125" style="271" customWidth="1"/>
    <col min="11281" max="11281" width="1.83203125" style="271" customWidth="1"/>
    <col min="11282" max="11282" width="7" style="271" customWidth="1"/>
    <col min="11283" max="11283" width="1.83203125" style="271" customWidth="1"/>
    <col min="11284" max="11284" width="3.1640625" style="271" customWidth="1"/>
    <col min="11285" max="11285" width="1.83203125" style="271" customWidth="1"/>
    <col min="11286" max="11286" width="0.5" style="271" customWidth="1"/>
    <col min="11287" max="11287" width="1.83203125" style="271" customWidth="1"/>
    <col min="11288" max="11288" width="3" style="271" customWidth="1"/>
    <col min="11289" max="11289" width="4.1640625" style="271" customWidth="1"/>
    <col min="11290" max="11290" width="1.5" style="271" customWidth="1"/>
    <col min="11291" max="11291" width="1.83203125" style="271" customWidth="1"/>
    <col min="11292" max="11292" width="3" style="271" customWidth="1"/>
    <col min="11293" max="11293" width="5.5" style="271" customWidth="1"/>
    <col min="11294" max="11294" width="1.83203125" style="271" customWidth="1"/>
    <col min="11295" max="11295" width="2.5" style="271" customWidth="1"/>
    <col min="11296" max="11296" width="0.1640625" style="271" customWidth="1"/>
    <col min="11297" max="11297" width="0.5" style="271" customWidth="1"/>
    <col min="11298" max="11298" width="3.1640625" style="271" customWidth="1"/>
    <col min="11299" max="11299" width="2.33203125" style="271" customWidth="1"/>
    <col min="11300" max="11520" width="10.6640625" style="271" customWidth="1"/>
    <col min="11521" max="11521" width="1.1640625" style="271" customWidth="1"/>
    <col min="11522" max="11522" width="1.5" style="271" customWidth="1"/>
    <col min="11523" max="11523" width="0.6640625" style="271" customWidth="1"/>
    <col min="11524" max="11524" width="1.5" style="271" customWidth="1"/>
    <col min="11525" max="11525" width="1.1640625" style="271" customWidth="1"/>
    <col min="11526" max="11526" width="1.5" style="271" customWidth="1"/>
    <col min="11527" max="11527" width="3" style="271" customWidth="1"/>
    <col min="11528" max="11528" width="8.1640625" style="271" customWidth="1"/>
    <col min="11529" max="11529" width="2.33203125" style="271" customWidth="1"/>
    <col min="11530" max="11530" width="10.5" style="271" customWidth="1"/>
    <col min="11531" max="11531" width="4.33203125" style="271" customWidth="1"/>
    <col min="11532" max="11532" width="6.1640625" style="271" customWidth="1"/>
    <col min="11533" max="11533" width="10.5" style="271" customWidth="1"/>
    <col min="11534" max="11534" width="3.83203125" style="271" customWidth="1"/>
    <col min="11535" max="11535" width="1.83203125" style="271" customWidth="1"/>
    <col min="11536" max="11536" width="4.83203125" style="271" customWidth="1"/>
    <col min="11537" max="11537" width="1.83203125" style="271" customWidth="1"/>
    <col min="11538" max="11538" width="7" style="271" customWidth="1"/>
    <col min="11539" max="11539" width="1.83203125" style="271" customWidth="1"/>
    <col min="11540" max="11540" width="3.1640625" style="271" customWidth="1"/>
    <col min="11541" max="11541" width="1.83203125" style="271" customWidth="1"/>
    <col min="11542" max="11542" width="0.5" style="271" customWidth="1"/>
    <col min="11543" max="11543" width="1.83203125" style="271" customWidth="1"/>
    <col min="11544" max="11544" width="3" style="271" customWidth="1"/>
    <col min="11545" max="11545" width="4.1640625" style="271" customWidth="1"/>
    <col min="11546" max="11546" width="1.5" style="271" customWidth="1"/>
    <col min="11547" max="11547" width="1.83203125" style="271" customWidth="1"/>
    <col min="11548" max="11548" width="3" style="271" customWidth="1"/>
    <col min="11549" max="11549" width="5.5" style="271" customWidth="1"/>
    <col min="11550" max="11550" width="1.83203125" style="271" customWidth="1"/>
    <col min="11551" max="11551" width="2.5" style="271" customWidth="1"/>
    <col min="11552" max="11552" width="0.1640625" style="271" customWidth="1"/>
    <col min="11553" max="11553" width="0.5" style="271" customWidth="1"/>
    <col min="11554" max="11554" width="3.1640625" style="271" customWidth="1"/>
    <col min="11555" max="11555" width="2.33203125" style="271" customWidth="1"/>
    <col min="11556" max="11776" width="10.6640625" style="271" customWidth="1"/>
    <col min="11777" max="11777" width="1.1640625" style="271" customWidth="1"/>
    <col min="11778" max="11778" width="1.5" style="271" customWidth="1"/>
    <col min="11779" max="11779" width="0.6640625" style="271" customWidth="1"/>
    <col min="11780" max="11780" width="1.5" style="271" customWidth="1"/>
    <col min="11781" max="11781" width="1.1640625" style="271" customWidth="1"/>
    <col min="11782" max="11782" width="1.5" style="271" customWidth="1"/>
    <col min="11783" max="11783" width="3" style="271" customWidth="1"/>
    <col min="11784" max="11784" width="8.1640625" style="271" customWidth="1"/>
    <col min="11785" max="11785" width="2.33203125" style="271" customWidth="1"/>
    <col min="11786" max="11786" width="10.5" style="271" customWidth="1"/>
    <col min="11787" max="11787" width="4.33203125" style="271" customWidth="1"/>
    <col min="11788" max="11788" width="6.1640625" style="271" customWidth="1"/>
    <col min="11789" max="11789" width="10.5" style="271" customWidth="1"/>
    <col min="11790" max="11790" width="3.83203125" style="271" customWidth="1"/>
    <col min="11791" max="11791" width="1.83203125" style="271" customWidth="1"/>
    <col min="11792" max="11792" width="4.83203125" style="271" customWidth="1"/>
    <col min="11793" max="11793" width="1.83203125" style="271" customWidth="1"/>
    <col min="11794" max="11794" width="7" style="271" customWidth="1"/>
    <col min="11795" max="11795" width="1.83203125" style="271" customWidth="1"/>
    <col min="11796" max="11796" width="3.1640625" style="271" customWidth="1"/>
    <col min="11797" max="11797" width="1.83203125" style="271" customWidth="1"/>
    <col min="11798" max="11798" width="0.5" style="271" customWidth="1"/>
    <col min="11799" max="11799" width="1.83203125" style="271" customWidth="1"/>
    <col min="11800" max="11800" width="3" style="271" customWidth="1"/>
    <col min="11801" max="11801" width="4.1640625" style="271" customWidth="1"/>
    <col min="11802" max="11802" width="1.5" style="271" customWidth="1"/>
    <col min="11803" max="11803" width="1.83203125" style="271" customWidth="1"/>
    <col min="11804" max="11804" width="3" style="271" customWidth="1"/>
    <col min="11805" max="11805" width="5.5" style="271" customWidth="1"/>
    <col min="11806" max="11806" width="1.83203125" style="271" customWidth="1"/>
    <col min="11807" max="11807" width="2.5" style="271" customWidth="1"/>
    <col min="11808" max="11808" width="0.1640625" style="271" customWidth="1"/>
    <col min="11809" max="11809" width="0.5" style="271" customWidth="1"/>
    <col min="11810" max="11810" width="3.1640625" style="271" customWidth="1"/>
    <col min="11811" max="11811" width="2.33203125" style="271" customWidth="1"/>
    <col min="11812" max="12032" width="10.6640625" style="271" customWidth="1"/>
    <col min="12033" max="12033" width="1.1640625" style="271" customWidth="1"/>
    <col min="12034" max="12034" width="1.5" style="271" customWidth="1"/>
    <col min="12035" max="12035" width="0.6640625" style="271" customWidth="1"/>
    <col min="12036" max="12036" width="1.5" style="271" customWidth="1"/>
    <col min="12037" max="12037" width="1.1640625" style="271" customWidth="1"/>
    <col min="12038" max="12038" width="1.5" style="271" customWidth="1"/>
    <col min="12039" max="12039" width="3" style="271" customWidth="1"/>
    <col min="12040" max="12040" width="8.1640625" style="271" customWidth="1"/>
    <col min="12041" max="12041" width="2.33203125" style="271" customWidth="1"/>
    <col min="12042" max="12042" width="10.5" style="271" customWidth="1"/>
    <col min="12043" max="12043" width="4.33203125" style="271" customWidth="1"/>
    <col min="12044" max="12044" width="6.1640625" style="271" customWidth="1"/>
    <col min="12045" max="12045" width="10.5" style="271" customWidth="1"/>
    <col min="12046" max="12046" width="3.83203125" style="271" customWidth="1"/>
    <col min="12047" max="12047" width="1.83203125" style="271" customWidth="1"/>
    <col min="12048" max="12048" width="4.83203125" style="271" customWidth="1"/>
    <col min="12049" max="12049" width="1.83203125" style="271" customWidth="1"/>
    <col min="12050" max="12050" width="7" style="271" customWidth="1"/>
    <col min="12051" max="12051" width="1.83203125" style="271" customWidth="1"/>
    <col min="12052" max="12052" width="3.1640625" style="271" customWidth="1"/>
    <col min="12053" max="12053" width="1.83203125" style="271" customWidth="1"/>
    <col min="12054" max="12054" width="0.5" style="271" customWidth="1"/>
    <col min="12055" max="12055" width="1.83203125" style="271" customWidth="1"/>
    <col min="12056" max="12056" width="3" style="271" customWidth="1"/>
    <col min="12057" max="12057" width="4.1640625" style="271" customWidth="1"/>
    <col min="12058" max="12058" width="1.5" style="271" customWidth="1"/>
    <col min="12059" max="12059" width="1.83203125" style="271" customWidth="1"/>
    <col min="12060" max="12060" width="3" style="271" customWidth="1"/>
    <col min="12061" max="12061" width="5.5" style="271" customWidth="1"/>
    <col min="12062" max="12062" width="1.83203125" style="271" customWidth="1"/>
    <col min="12063" max="12063" width="2.5" style="271" customWidth="1"/>
    <col min="12064" max="12064" width="0.1640625" style="271" customWidth="1"/>
    <col min="12065" max="12065" width="0.5" style="271" customWidth="1"/>
    <col min="12066" max="12066" width="3.1640625" style="271" customWidth="1"/>
    <col min="12067" max="12067" width="2.33203125" style="271" customWidth="1"/>
    <col min="12068" max="12288" width="10.6640625" style="271" customWidth="1"/>
    <col min="12289" max="12289" width="1.1640625" style="271" customWidth="1"/>
    <col min="12290" max="12290" width="1.5" style="271" customWidth="1"/>
    <col min="12291" max="12291" width="0.6640625" style="271" customWidth="1"/>
    <col min="12292" max="12292" width="1.5" style="271" customWidth="1"/>
    <col min="12293" max="12293" width="1.1640625" style="271" customWidth="1"/>
    <col min="12294" max="12294" width="1.5" style="271" customWidth="1"/>
    <col min="12295" max="12295" width="3" style="271" customWidth="1"/>
    <col min="12296" max="12296" width="8.1640625" style="271" customWidth="1"/>
    <col min="12297" max="12297" width="2.33203125" style="271" customWidth="1"/>
    <col min="12298" max="12298" width="10.5" style="271" customWidth="1"/>
    <col min="12299" max="12299" width="4.33203125" style="271" customWidth="1"/>
    <col min="12300" max="12300" width="6.1640625" style="271" customWidth="1"/>
    <col min="12301" max="12301" width="10.5" style="271" customWidth="1"/>
    <col min="12302" max="12302" width="3.83203125" style="271" customWidth="1"/>
    <col min="12303" max="12303" width="1.83203125" style="271" customWidth="1"/>
    <col min="12304" max="12304" width="4.83203125" style="271" customWidth="1"/>
    <col min="12305" max="12305" width="1.83203125" style="271" customWidth="1"/>
    <col min="12306" max="12306" width="7" style="271" customWidth="1"/>
    <col min="12307" max="12307" width="1.83203125" style="271" customWidth="1"/>
    <col min="12308" max="12308" width="3.1640625" style="271" customWidth="1"/>
    <col min="12309" max="12309" width="1.83203125" style="271" customWidth="1"/>
    <col min="12310" max="12310" width="0.5" style="271" customWidth="1"/>
    <col min="12311" max="12311" width="1.83203125" style="271" customWidth="1"/>
    <col min="12312" max="12312" width="3" style="271" customWidth="1"/>
    <col min="12313" max="12313" width="4.1640625" style="271" customWidth="1"/>
    <col min="12314" max="12314" width="1.5" style="271" customWidth="1"/>
    <col min="12315" max="12315" width="1.83203125" style="271" customWidth="1"/>
    <col min="12316" max="12316" width="3" style="271" customWidth="1"/>
    <col min="12317" max="12317" width="5.5" style="271" customWidth="1"/>
    <col min="12318" max="12318" width="1.83203125" style="271" customWidth="1"/>
    <col min="12319" max="12319" width="2.5" style="271" customWidth="1"/>
    <col min="12320" max="12320" width="0.1640625" style="271" customWidth="1"/>
    <col min="12321" max="12321" width="0.5" style="271" customWidth="1"/>
    <col min="12322" max="12322" width="3.1640625" style="271" customWidth="1"/>
    <col min="12323" max="12323" width="2.33203125" style="271" customWidth="1"/>
    <col min="12324" max="12544" width="10.6640625" style="271" customWidth="1"/>
    <col min="12545" max="12545" width="1.1640625" style="271" customWidth="1"/>
    <col min="12546" max="12546" width="1.5" style="271" customWidth="1"/>
    <col min="12547" max="12547" width="0.6640625" style="271" customWidth="1"/>
    <col min="12548" max="12548" width="1.5" style="271" customWidth="1"/>
    <col min="12549" max="12549" width="1.1640625" style="271" customWidth="1"/>
    <col min="12550" max="12550" width="1.5" style="271" customWidth="1"/>
    <col min="12551" max="12551" width="3" style="271" customWidth="1"/>
    <col min="12552" max="12552" width="8.1640625" style="271" customWidth="1"/>
    <col min="12553" max="12553" width="2.33203125" style="271" customWidth="1"/>
    <col min="12554" max="12554" width="10.5" style="271" customWidth="1"/>
    <col min="12555" max="12555" width="4.33203125" style="271" customWidth="1"/>
    <col min="12556" max="12556" width="6.1640625" style="271" customWidth="1"/>
    <col min="12557" max="12557" width="10.5" style="271" customWidth="1"/>
    <col min="12558" max="12558" width="3.83203125" style="271" customWidth="1"/>
    <col min="12559" max="12559" width="1.83203125" style="271" customWidth="1"/>
    <col min="12560" max="12560" width="4.83203125" style="271" customWidth="1"/>
    <col min="12561" max="12561" width="1.83203125" style="271" customWidth="1"/>
    <col min="12562" max="12562" width="7" style="271" customWidth="1"/>
    <col min="12563" max="12563" width="1.83203125" style="271" customWidth="1"/>
    <col min="12564" max="12564" width="3.1640625" style="271" customWidth="1"/>
    <col min="12565" max="12565" width="1.83203125" style="271" customWidth="1"/>
    <col min="12566" max="12566" width="0.5" style="271" customWidth="1"/>
    <col min="12567" max="12567" width="1.83203125" style="271" customWidth="1"/>
    <col min="12568" max="12568" width="3" style="271" customWidth="1"/>
    <col min="12569" max="12569" width="4.1640625" style="271" customWidth="1"/>
    <col min="12570" max="12570" width="1.5" style="271" customWidth="1"/>
    <col min="12571" max="12571" width="1.83203125" style="271" customWidth="1"/>
    <col min="12572" max="12572" width="3" style="271" customWidth="1"/>
    <col min="12573" max="12573" width="5.5" style="271" customWidth="1"/>
    <col min="12574" max="12574" width="1.83203125" style="271" customWidth="1"/>
    <col min="12575" max="12575" width="2.5" style="271" customWidth="1"/>
    <col min="12576" max="12576" width="0.1640625" style="271" customWidth="1"/>
    <col min="12577" max="12577" width="0.5" style="271" customWidth="1"/>
    <col min="12578" max="12578" width="3.1640625" style="271" customWidth="1"/>
    <col min="12579" max="12579" width="2.33203125" style="271" customWidth="1"/>
    <col min="12580" max="12800" width="10.6640625" style="271" customWidth="1"/>
    <col min="12801" max="12801" width="1.1640625" style="271" customWidth="1"/>
    <col min="12802" max="12802" width="1.5" style="271" customWidth="1"/>
    <col min="12803" max="12803" width="0.6640625" style="271" customWidth="1"/>
    <col min="12804" max="12804" width="1.5" style="271" customWidth="1"/>
    <col min="12805" max="12805" width="1.1640625" style="271" customWidth="1"/>
    <col min="12806" max="12806" width="1.5" style="271" customWidth="1"/>
    <col min="12807" max="12807" width="3" style="271" customWidth="1"/>
    <col min="12808" max="12808" width="8.1640625" style="271" customWidth="1"/>
    <col min="12809" max="12809" width="2.33203125" style="271" customWidth="1"/>
    <col min="12810" max="12810" width="10.5" style="271" customWidth="1"/>
    <col min="12811" max="12811" width="4.33203125" style="271" customWidth="1"/>
    <col min="12812" max="12812" width="6.1640625" style="271" customWidth="1"/>
    <col min="12813" max="12813" width="10.5" style="271" customWidth="1"/>
    <col min="12814" max="12814" width="3.83203125" style="271" customWidth="1"/>
    <col min="12815" max="12815" width="1.83203125" style="271" customWidth="1"/>
    <col min="12816" max="12816" width="4.83203125" style="271" customWidth="1"/>
    <col min="12817" max="12817" width="1.83203125" style="271" customWidth="1"/>
    <col min="12818" max="12818" width="7" style="271" customWidth="1"/>
    <col min="12819" max="12819" width="1.83203125" style="271" customWidth="1"/>
    <col min="12820" max="12820" width="3.1640625" style="271" customWidth="1"/>
    <col min="12821" max="12821" width="1.83203125" style="271" customWidth="1"/>
    <col min="12822" max="12822" width="0.5" style="271" customWidth="1"/>
    <col min="12823" max="12823" width="1.83203125" style="271" customWidth="1"/>
    <col min="12824" max="12824" width="3" style="271" customWidth="1"/>
    <col min="12825" max="12825" width="4.1640625" style="271" customWidth="1"/>
    <col min="12826" max="12826" width="1.5" style="271" customWidth="1"/>
    <col min="12827" max="12827" width="1.83203125" style="271" customWidth="1"/>
    <col min="12828" max="12828" width="3" style="271" customWidth="1"/>
    <col min="12829" max="12829" width="5.5" style="271" customWidth="1"/>
    <col min="12830" max="12830" width="1.83203125" style="271" customWidth="1"/>
    <col min="12831" max="12831" width="2.5" style="271" customWidth="1"/>
    <col min="12832" max="12832" width="0.1640625" style="271" customWidth="1"/>
    <col min="12833" max="12833" width="0.5" style="271" customWidth="1"/>
    <col min="12834" max="12834" width="3.1640625" style="271" customWidth="1"/>
    <col min="12835" max="12835" width="2.33203125" style="271" customWidth="1"/>
    <col min="12836" max="13056" width="10.6640625" style="271" customWidth="1"/>
    <col min="13057" max="13057" width="1.1640625" style="271" customWidth="1"/>
    <col min="13058" max="13058" width="1.5" style="271" customWidth="1"/>
    <col min="13059" max="13059" width="0.6640625" style="271" customWidth="1"/>
    <col min="13060" max="13060" width="1.5" style="271" customWidth="1"/>
    <col min="13061" max="13061" width="1.1640625" style="271" customWidth="1"/>
    <col min="13062" max="13062" width="1.5" style="271" customWidth="1"/>
    <col min="13063" max="13063" width="3" style="271" customWidth="1"/>
    <col min="13064" max="13064" width="8.1640625" style="271" customWidth="1"/>
    <col min="13065" max="13065" width="2.33203125" style="271" customWidth="1"/>
    <col min="13066" max="13066" width="10.5" style="271" customWidth="1"/>
    <col min="13067" max="13067" width="4.33203125" style="271" customWidth="1"/>
    <col min="13068" max="13068" width="6.1640625" style="271" customWidth="1"/>
    <col min="13069" max="13069" width="10.5" style="271" customWidth="1"/>
    <col min="13070" max="13070" width="3.83203125" style="271" customWidth="1"/>
    <col min="13071" max="13071" width="1.83203125" style="271" customWidth="1"/>
    <col min="13072" max="13072" width="4.83203125" style="271" customWidth="1"/>
    <col min="13073" max="13073" width="1.83203125" style="271" customWidth="1"/>
    <col min="13074" max="13074" width="7" style="271" customWidth="1"/>
    <col min="13075" max="13075" width="1.83203125" style="271" customWidth="1"/>
    <col min="13076" max="13076" width="3.1640625" style="271" customWidth="1"/>
    <col min="13077" max="13077" width="1.83203125" style="271" customWidth="1"/>
    <col min="13078" max="13078" width="0.5" style="271" customWidth="1"/>
    <col min="13079" max="13079" width="1.83203125" style="271" customWidth="1"/>
    <col min="13080" max="13080" width="3" style="271" customWidth="1"/>
    <col min="13081" max="13081" width="4.1640625" style="271" customWidth="1"/>
    <col min="13082" max="13082" width="1.5" style="271" customWidth="1"/>
    <col min="13083" max="13083" width="1.83203125" style="271" customWidth="1"/>
    <col min="13084" max="13084" width="3" style="271" customWidth="1"/>
    <col min="13085" max="13085" width="5.5" style="271" customWidth="1"/>
    <col min="13086" max="13086" width="1.83203125" style="271" customWidth="1"/>
    <col min="13087" max="13087" width="2.5" style="271" customWidth="1"/>
    <col min="13088" max="13088" width="0.1640625" style="271" customWidth="1"/>
    <col min="13089" max="13089" width="0.5" style="271" customWidth="1"/>
    <col min="13090" max="13090" width="3.1640625" style="271" customWidth="1"/>
    <col min="13091" max="13091" width="2.33203125" style="271" customWidth="1"/>
    <col min="13092" max="13312" width="10.6640625" style="271" customWidth="1"/>
    <col min="13313" max="13313" width="1.1640625" style="271" customWidth="1"/>
    <col min="13314" max="13314" width="1.5" style="271" customWidth="1"/>
    <col min="13315" max="13315" width="0.6640625" style="271" customWidth="1"/>
    <col min="13316" max="13316" width="1.5" style="271" customWidth="1"/>
    <col min="13317" max="13317" width="1.1640625" style="271" customWidth="1"/>
    <col min="13318" max="13318" width="1.5" style="271" customWidth="1"/>
    <col min="13319" max="13319" width="3" style="271" customWidth="1"/>
    <col min="13320" max="13320" width="8.1640625" style="271" customWidth="1"/>
    <col min="13321" max="13321" width="2.33203125" style="271" customWidth="1"/>
    <col min="13322" max="13322" width="10.5" style="271" customWidth="1"/>
    <col min="13323" max="13323" width="4.33203125" style="271" customWidth="1"/>
    <col min="13324" max="13324" width="6.1640625" style="271" customWidth="1"/>
    <col min="13325" max="13325" width="10.5" style="271" customWidth="1"/>
    <col min="13326" max="13326" width="3.83203125" style="271" customWidth="1"/>
    <col min="13327" max="13327" width="1.83203125" style="271" customWidth="1"/>
    <col min="13328" max="13328" width="4.83203125" style="271" customWidth="1"/>
    <col min="13329" max="13329" width="1.83203125" style="271" customWidth="1"/>
    <col min="13330" max="13330" width="7" style="271" customWidth="1"/>
    <col min="13331" max="13331" width="1.83203125" style="271" customWidth="1"/>
    <col min="13332" max="13332" width="3.1640625" style="271" customWidth="1"/>
    <col min="13333" max="13333" width="1.83203125" style="271" customWidth="1"/>
    <col min="13334" max="13334" width="0.5" style="271" customWidth="1"/>
    <col min="13335" max="13335" width="1.83203125" style="271" customWidth="1"/>
    <col min="13336" max="13336" width="3" style="271" customWidth="1"/>
    <col min="13337" max="13337" width="4.1640625" style="271" customWidth="1"/>
    <col min="13338" max="13338" width="1.5" style="271" customWidth="1"/>
    <col min="13339" max="13339" width="1.83203125" style="271" customWidth="1"/>
    <col min="13340" max="13340" width="3" style="271" customWidth="1"/>
    <col min="13341" max="13341" width="5.5" style="271" customWidth="1"/>
    <col min="13342" max="13342" width="1.83203125" style="271" customWidth="1"/>
    <col min="13343" max="13343" width="2.5" style="271" customWidth="1"/>
    <col min="13344" max="13344" width="0.1640625" style="271" customWidth="1"/>
    <col min="13345" max="13345" width="0.5" style="271" customWidth="1"/>
    <col min="13346" max="13346" width="3.1640625" style="271" customWidth="1"/>
    <col min="13347" max="13347" width="2.33203125" style="271" customWidth="1"/>
    <col min="13348" max="13568" width="10.6640625" style="271" customWidth="1"/>
    <col min="13569" max="13569" width="1.1640625" style="271" customWidth="1"/>
    <col min="13570" max="13570" width="1.5" style="271" customWidth="1"/>
    <col min="13571" max="13571" width="0.6640625" style="271" customWidth="1"/>
    <col min="13572" max="13572" width="1.5" style="271" customWidth="1"/>
    <col min="13573" max="13573" width="1.1640625" style="271" customWidth="1"/>
    <col min="13574" max="13574" width="1.5" style="271" customWidth="1"/>
    <col min="13575" max="13575" width="3" style="271" customWidth="1"/>
    <col min="13576" max="13576" width="8.1640625" style="271" customWidth="1"/>
    <col min="13577" max="13577" width="2.33203125" style="271" customWidth="1"/>
    <col min="13578" max="13578" width="10.5" style="271" customWidth="1"/>
    <col min="13579" max="13579" width="4.33203125" style="271" customWidth="1"/>
    <col min="13580" max="13580" width="6.1640625" style="271" customWidth="1"/>
    <col min="13581" max="13581" width="10.5" style="271" customWidth="1"/>
    <col min="13582" max="13582" width="3.83203125" style="271" customWidth="1"/>
    <col min="13583" max="13583" width="1.83203125" style="271" customWidth="1"/>
    <col min="13584" max="13584" width="4.83203125" style="271" customWidth="1"/>
    <col min="13585" max="13585" width="1.83203125" style="271" customWidth="1"/>
    <col min="13586" max="13586" width="7" style="271" customWidth="1"/>
    <col min="13587" max="13587" width="1.83203125" style="271" customWidth="1"/>
    <col min="13588" max="13588" width="3.1640625" style="271" customWidth="1"/>
    <col min="13589" max="13589" width="1.83203125" style="271" customWidth="1"/>
    <col min="13590" max="13590" width="0.5" style="271" customWidth="1"/>
    <col min="13591" max="13591" width="1.83203125" style="271" customWidth="1"/>
    <col min="13592" max="13592" width="3" style="271" customWidth="1"/>
    <col min="13593" max="13593" width="4.1640625" style="271" customWidth="1"/>
    <col min="13594" max="13594" width="1.5" style="271" customWidth="1"/>
    <col min="13595" max="13595" width="1.83203125" style="271" customWidth="1"/>
    <col min="13596" max="13596" width="3" style="271" customWidth="1"/>
    <col min="13597" max="13597" width="5.5" style="271" customWidth="1"/>
    <col min="13598" max="13598" width="1.83203125" style="271" customWidth="1"/>
    <col min="13599" max="13599" width="2.5" style="271" customWidth="1"/>
    <col min="13600" max="13600" width="0.1640625" style="271" customWidth="1"/>
    <col min="13601" max="13601" width="0.5" style="271" customWidth="1"/>
    <col min="13602" max="13602" width="3.1640625" style="271" customWidth="1"/>
    <col min="13603" max="13603" width="2.33203125" style="271" customWidth="1"/>
    <col min="13604" max="13824" width="10.6640625" style="271" customWidth="1"/>
    <col min="13825" max="13825" width="1.1640625" style="271" customWidth="1"/>
    <col min="13826" max="13826" width="1.5" style="271" customWidth="1"/>
    <col min="13827" max="13827" width="0.6640625" style="271" customWidth="1"/>
    <col min="13828" max="13828" width="1.5" style="271" customWidth="1"/>
    <col min="13829" max="13829" width="1.1640625" style="271" customWidth="1"/>
    <col min="13830" max="13830" width="1.5" style="271" customWidth="1"/>
    <col min="13831" max="13831" width="3" style="271" customWidth="1"/>
    <col min="13832" max="13832" width="8.1640625" style="271" customWidth="1"/>
    <col min="13833" max="13833" width="2.33203125" style="271" customWidth="1"/>
    <col min="13834" max="13834" width="10.5" style="271" customWidth="1"/>
    <col min="13835" max="13835" width="4.33203125" style="271" customWidth="1"/>
    <col min="13836" max="13836" width="6.1640625" style="271" customWidth="1"/>
    <col min="13837" max="13837" width="10.5" style="271" customWidth="1"/>
    <col min="13838" max="13838" width="3.83203125" style="271" customWidth="1"/>
    <col min="13839" max="13839" width="1.83203125" style="271" customWidth="1"/>
    <col min="13840" max="13840" width="4.83203125" style="271" customWidth="1"/>
    <col min="13841" max="13841" width="1.83203125" style="271" customWidth="1"/>
    <col min="13842" max="13842" width="7" style="271" customWidth="1"/>
    <col min="13843" max="13843" width="1.83203125" style="271" customWidth="1"/>
    <col min="13844" max="13844" width="3.1640625" style="271" customWidth="1"/>
    <col min="13845" max="13845" width="1.83203125" style="271" customWidth="1"/>
    <col min="13846" max="13846" width="0.5" style="271" customWidth="1"/>
    <col min="13847" max="13847" width="1.83203125" style="271" customWidth="1"/>
    <col min="13848" max="13848" width="3" style="271" customWidth="1"/>
    <col min="13849" max="13849" width="4.1640625" style="271" customWidth="1"/>
    <col min="13850" max="13850" width="1.5" style="271" customWidth="1"/>
    <col min="13851" max="13851" width="1.83203125" style="271" customWidth="1"/>
    <col min="13852" max="13852" width="3" style="271" customWidth="1"/>
    <col min="13853" max="13853" width="5.5" style="271" customWidth="1"/>
    <col min="13854" max="13854" width="1.83203125" style="271" customWidth="1"/>
    <col min="13855" max="13855" width="2.5" style="271" customWidth="1"/>
    <col min="13856" max="13856" width="0.1640625" style="271" customWidth="1"/>
    <col min="13857" max="13857" width="0.5" style="271" customWidth="1"/>
    <col min="13858" max="13858" width="3.1640625" style="271" customWidth="1"/>
    <col min="13859" max="13859" width="2.33203125" style="271" customWidth="1"/>
    <col min="13860" max="14080" width="10.6640625" style="271" customWidth="1"/>
    <col min="14081" max="14081" width="1.1640625" style="271" customWidth="1"/>
    <col min="14082" max="14082" width="1.5" style="271" customWidth="1"/>
    <col min="14083" max="14083" width="0.6640625" style="271" customWidth="1"/>
    <col min="14084" max="14084" width="1.5" style="271" customWidth="1"/>
    <col min="14085" max="14085" width="1.1640625" style="271" customWidth="1"/>
    <col min="14086" max="14086" width="1.5" style="271" customWidth="1"/>
    <col min="14087" max="14087" width="3" style="271" customWidth="1"/>
    <col min="14088" max="14088" width="8.1640625" style="271" customWidth="1"/>
    <col min="14089" max="14089" width="2.33203125" style="271" customWidth="1"/>
    <col min="14090" max="14090" width="10.5" style="271" customWidth="1"/>
    <col min="14091" max="14091" width="4.33203125" style="271" customWidth="1"/>
    <col min="14092" max="14092" width="6.1640625" style="271" customWidth="1"/>
    <col min="14093" max="14093" width="10.5" style="271" customWidth="1"/>
    <col min="14094" max="14094" width="3.83203125" style="271" customWidth="1"/>
    <col min="14095" max="14095" width="1.83203125" style="271" customWidth="1"/>
    <col min="14096" max="14096" width="4.83203125" style="271" customWidth="1"/>
    <col min="14097" max="14097" width="1.83203125" style="271" customWidth="1"/>
    <col min="14098" max="14098" width="7" style="271" customWidth="1"/>
    <col min="14099" max="14099" width="1.83203125" style="271" customWidth="1"/>
    <col min="14100" max="14100" width="3.1640625" style="271" customWidth="1"/>
    <col min="14101" max="14101" width="1.83203125" style="271" customWidth="1"/>
    <col min="14102" max="14102" width="0.5" style="271" customWidth="1"/>
    <col min="14103" max="14103" width="1.83203125" style="271" customWidth="1"/>
    <col min="14104" max="14104" width="3" style="271" customWidth="1"/>
    <col min="14105" max="14105" width="4.1640625" style="271" customWidth="1"/>
    <col min="14106" max="14106" width="1.5" style="271" customWidth="1"/>
    <col min="14107" max="14107" width="1.83203125" style="271" customWidth="1"/>
    <col min="14108" max="14108" width="3" style="271" customWidth="1"/>
    <col min="14109" max="14109" width="5.5" style="271" customWidth="1"/>
    <col min="14110" max="14110" width="1.83203125" style="271" customWidth="1"/>
    <col min="14111" max="14111" width="2.5" style="271" customWidth="1"/>
    <col min="14112" max="14112" width="0.1640625" style="271" customWidth="1"/>
    <col min="14113" max="14113" width="0.5" style="271" customWidth="1"/>
    <col min="14114" max="14114" width="3.1640625" style="271" customWidth="1"/>
    <col min="14115" max="14115" width="2.33203125" style="271" customWidth="1"/>
    <col min="14116" max="14336" width="10.6640625" style="271" customWidth="1"/>
    <col min="14337" max="14337" width="1.1640625" style="271" customWidth="1"/>
    <col min="14338" max="14338" width="1.5" style="271" customWidth="1"/>
    <col min="14339" max="14339" width="0.6640625" style="271" customWidth="1"/>
    <col min="14340" max="14340" width="1.5" style="271" customWidth="1"/>
    <col min="14341" max="14341" width="1.1640625" style="271" customWidth="1"/>
    <col min="14342" max="14342" width="1.5" style="271" customWidth="1"/>
    <col min="14343" max="14343" width="3" style="271" customWidth="1"/>
    <col min="14344" max="14344" width="8.1640625" style="271" customWidth="1"/>
    <col min="14345" max="14345" width="2.33203125" style="271" customWidth="1"/>
    <col min="14346" max="14346" width="10.5" style="271" customWidth="1"/>
    <col min="14347" max="14347" width="4.33203125" style="271" customWidth="1"/>
    <col min="14348" max="14348" width="6.1640625" style="271" customWidth="1"/>
    <col min="14349" max="14349" width="10.5" style="271" customWidth="1"/>
    <col min="14350" max="14350" width="3.83203125" style="271" customWidth="1"/>
    <col min="14351" max="14351" width="1.83203125" style="271" customWidth="1"/>
    <col min="14352" max="14352" width="4.83203125" style="271" customWidth="1"/>
    <col min="14353" max="14353" width="1.83203125" style="271" customWidth="1"/>
    <col min="14354" max="14354" width="7" style="271" customWidth="1"/>
    <col min="14355" max="14355" width="1.83203125" style="271" customWidth="1"/>
    <col min="14356" max="14356" width="3.1640625" style="271" customWidth="1"/>
    <col min="14357" max="14357" width="1.83203125" style="271" customWidth="1"/>
    <col min="14358" max="14358" width="0.5" style="271" customWidth="1"/>
    <col min="14359" max="14359" width="1.83203125" style="271" customWidth="1"/>
    <col min="14360" max="14360" width="3" style="271" customWidth="1"/>
    <col min="14361" max="14361" width="4.1640625" style="271" customWidth="1"/>
    <col min="14362" max="14362" width="1.5" style="271" customWidth="1"/>
    <col min="14363" max="14363" width="1.83203125" style="271" customWidth="1"/>
    <col min="14364" max="14364" width="3" style="271" customWidth="1"/>
    <col min="14365" max="14365" width="5.5" style="271" customWidth="1"/>
    <col min="14366" max="14366" width="1.83203125" style="271" customWidth="1"/>
    <col min="14367" max="14367" width="2.5" style="271" customWidth="1"/>
    <col min="14368" max="14368" width="0.1640625" style="271" customWidth="1"/>
    <col min="14369" max="14369" width="0.5" style="271" customWidth="1"/>
    <col min="14370" max="14370" width="3.1640625" style="271" customWidth="1"/>
    <col min="14371" max="14371" width="2.33203125" style="271" customWidth="1"/>
    <col min="14372" max="14592" width="10.6640625" style="271" customWidth="1"/>
    <col min="14593" max="14593" width="1.1640625" style="271" customWidth="1"/>
    <col min="14594" max="14594" width="1.5" style="271" customWidth="1"/>
    <col min="14595" max="14595" width="0.6640625" style="271" customWidth="1"/>
    <col min="14596" max="14596" width="1.5" style="271" customWidth="1"/>
    <col min="14597" max="14597" width="1.1640625" style="271" customWidth="1"/>
    <col min="14598" max="14598" width="1.5" style="271" customWidth="1"/>
    <col min="14599" max="14599" width="3" style="271" customWidth="1"/>
    <col min="14600" max="14600" width="8.1640625" style="271" customWidth="1"/>
    <col min="14601" max="14601" width="2.33203125" style="271" customWidth="1"/>
    <col min="14602" max="14602" width="10.5" style="271" customWidth="1"/>
    <col min="14603" max="14603" width="4.33203125" style="271" customWidth="1"/>
    <col min="14604" max="14604" width="6.1640625" style="271" customWidth="1"/>
    <col min="14605" max="14605" width="10.5" style="271" customWidth="1"/>
    <col min="14606" max="14606" width="3.83203125" style="271" customWidth="1"/>
    <col min="14607" max="14607" width="1.83203125" style="271" customWidth="1"/>
    <col min="14608" max="14608" width="4.83203125" style="271" customWidth="1"/>
    <col min="14609" max="14609" width="1.83203125" style="271" customWidth="1"/>
    <col min="14610" max="14610" width="7" style="271" customWidth="1"/>
    <col min="14611" max="14611" width="1.83203125" style="271" customWidth="1"/>
    <col min="14612" max="14612" width="3.1640625" style="271" customWidth="1"/>
    <col min="14613" max="14613" width="1.83203125" style="271" customWidth="1"/>
    <col min="14614" max="14614" width="0.5" style="271" customWidth="1"/>
    <col min="14615" max="14615" width="1.83203125" style="271" customWidth="1"/>
    <col min="14616" max="14616" width="3" style="271" customWidth="1"/>
    <col min="14617" max="14617" width="4.1640625" style="271" customWidth="1"/>
    <col min="14618" max="14618" width="1.5" style="271" customWidth="1"/>
    <col min="14619" max="14619" width="1.83203125" style="271" customWidth="1"/>
    <col min="14620" max="14620" width="3" style="271" customWidth="1"/>
    <col min="14621" max="14621" width="5.5" style="271" customWidth="1"/>
    <col min="14622" max="14622" width="1.83203125" style="271" customWidth="1"/>
    <col min="14623" max="14623" width="2.5" style="271" customWidth="1"/>
    <col min="14624" max="14624" width="0.1640625" style="271" customWidth="1"/>
    <col min="14625" max="14625" width="0.5" style="271" customWidth="1"/>
    <col min="14626" max="14626" width="3.1640625" style="271" customWidth="1"/>
    <col min="14627" max="14627" width="2.33203125" style="271" customWidth="1"/>
    <col min="14628" max="14848" width="10.6640625" style="271" customWidth="1"/>
    <col min="14849" max="14849" width="1.1640625" style="271" customWidth="1"/>
    <col min="14850" max="14850" width="1.5" style="271" customWidth="1"/>
    <col min="14851" max="14851" width="0.6640625" style="271" customWidth="1"/>
    <col min="14852" max="14852" width="1.5" style="271" customWidth="1"/>
    <col min="14853" max="14853" width="1.1640625" style="271" customWidth="1"/>
    <col min="14854" max="14854" width="1.5" style="271" customWidth="1"/>
    <col min="14855" max="14855" width="3" style="271" customWidth="1"/>
    <col min="14856" max="14856" width="8.1640625" style="271" customWidth="1"/>
    <col min="14857" max="14857" width="2.33203125" style="271" customWidth="1"/>
    <col min="14858" max="14858" width="10.5" style="271" customWidth="1"/>
    <col min="14859" max="14859" width="4.33203125" style="271" customWidth="1"/>
    <col min="14860" max="14860" width="6.1640625" style="271" customWidth="1"/>
    <col min="14861" max="14861" width="10.5" style="271" customWidth="1"/>
    <col min="14862" max="14862" width="3.83203125" style="271" customWidth="1"/>
    <col min="14863" max="14863" width="1.83203125" style="271" customWidth="1"/>
    <col min="14864" max="14864" width="4.83203125" style="271" customWidth="1"/>
    <col min="14865" max="14865" width="1.83203125" style="271" customWidth="1"/>
    <col min="14866" max="14866" width="7" style="271" customWidth="1"/>
    <col min="14867" max="14867" width="1.83203125" style="271" customWidth="1"/>
    <col min="14868" max="14868" width="3.1640625" style="271" customWidth="1"/>
    <col min="14869" max="14869" width="1.83203125" style="271" customWidth="1"/>
    <col min="14870" max="14870" width="0.5" style="271" customWidth="1"/>
    <col min="14871" max="14871" width="1.83203125" style="271" customWidth="1"/>
    <col min="14872" max="14872" width="3" style="271" customWidth="1"/>
    <col min="14873" max="14873" width="4.1640625" style="271" customWidth="1"/>
    <col min="14874" max="14874" width="1.5" style="271" customWidth="1"/>
    <col min="14875" max="14875" width="1.83203125" style="271" customWidth="1"/>
    <col min="14876" max="14876" width="3" style="271" customWidth="1"/>
    <col min="14877" max="14877" width="5.5" style="271" customWidth="1"/>
    <col min="14878" max="14878" width="1.83203125" style="271" customWidth="1"/>
    <col min="14879" max="14879" width="2.5" style="271" customWidth="1"/>
    <col min="14880" max="14880" width="0.1640625" style="271" customWidth="1"/>
    <col min="14881" max="14881" width="0.5" style="271" customWidth="1"/>
    <col min="14882" max="14882" width="3.1640625" style="271" customWidth="1"/>
    <col min="14883" max="14883" width="2.33203125" style="271" customWidth="1"/>
    <col min="14884" max="15104" width="10.6640625" style="271" customWidth="1"/>
    <col min="15105" max="15105" width="1.1640625" style="271" customWidth="1"/>
    <col min="15106" max="15106" width="1.5" style="271" customWidth="1"/>
    <col min="15107" max="15107" width="0.6640625" style="271" customWidth="1"/>
    <col min="15108" max="15108" width="1.5" style="271" customWidth="1"/>
    <col min="15109" max="15109" width="1.1640625" style="271" customWidth="1"/>
    <col min="15110" max="15110" width="1.5" style="271" customWidth="1"/>
    <col min="15111" max="15111" width="3" style="271" customWidth="1"/>
    <col min="15112" max="15112" width="8.1640625" style="271" customWidth="1"/>
    <col min="15113" max="15113" width="2.33203125" style="271" customWidth="1"/>
    <col min="15114" max="15114" width="10.5" style="271" customWidth="1"/>
    <col min="15115" max="15115" width="4.33203125" style="271" customWidth="1"/>
    <col min="15116" max="15116" width="6.1640625" style="271" customWidth="1"/>
    <col min="15117" max="15117" width="10.5" style="271" customWidth="1"/>
    <col min="15118" max="15118" width="3.83203125" style="271" customWidth="1"/>
    <col min="15119" max="15119" width="1.83203125" style="271" customWidth="1"/>
    <col min="15120" max="15120" width="4.83203125" style="271" customWidth="1"/>
    <col min="15121" max="15121" width="1.83203125" style="271" customWidth="1"/>
    <col min="15122" max="15122" width="7" style="271" customWidth="1"/>
    <col min="15123" max="15123" width="1.83203125" style="271" customWidth="1"/>
    <col min="15124" max="15124" width="3.1640625" style="271" customWidth="1"/>
    <col min="15125" max="15125" width="1.83203125" style="271" customWidth="1"/>
    <col min="15126" max="15126" width="0.5" style="271" customWidth="1"/>
    <col min="15127" max="15127" width="1.83203125" style="271" customWidth="1"/>
    <col min="15128" max="15128" width="3" style="271" customWidth="1"/>
    <col min="15129" max="15129" width="4.1640625" style="271" customWidth="1"/>
    <col min="15130" max="15130" width="1.5" style="271" customWidth="1"/>
    <col min="15131" max="15131" width="1.83203125" style="271" customWidth="1"/>
    <col min="15132" max="15132" width="3" style="271" customWidth="1"/>
    <col min="15133" max="15133" width="5.5" style="271" customWidth="1"/>
    <col min="15134" max="15134" width="1.83203125" style="271" customWidth="1"/>
    <col min="15135" max="15135" width="2.5" style="271" customWidth="1"/>
    <col min="15136" max="15136" width="0.1640625" style="271" customWidth="1"/>
    <col min="15137" max="15137" width="0.5" style="271" customWidth="1"/>
    <col min="15138" max="15138" width="3.1640625" style="271" customWidth="1"/>
    <col min="15139" max="15139" width="2.33203125" style="271" customWidth="1"/>
    <col min="15140" max="15360" width="10.6640625" style="271" customWidth="1"/>
    <col min="15361" max="15361" width="1.1640625" style="271" customWidth="1"/>
    <col min="15362" max="15362" width="1.5" style="271" customWidth="1"/>
    <col min="15363" max="15363" width="0.6640625" style="271" customWidth="1"/>
    <col min="15364" max="15364" width="1.5" style="271" customWidth="1"/>
    <col min="15365" max="15365" width="1.1640625" style="271" customWidth="1"/>
    <col min="15366" max="15366" width="1.5" style="271" customWidth="1"/>
    <col min="15367" max="15367" width="3" style="271" customWidth="1"/>
    <col min="15368" max="15368" width="8.1640625" style="271" customWidth="1"/>
    <col min="15369" max="15369" width="2.33203125" style="271" customWidth="1"/>
    <col min="15370" max="15370" width="10.5" style="271" customWidth="1"/>
    <col min="15371" max="15371" width="4.33203125" style="271" customWidth="1"/>
    <col min="15372" max="15372" width="6.1640625" style="271" customWidth="1"/>
    <col min="15373" max="15373" width="10.5" style="271" customWidth="1"/>
    <col min="15374" max="15374" width="3.83203125" style="271" customWidth="1"/>
    <col min="15375" max="15375" width="1.83203125" style="271" customWidth="1"/>
    <col min="15376" max="15376" width="4.83203125" style="271" customWidth="1"/>
    <col min="15377" max="15377" width="1.83203125" style="271" customWidth="1"/>
    <col min="15378" max="15378" width="7" style="271" customWidth="1"/>
    <col min="15379" max="15379" width="1.83203125" style="271" customWidth="1"/>
    <col min="15380" max="15380" width="3.1640625" style="271" customWidth="1"/>
    <col min="15381" max="15381" width="1.83203125" style="271" customWidth="1"/>
    <col min="15382" max="15382" width="0.5" style="271" customWidth="1"/>
    <col min="15383" max="15383" width="1.83203125" style="271" customWidth="1"/>
    <col min="15384" max="15384" width="3" style="271" customWidth="1"/>
    <col min="15385" max="15385" width="4.1640625" style="271" customWidth="1"/>
    <col min="15386" max="15386" width="1.5" style="271" customWidth="1"/>
    <col min="15387" max="15387" width="1.83203125" style="271" customWidth="1"/>
    <col min="15388" max="15388" width="3" style="271" customWidth="1"/>
    <col min="15389" max="15389" width="5.5" style="271" customWidth="1"/>
    <col min="15390" max="15390" width="1.83203125" style="271" customWidth="1"/>
    <col min="15391" max="15391" width="2.5" style="271" customWidth="1"/>
    <col min="15392" max="15392" width="0.1640625" style="271" customWidth="1"/>
    <col min="15393" max="15393" width="0.5" style="271" customWidth="1"/>
    <col min="15394" max="15394" width="3.1640625" style="271" customWidth="1"/>
    <col min="15395" max="15395" width="2.33203125" style="271" customWidth="1"/>
    <col min="15396" max="15616" width="10.6640625" style="271" customWidth="1"/>
    <col min="15617" max="15617" width="1.1640625" style="271" customWidth="1"/>
    <col min="15618" max="15618" width="1.5" style="271" customWidth="1"/>
    <col min="15619" max="15619" width="0.6640625" style="271" customWidth="1"/>
    <col min="15620" max="15620" width="1.5" style="271" customWidth="1"/>
    <col min="15621" max="15621" width="1.1640625" style="271" customWidth="1"/>
    <col min="15622" max="15622" width="1.5" style="271" customWidth="1"/>
    <col min="15623" max="15623" width="3" style="271" customWidth="1"/>
    <col min="15624" max="15624" width="8.1640625" style="271" customWidth="1"/>
    <col min="15625" max="15625" width="2.33203125" style="271" customWidth="1"/>
    <col min="15626" max="15626" width="10.5" style="271" customWidth="1"/>
    <col min="15627" max="15627" width="4.33203125" style="271" customWidth="1"/>
    <col min="15628" max="15628" width="6.1640625" style="271" customWidth="1"/>
    <col min="15629" max="15629" width="10.5" style="271" customWidth="1"/>
    <col min="15630" max="15630" width="3.83203125" style="271" customWidth="1"/>
    <col min="15631" max="15631" width="1.83203125" style="271" customWidth="1"/>
    <col min="15632" max="15632" width="4.83203125" style="271" customWidth="1"/>
    <col min="15633" max="15633" width="1.83203125" style="271" customWidth="1"/>
    <col min="15634" max="15634" width="7" style="271" customWidth="1"/>
    <col min="15635" max="15635" width="1.83203125" style="271" customWidth="1"/>
    <col min="15636" max="15636" width="3.1640625" style="271" customWidth="1"/>
    <col min="15637" max="15637" width="1.83203125" style="271" customWidth="1"/>
    <col min="15638" max="15638" width="0.5" style="271" customWidth="1"/>
    <col min="15639" max="15639" width="1.83203125" style="271" customWidth="1"/>
    <col min="15640" max="15640" width="3" style="271" customWidth="1"/>
    <col min="15641" max="15641" width="4.1640625" style="271" customWidth="1"/>
    <col min="15642" max="15642" width="1.5" style="271" customWidth="1"/>
    <col min="15643" max="15643" width="1.83203125" style="271" customWidth="1"/>
    <col min="15644" max="15644" width="3" style="271" customWidth="1"/>
    <col min="15645" max="15645" width="5.5" style="271" customWidth="1"/>
    <col min="15646" max="15646" width="1.83203125" style="271" customWidth="1"/>
    <col min="15647" max="15647" width="2.5" style="271" customWidth="1"/>
    <col min="15648" max="15648" width="0.1640625" style="271" customWidth="1"/>
    <col min="15649" max="15649" width="0.5" style="271" customWidth="1"/>
    <col min="15650" max="15650" width="3.1640625" style="271" customWidth="1"/>
    <col min="15651" max="15651" width="2.33203125" style="271" customWidth="1"/>
    <col min="15652" max="15872" width="10.6640625" style="271" customWidth="1"/>
    <col min="15873" max="15873" width="1.1640625" style="271" customWidth="1"/>
    <col min="15874" max="15874" width="1.5" style="271" customWidth="1"/>
    <col min="15875" max="15875" width="0.6640625" style="271" customWidth="1"/>
    <col min="15876" max="15876" width="1.5" style="271" customWidth="1"/>
    <col min="15877" max="15877" width="1.1640625" style="271" customWidth="1"/>
    <col min="15878" max="15878" width="1.5" style="271" customWidth="1"/>
    <col min="15879" max="15879" width="3" style="271" customWidth="1"/>
    <col min="15880" max="15880" width="8.1640625" style="271" customWidth="1"/>
    <col min="15881" max="15881" width="2.33203125" style="271" customWidth="1"/>
    <col min="15882" max="15882" width="10.5" style="271" customWidth="1"/>
    <col min="15883" max="15883" width="4.33203125" style="271" customWidth="1"/>
    <col min="15884" max="15884" width="6.1640625" style="271" customWidth="1"/>
    <col min="15885" max="15885" width="10.5" style="271" customWidth="1"/>
    <col min="15886" max="15886" width="3.83203125" style="271" customWidth="1"/>
    <col min="15887" max="15887" width="1.83203125" style="271" customWidth="1"/>
    <col min="15888" max="15888" width="4.83203125" style="271" customWidth="1"/>
    <col min="15889" max="15889" width="1.83203125" style="271" customWidth="1"/>
    <col min="15890" max="15890" width="7" style="271" customWidth="1"/>
    <col min="15891" max="15891" width="1.83203125" style="271" customWidth="1"/>
    <col min="15892" max="15892" width="3.1640625" style="271" customWidth="1"/>
    <col min="15893" max="15893" width="1.83203125" style="271" customWidth="1"/>
    <col min="15894" max="15894" width="0.5" style="271" customWidth="1"/>
    <col min="15895" max="15895" width="1.83203125" style="271" customWidth="1"/>
    <col min="15896" max="15896" width="3" style="271" customWidth="1"/>
    <col min="15897" max="15897" width="4.1640625" style="271" customWidth="1"/>
    <col min="15898" max="15898" width="1.5" style="271" customWidth="1"/>
    <col min="15899" max="15899" width="1.83203125" style="271" customWidth="1"/>
    <col min="15900" max="15900" width="3" style="271" customWidth="1"/>
    <col min="15901" max="15901" width="5.5" style="271" customWidth="1"/>
    <col min="15902" max="15902" width="1.83203125" style="271" customWidth="1"/>
    <col min="15903" max="15903" width="2.5" style="271" customWidth="1"/>
    <col min="15904" max="15904" width="0.1640625" style="271" customWidth="1"/>
    <col min="15905" max="15905" width="0.5" style="271" customWidth="1"/>
    <col min="15906" max="15906" width="3.1640625" style="271" customWidth="1"/>
    <col min="15907" max="15907" width="2.33203125" style="271" customWidth="1"/>
    <col min="15908" max="16128" width="10.6640625" style="271" customWidth="1"/>
    <col min="16129" max="16129" width="1.1640625" style="271" customWidth="1"/>
    <col min="16130" max="16130" width="1.5" style="271" customWidth="1"/>
    <col min="16131" max="16131" width="0.6640625" style="271" customWidth="1"/>
    <col min="16132" max="16132" width="1.5" style="271" customWidth="1"/>
    <col min="16133" max="16133" width="1.1640625" style="271" customWidth="1"/>
    <col min="16134" max="16134" width="1.5" style="271" customWidth="1"/>
    <col min="16135" max="16135" width="3" style="271" customWidth="1"/>
    <col min="16136" max="16136" width="8.1640625" style="271" customWidth="1"/>
    <col min="16137" max="16137" width="2.33203125" style="271" customWidth="1"/>
    <col min="16138" max="16138" width="10.5" style="271" customWidth="1"/>
    <col min="16139" max="16139" width="4.33203125" style="271" customWidth="1"/>
    <col min="16140" max="16140" width="6.1640625" style="271" customWidth="1"/>
    <col min="16141" max="16141" width="10.5" style="271" customWidth="1"/>
    <col min="16142" max="16142" width="3.83203125" style="271" customWidth="1"/>
    <col min="16143" max="16143" width="1.83203125" style="271" customWidth="1"/>
    <col min="16144" max="16144" width="4.83203125" style="271" customWidth="1"/>
    <col min="16145" max="16145" width="1.83203125" style="271" customWidth="1"/>
    <col min="16146" max="16146" width="7" style="271" customWidth="1"/>
    <col min="16147" max="16147" width="1.83203125" style="271" customWidth="1"/>
    <col min="16148" max="16148" width="3.1640625" style="271" customWidth="1"/>
    <col min="16149" max="16149" width="1.83203125" style="271" customWidth="1"/>
    <col min="16150" max="16150" width="0.5" style="271" customWidth="1"/>
    <col min="16151" max="16151" width="1.83203125" style="271" customWidth="1"/>
    <col min="16152" max="16152" width="3" style="271" customWidth="1"/>
    <col min="16153" max="16153" width="4.1640625" style="271" customWidth="1"/>
    <col min="16154" max="16154" width="1.5" style="271" customWidth="1"/>
    <col min="16155" max="16155" width="1.83203125" style="271" customWidth="1"/>
    <col min="16156" max="16156" width="3" style="271" customWidth="1"/>
    <col min="16157" max="16157" width="5.5" style="271" customWidth="1"/>
    <col min="16158" max="16158" width="1.83203125" style="271" customWidth="1"/>
    <col min="16159" max="16159" width="2.5" style="271" customWidth="1"/>
    <col min="16160" max="16160" width="0.1640625" style="271" customWidth="1"/>
    <col min="16161" max="16161" width="0.5" style="271" customWidth="1"/>
    <col min="16162" max="16162" width="3.1640625" style="271" customWidth="1"/>
    <col min="16163" max="16163" width="2.33203125" style="271" customWidth="1"/>
    <col min="16164" max="16384" width="10.6640625" style="271" customWidth="1"/>
  </cols>
  <sheetData>
    <row r="1" spans="2:33" ht="11.25" customHeight="1"/>
    <row r="2" spans="2:33" ht="36" customHeight="1">
      <c r="T2" s="722" t="s">
        <v>727</v>
      </c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</row>
    <row r="3" spans="2:33" ht="36" customHeight="1">
      <c r="T3" s="722" t="s">
        <v>728</v>
      </c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</row>
    <row r="4" spans="2:33" ht="11.25" customHeight="1">
      <c r="AC4" s="454" t="s">
        <v>635</v>
      </c>
      <c r="AD4" s="454"/>
      <c r="AE4" s="454"/>
      <c r="AF4" s="454"/>
      <c r="AG4" s="454"/>
    </row>
    <row r="5" spans="2:33" ht="15" customHeight="1">
      <c r="G5" s="723" t="s">
        <v>299</v>
      </c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</row>
    <row r="6" spans="2:33" ht="3" customHeight="1"/>
    <row r="7" spans="2:33" ht="15" customHeight="1">
      <c r="G7" s="723" t="s">
        <v>636</v>
      </c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</row>
    <row r="8" spans="2:33" ht="3" customHeight="1"/>
    <row r="9" spans="2:33" ht="3" customHeight="1"/>
    <row r="10" spans="2:33" ht="12" customHeight="1">
      <c r="G10" s="724" t="s">
        <v>172</v>
      </c>
      <c r="H10" s="724"/>
      <c r="I10" s="724"/>
      <c r="J10" s="724"/>
      <c r="K10" s="724"/>
      <c r="L10" s="725" t="s">
        <v>848</v>
      </c>
      <c r="M10" s="725"/>
      <c r="N10" s="725"/>
      <c r="O10" s="725"/>
      <c r="P10" s="725"/>
      <c r="Q10" s="725"/>
      <c r="R10" s="725"/>
      <c r="S10" s="725"/>
      <c r="T10" s="725"/>
      <c r="U10" s="725"/>
      <c r="V10" s="725"/>
      <c r="W10" s="725"/>
      <c r="X10" s="725"/>
      <c r="Y10" s="725"/>
      <c r="Z10" s="725"/>
      <c r="AA10" s="725"/>
      <c r="AB10" s="725"/>
      <c r="AC10" s="725"/>
    </row>
    <row r="11" spans="2:33" ht="8.25" customHeight="1"/>
    <row r="12" spans="2:33" ht="12" customHeight="1">
      <c r="F12" s="719" t="s">
        <v>846</v>
      </c>
      <c r="G12" s="719"/>
      <c r="H12" s="719"/>
      <c r="I12" s="719"/>
      <c r="J12" s="719"/>
      <c r="K12" s="719"/>
      <c r="L12" s="719"/>
      <c r="M12" s="719"/>
      <c r="N12" s="719"/>
      <c r="O12" s="719"/>
      <c r="P12" s="719"/>
      <c r="Q12" s="719"/>
      <c r="R12" s="719"/>
      <c r="S12" s="719"/>
      <c r="T12" s="719"/>
      <c r="U12" s="719"/>
      <c r="V12" s="719"/>
      <c r="W12" s="719"/>
      <c r="X12" s="719"/>
      <c r="Y12" s="719"/>
    </row>
    <row r="13" spans="2:33" ht="11.25" customHeight="1" thickBot="1">
      <c r="Z13" s="467" t="s">
        <v>473</v>
      </c>
      <c r="AA13" s="467"/>
      <c r="AB13" s="467"/>
      <c r="AC13" s="467"/>
      <c r="AD13" s="467"/>
      <c r="AE13" s="467"/>
    </row>
    <row r="14" spans="2:33" ht="36" customHeight="1">
      <c r="B14" s="455" t="s">
        <v>144</v>
      </c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  <c r="P14" s="456"/>
      <c r="Q14" s="457"/>
      <c r="R14" s="458" t="s">
        <v>651</v>
      </c>
      <c r="S14" s="704" t="s">
        <v>174</v>
      </c>
      <c r="T14" s="704"/>
      <c r="U14" s="704"/>
      <c r="V14" s="704"/>
      <c r="W14" s="704"/>
      <c r="X14" s="704"/>
      <c r="Y14" s="704"/>
      <c r="Z14" s="720" t="s">
        <v>173</v>
      </c>
      <c r="AA14" s="720"/>
      <c r="AB14" s="720"/>
      <c r="AC14" s="720"/>
      <c r="AD14" s="720"/>
      <c r="AE14" s="720"/>
    </row>
    <row r="15" spans="2:33" ht="11.25" customHeight="1">
      <c r="B15" s="697" t="s">
        <v>652</v>
      </c>
      <c r="C15" s="697"/>
      <c r="D15" s="697"/>
      <c r="E15" s="697"/>
      <c r="F15" s="697"/>
      <c r="G15" s="697"/>
      <c r="H15" s="697"/>
      <c r="I15" s="697"/>
      <c r="J15" s="697"/>
      <c r="K15" s="697"/>
      <c r="L15" s="697"/>
      <c r="M15" s="697"/>
      <c r="N15" s="697"/>
      <c r="O15" s="697"/>
      <c r="P15" s="697"/>
      <c r="Q15" s="697"/>
      <c r="R15" s="459" t="s">
        <v>653</v>
      </c>
      <c r="S15" s="698" t="s">
        <v>654</v>
      </c>
      <c r="T15" s="698"/>
      <c r="U15" s="698"/>
      <c r="V15" s="698"/>
      <c r="W15" s="698"/>
      <c r="X15" s="698"/>
      <c r="Y15" s="698"/>
      <c r="Z15" s="721" t="s">
        <v>655</v>
      </c>
      <c r="AA15" s="721"/>
      <c r="AB15" s="721"/>
      <c r="AC15" s="721"/>
      <c r="AD15" s="721"/>
      <c r="AE15" s="721"/>
    </row>
    <row r="16" spans="2:33" ht="12" customHeight="1">
      <c r="B16" s="694" t="s">
        <v>735</v>
      </c>
      <c r="C16" s="694"/>
      <c r="D16" s="694"/>
      <c r="E16" s="694"/>
      <c r="F16" s="694"/>
      <c r="G16" s="694"/>
      <c r="H16" s="694"/>
      <c r="I16" s="694"/>
      <c r="J16" s="694"/>
      <c r="K16" s="694"/>
      <c r="L16" s="694"/>
      <c r="M16" s="694"/>
      <c r="N16" s="694"/>
      <c r="O16" s="694"/>
      <c r="P16" s="694"/>
      <c r="Q16" s="694"/>
      <c r="R16" s="460" t="s">
        <v>96</v>
      </c>
      <c r="S16" s="705" t="s">
        <v>316</v>
      </c>
      <c r="T16" s="705"/>
      <c r="U16" s="705"/>
      <c r="V16" s="705"/>
      <c r="W16" s="705"/>
      <c r="X16" s="705"/>
      <c r="Y16" s="705"/>
      <c r="Z16" s="714">
        <v>80539033.859999999</v>
      </c>
      <c r="AA16" s="714"/>
      <c r="AB16" s="714"/>
      <c r="AC16" s="714"/>
      <c r="AD16" s="714"/>
      <c r="AE16" s="714"/>
    </row>
    <row r="17" spans="2:32" ht="12" customHeight="1">
      <c r="B17" s="716" t="s">
        <v>736</v>
      </c>
      <c r="C17" s="716"/>
      <c r="D17" s="716"/>
      <c r="E17" s="716"/>
      <c r="F17" s="716"/>
      <c r="G17" s="716"/>
      <c r="H17" s="716"/>
      <c r="I17" s="716"/>
      <c r="J17" s="716"/>
      <c r="K17" s="716"/>
      <c r="L17" s="716"/>
      <c r="M17" s="716"/>
      <c r="N17" s="716"/>
      <c r="O17" s="716"/>
      <c r="P17" s="716"/>
      <c r="Q17" s="716"/>
      <c r="R17" s="460" t="s">
        <v>97</v>
      </c>
      <c r="S17" s="726" t="s">
        <v>316</v>
      </c>
      <c r="T17" s="726"/>
      <c r="U17" s="726"/>
      <c r="V17" s="726"/>
      <c r="W17" s="726"/>
      <c r="X17" s="726"/>
      <c r="Y17" s="726"/>
      <c r="Z17" s="718">
        <v>2456743.41</v>
      </c>
      <c r="AA17" s="718"/>
      <c r="AB17" s="718"/>
      <c r="AC17" s="718"/>
      <c r="AD17" s="718"/>
      <c r="AE17" s="718"/>
    </row>
    <row r="18" spans="2:32" ht="12" customHeight="1">
      <c r="B18" s="695" t="s">
        <v>737</v>
      </c>
      <c r="C18" s="695"/>
      <c r="D18" s="695"/>
      <c r="E18" s="695"/>
      <c r="F18" s="695"/>
      <c r="G18" s="695"/>
      <c r="H18" s="695"/>
      <c r="I18" s="695"/>
      <c r="J18" s="695"/>
      <c r="K18" s="695"/>
      <c r="L18" s="695"/>
      <c r="M18" s="695"/>
      <c r="N18" s="695"/>
      <c r="O18" s="695"/>
      <c r="P18" s="695"/>
      <c r="Q18" s="695"/>
      <c r="R18" s="461" t="s">
        <v>98</v>
      </c>
      <c r="S18" s="707" t="s">
        <v>316</v>
      </c>
      <c r="T18" s="707"/>
      <c r="U18" s="707"/>
      <c r="V18" s="707"/>
      <c r="W18" s="707"/>
      <c r="X18" s="707"/>
      <c r="Y18" s="707"/>
      <c r="Z18" s="712">
        <v>78082290.450000003</v>
      </c>
      <c r="AA18" s="712"/>
      <c r="AB18" s="712"/>
      <c r="AC18" s="712"/>
      <c r="AD18" s="712"/>
      <c r="AE18" s="712"/>
    </row>
    <row r="19" spans="2:32" ht="12" customHeight="1">
      <c r="B19" s="716" t="s">
        <v>738</v>
      </c>
      <c r="C19" s="716"/>
      <c r="D19" s="716"/>
      <c r="E19" s="716"/>
      <c r="F19" s="716"/>
      <c r="G19" s="716"/>
      <c r="H19" s="716"/>
      <c r="I19" s="716"/>
      <c r="J19" s="716"/>
      <c r="K19" s="716"/>
      <c r="L19" s="716"/>
      <c r="M19" s="716"/>
      <c r="N19" s="716"/>
      <c r="O19" s="716"/>
      <c r="P19" s="716"/>
      <c r="Q19" s="716"/>
      <c r="R19" s="460" t="s">
        <v>99</v>
      </c>
      <c r="S19" s="705" t="s">
        <v>316</v>
      </c>
      <c r="T19" s="705"/>
      <c r="U19" s="705"/>
      <c r="V19" s="705"/>
      <c r="W19" s="705"/>
      <c r="X19" s="705"/>
      <c r="Y19" s="705"/>
      <c r="Z19" s="706" t="s">
        <v>316</v>
      </c>
      <c r="AA19" s="706"/>
      <c r="AB19" s="706"/>
      <c r="AC19" s="706"/>
      <c r="AD19" s="706"/>
      <c r="AE19" s="706"/>
    </row>
    <row r="20" spans="2:32" ht="12" customHeight="1">
      <c r="B20" s="694" t="s">
        <v>739</v>
      </c>
      <c r="C20" s="694"/>
      <c r="D20" s="694"/>
      <c r="E20" s="694"/>
      <c r="F20" s="694"/>
      <c r="G20" s="694"/>
      <c r="H20" s="694"/>
      <c r="I20" s="694"/>
      <c r="J20" s="694"/>
      <c r="K20" s="694"/>
      <c r="L20" s="694"/>
      <c r="M20" s="694"/>
      <c r="N20" s="694"/>
      <c r="O20" s="694"/>
      <c r="P20" s="694"/>
      <c r="Q20" s="694"/>
      <c r="R20" s="460" t="s">
        <v>100</v>
      </c>
      <c r="S20" s="727">
        <v>533098.67000000004</v>
      </c>
      <c r="T20" s="727"/>
      <c r="U20" s="727"/>
      <c r="V20" s="727"/>
      <c r="W20" s="727"/>
      <c r="X20" s="727"/>
      <c r="Y20" s="727"/>
      <c r="Z20" s="714">
        <v>85961240.969999999</v>
      </c>
      <c r="AA20" s="714"/>
      <c r="AB20" s="714"/>
      <c r="AC20" s="714"/>
      <c r="AD20" s="714"/>
      <c r="AE20" s="714"/>
    </row>
    <row r="21" spans="2:32" ht="12" customHeight="1">
      <c r="B21" s="715" t="s">
        <v>300</v>
      </c>
      <c r="C21" s="715"/>
      <c r="D21" s="715"/>
      <c r="E21" s="715"/>
      <c r="F21" s="715"/>
      <c r="G21" s="715"/>
      <c r="H21" s="715"/>
      <c r="I21" s="715"/>
      <c r="J21" s="715"/>
      <c r="K21" s="715"/>
      <c r="L21" s="715"/>
      <c r="M21" s="715"/>
      <c r="N21" s="715"/>
      <c r="O21" s="715"/>
      <c r="P21" s="715"/>
      <c r="Q21" s="715"/>
      <c r="R21" s="461" t="s">
        <v>150</v>
      </c>
      <c r="S21" s="728">
        <v>-533098.67000000004</v>
      </c>
      <c r="T21" s="728"/>
      <c r="U21" s="728"/>
      <c r="V21" s="728"/>
      <c r="W21" s="728"/>
      <c r="X21" s="728"/>
      <c r="Y21" s="728"/>
      <c r="Z21" s="729">
        <v>-7878950.5199999996</v>
      </c>
      <c r="AA21" s="729"/>
      <c r="AB21" s="729"/>
      <c r="AC21" s="729"/>
      <c r="AD21" s="729"/>
      <c r="AE21" s="729"/>
    </row>
    <row r="22" spans="2:32" ht="12" customHeight="1">
      <c r="B22" s="694" t="s">
        <v>740</v>
      </c>
      <c r="C22" s="694"/>
      <c r="D22" s="694"/>
      <c r="E22" s="694"/>
      <c r="F22" s="694"/>
      <c r="G22" s="694"/>
      <c r="H22" s="694"/>
      <c r="I22" s="694"/>
      <c r="J22" s="694"/>
      <c r="K22" s="694"/>
      <c r="L22" s="694"/>
      <c r="M22" s="694"/>
      <c r="N22" s="694"/>
      <c r="O22" s="694"/>
      <c r="P22" s="694"/>
      <c r="Q22" s="694"/>
      <c r="R22" s="460" t="s">
        <v>151</v>
      </c>
      <c r="S22" s="705" t="s">
        <v>316</v>
      </c>
      <c r="T22" s="705"/>
      <c r="U22" s="705"/>
      <c r="V22" s="705"/>
      <c r="W22" s="705"/>
      <c r="X22" s="705"/>
      <c r="Y22" s="705"/>
      <c r="Z22" s="730">
        <v>33700</v>
      </c>
      <c r="AA22" s="730"/>
      <c r="AB22" s="730"/>
      <c r="AC22" s="730"/>
      <c r="AD22" s="730"/>
      <c r="AE22" s="730"/>
      <c r="AF22" s="271" t="s">
        <v>701</v>
      </c>
    </row>
    <row r="23" spans="2:32" ht="12" customHeight="1">
      <c r="B23" s="694" t="s">
        <v>741</v>
      </c>
      <c r="C23" s="694"/>
      <c r="D23" s="694"/>
      <c r="E23" s="694"/>
      <c r="F23" s="694"/>
      <c r="G23" s="694"/>
      <c r="H23" s="694"/>
      <c r="I23" s="694"/>
      <c r="J23" s="694"/>
      <c r="K23" s="694"/>
      <c r="L23" s="694"/>
      <c r="M23" s="694"/>
      <c r="N23" s="694"/>
      <c r="O23" s="694"/>
      <c r="P23" s="694"/>
      <c r="Q23" s="694"/>
      <c r="R23" s="460" t="s">
        <v>152</v>
      </c>
      <c r="S23" s="705" t="s">
        <v>316</v>
      </c>
      <c r="T23" s="705"/>
      <c r="U23" s="705"/>
      <c r="V23" s="705"/>
      <c r="W23" s="705"/>
      <c r="X23" s="705"/>
      <c r="Y23" s="705"/>
      <c r="Z23" s="706" t="s">
        <v>316</v>
      </c>
      <c r="AA23" s="706"/>
      <c r="AB23" s="706"/>
      <c r="AC23" s="706"/>
      <c r="AD23" s="706"/>
      <c r="AE23" s="706"/>
    </row>
    <row r="24" spans="2:32" ht="36" customHeight="1">
      <c r="B24" s="694" t="s">
        <v>153</v>
      </c>
      <c r="C24" s="694"/>
      <c r="D24" s="694"/>
      <c r="E24" s="694"/>
      <c r="F24" s="694"/>
      <c r="G24" s="694"/>
      <c r="H24" s="694"/>
      <c r="I24" s="694"/>
      <c r="J24" s="694"/>
      <c r="K24" s="694"/>
      <c r="L24" s="694"/>
      <c r="M24" s="694"/>
      <c r="N24" s="694"/>
      <c r="O24" s="694"/>
      <c r="P24" s="694"/>
      <c r="Q24" s="694"/>
      <c r="R24" s="460" t="s">
        <v>154</v>
      </c>
      <c r="S24" s="705" t="s">
        <v>316</v>
      </c>
      <c r="T24" s="705"/>
      <c r="U24" s="705"/>
      <c r="V24" s="705"/>
      <c r="W24" s="705"/>
      <c r="X24" s="705"/>
      <c r="Y24" s="705"/>
      <c r="Z24" s="706" t="s">
        <v>316</v>
      </c>
      <c r="AA24" s="706"/>
      <c r="AB24" s="706"/>
      <c r="AC24" s="706"/>
      <c r="AD24" s="706"/>
      <c r="AE24" s="706"/>
    </row>
    <row r="25" spans="2:32" ht="12" customHeight="1">
      <c r="B25" s="694" t="s">
        <v>1</v>
      </c>
      <c r="C25" s="694"/>
      <c r="D25" s="694"/>
      <c r="E25" s="694"/>
      <c r="F25" s="694"/>
      <c r="G25" s="694"/>
      <c r="H25" s="694"/>
      <c r="I25" s="694"/>
      <c r="J25" s="694"/>
      <c r="K25" s="694"/>
      <c r="L25" s="694"/>
      <c r="M25" s="694"/>
      <c r="N25" s="694"/>
      <c r="O25" s="694"/>
      <c r="P25" s="694"/>
      <c r="Q25" s="694"/>
      <c r="R25" s="460" t="s">
        <v>155</v>
      </c>
      <c r="S25" s="727">
        <v>91160</v>
      </c>
      <c r="T25" s="727"/>
      <c r="U25" s="727"/>
      <c r="V25" s="727"/>
      <c r="W25" s="727"/>
      <c r="X25" s="727"/>
      <c r="Y25" s="727"/>
      <c r="Z25" s="714">
        <v>22565132.550000001</v>
      </c>
      <c r="AA25" s="714"/>
      <c r="AB25" s="714"/>
      <c r="AC25" s="714"/>
      <c r="AD25" s="714"/>
      <c r="AE25" s="714"/>
    </row>
    <row r="26" spans="2:32" ht="12" customHeight="1">
      <c r="B26" s="694" t="s">
        <v>742</v>
      </c>
      <c r="C26" s="694"/>
      <c r="D26" s="694"/>
      <c r="E26" s="694"/>
      <c r="F26" s="694"/>
      <c r="G26" s="694"/>
      <c r="H26" s="694"/>
      <c r="I26" s="694"/>
      <c r="J26" s="694"/>
      <c r="K26" s="694"/>
      <c r="L26" s="694"/>
      <c r="M26" s="694"/>
      <c r="N26" s="694"/>
      <c r="O26" s="694"/>
      <c r="P26" s="694"/>
      <c r="Q26" s="694"/>
      <c r="R26" s="460" t="s">
        <v>156</v>
      </c>
      <c r="S26" s="727">
        <v>37880</v>
      </c>
      <c r="T26" s="727"/>
      <c r="U26" s="727"/>
      <c r="V26" s="727"/>
      <c r="W26" s="727"/>
      <c r="X26" s="727"/>
      <c r="Y26" s="727"/>
      <c r="Z26" s="714">
        <v>4353589.8600000003</v>
      </c>
      <c r="AA26" s="714"/>
      <c r="AB26" s="714"/>
      <c r="AC26" s="714"/>
      <c r="AD26" s="714"/>
      <c r="AE26" s="714"/>
    </row>
    <row r="27" spans="2:32" ht="24" customHeight="1">
      <c r="B27" s="695" t="s">
        <v>157</v>
      </c>
      <c r="C27" s="695"/>
      <c r="D27" s="695"/>
      <c r="E27" s="695"/>
      <c r="F27" s="695"/>
      <c r="G27" s="695"/>
      <c r="H27" s="695"/>
      <c r="I27" s="695"/>
      <c r="J27" s="695"/>
      <c r="K27" s="695"/>
      <c r="L27" s="695"/>
      <c r="M27" s="695"/>
      <c r="N27" s="695"/>
      <c r="O27" s="695"/>
      <c r="P27" s="695"/>
      <c r="Q27" s="695"/>
      <c r="R27" s="461" t="s">
        <v>657</v>
      </c>
      <c r="S27" s="731">
        <v>-479818.67</v>
      </c>
      <c r="T27" s="731"/>
      <c r="U27" s="731"/>
      <c r="V27" s="731"/>
      <c r="W27" s="731"/>
      <c r="X27" s="731"/>
      <c r="Y27" s="731"/>
      <c r="Z27" s="712">
        <v>10366292.17</v>
      </c>
      <c r="AA27" s="712"/>
      <c r="AB27" s="712"/>
      <c r="AC27" s="712"/>
      <c r="AD27" s="712"/>
      <c r="AE27" s="712"/>
    </row>
    <row r="28" spans="2:32" ht="12" customHeight="1">
      <c r="B28" s="694" t="s">
        <v>301</v>
      </c>
      <c r="C28" s="694"/>
      <c r="D28" s="694"/>
      <c r="E28" s="694"/>
      <c r="F28" s="694"/>
      <c r="G28" s="694"/>
      <c r="H28" s="694"/>
      <c r="I28" s="694"/>
      <c r="J28" s="694"/>
      <c r="K28" s="694"/>
      <c r="L28" s="694"/>
      <c r="M28" s="694"/>
      <c r="N28" s="694"/>
      <c r="O28" s="694"/>
      <c r="P28" s="694"/>
      <c r="Q28" s="694"/>
      <c r="R28" s="460" t="s">
        <v>658</v>
      </c>
      <c r="S28" s="705" t="s">
        <v>316</v>
      </c>
      <c r="T28" s="705"/>
      <c r="U28" s="705"/>
      <c r="V28" s="705"/>
      <c r="W28" s="705"/>
      <c r="X28" s="705"/>
      <c r="Y28" s="705"/>
      <c r="Z28" s="706" t="s">
        <v>316</v>
      </c>
      <c r="AA28" s="706"/>
      <c r="AB28" s="706"/>
      <c r="AC28" s="706"/>
      <c r="AD28" s="706"/>
      <c r="AE28" s="706"/>
    </row>
    <row r="29" spans="2:32" ht="24" customHeight="1">
      <c r="B29" s="695" t="s">
        <v>302</v>
      </c>
      <c r="C29" s="695"/>
      <c r="D29" s="695"/>
      <c r="E29" s="695"/>
      <c r="F29" s="695"/>
      <c r="G29" s="695"/>
      <c r="H29" s="695"/>
      <c r="I29" s="695"/>
      <c r="J29" s="695"/>
      <c r="K29" s="695"/>
      <c r="L29" s="695"/>
      <c r="M29" s="695"/>
      <c r="N29" s="695"/>
      <c r="O29" s="695"/>
      <c r="P29" s="695"/>
      <c r="Q29" s="695"/>
      <c r="R29" s="461" t="s">
        <v>678</v>
      </c>
      <c r="S29" s="731">
        <v>-479818.67</v>
      </c>
      <c r="T29" s="731"/>
      <c r="U29" s="731"/>
      <c r="V29" s="731"/>
      <c r="W29" s="731"/>
      <c r="X29" s="731"/>
      <c r="Y29" s="731"/>
      <c r="Z29" s="712">
        <v>10366292.17</v>
      </c>
      <c r="AA29" s="712"/>
      <c r="AB29" s="712"/>
      <c r="AC29" s="712"/>
      <c r="AD29" s="712"/>
      <c r="AE29" s="712"/>
    </row>
    <row r="30" spans="2:32" ht="24" customHeight="1">
      <c r="B30" s="694" t="s">
        <v>743</v>
      </c>
      <c r="C30" s="694"/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4"/>
      <c r="Q30" s="694"/>
      <c r="R30" s="460" t="s">
        <v>744</v>
      </c>
      <c r="S30" s="705" t="s">
        <v>316</v>
      </c>
      <c r="T30" s="705"/>
      <c r="U30" s="705"/>
      <c r="V30" s="705"/>
      <c r="W30" s="705"/>
      <c r="X30" s="705"/>
      <c r="Y30" s="705"/>
      <c r="Z30" s="706" t="s">
        <v>316</v>
      </c>
      <c r="AA30" s="706"/>
      <c r="AB30" s="706"/>
      <c r="AC30" s="706"/>
      <c r="AD30" s="706"/>
      <c r="AE30" s="706"/>
    </row>
    <row r="31" spans="2:32" ht="12" customHeight="1">
      <c r="B31" s="695" t="s">
        <v>159</v>
      </c>
      <c r="C31" s="695"/>
      <c r="D31" s="695"/>
      <c r="E31" s="695"/>
      <c r="F31" s="695"/>
      <c r="G31" s="695"/>
      <c r="H31" s="695"/>
      <c r="I31" s="695"/>
      <c r="J31" s="695"/>
      <c r="K31" s="695"/>
      <c r="L31" s="695"/>
      <c r="M31" s="695"/>
      <c r="N31" s="695"/>
      <c r="O31" s="695"/>
      <c r="P31" s="695"/>
      <c r="Q31" s="695"/>
      <c r="R31" s="461" t="s">
        <v>696</v>
      </c>
      <c r="S31" s="731">
        <v>-479818.67</v>
      </c>
      <c r="T31" s="731"/>
      <c r="U31" s="731"/>
      <c r="V31" s="731"/>
      <c r="W31" s="731"/>
      <c r="X31" s="731"/>
      <c r="Y31" s="731"/>
      <c r="Z31" s="712">
        <v>10366292.17</v>
      </c>
      <c r="AA31" s="712"/>
      <c r="AB31" s="712"/>
      <c r="AC31" s="712"/>
      <c r="AD31" s="712"/>
      <c r="AE31" s="712"/>
    </row>
    <row r="32" spans="2:32" ht="12" customHeight="1">
      <c r="B32" s="694" t="s">
        <v>745</v>
      </c>
      <c r="C32" s="694"/>
      <c r="D32" s="694"/>
      <c r="E32" s="694"/>
      <c r="F32" s="694"/>
      <c r="G32" s="694"/>
      <c r="H32" s="694"/>
      <c r="I32" s="694"/>
      <c r="J32" s="694"/>
      <c r="K32" s="694"/>
      <c r="L32" s="694"/>
      <c r="M32" s="694"/>
      <c r="N32" s="694"/>
      <c r="O32" s="694"/>
      <c r="P32" s="694"/>
      <c r="Q32" s="694"/>
      <c r="R32" s="460"/>
      <c r="S32" s="705" t="s">
        <v>316</v>
      </c>
      <c r="T32" s="705"/>
      <c r="U32" s="705"/>
      <c r="V32" s="705"/>
      <c r="W32" s="705"/>
      <c r="X32" s="705"/>
      <c r="Y32" s="705"/>
      <c r="Z32" s="706" t="s">
        <v>316</v>
      </c>
      <c r="AA32" s="706"/>
      <c r="AB32" s="706"/>
      <c r="AC32" s="706"/>
      <c r="AD32" s="706"/>
      <c r="AE32" s="706"/>
    </row>
    <row r="33" spans="2:31" ht="12" customHeight="1">
      <c r="B33" s="694" t="s">
        <v>746</v>
      </c>
      <c r="C33" s="694"/>
      <c r="D33" s="694"/>
      <c r="E33" s="694"/>
      <c r="F33" s="694"/>
      <c r="G33" s="694"/>
      <c r="H33" s="694"/>
      <c r="I33" s="694"/>
      <c r="J33" s="694"/>
      <c r="K33" s="694"/>
      <c r="L33" s="694"/>
      <c r="M33" s="694"/>
      <c r="N33" s="694"/>
      <c r="O33" s="694"/>
      <c r="P33" s="694"/>
      <c r="Q33" s="694"/>
      <c r="R33" s="460"/>
      <c r="S33" s="705" t="s">
        <v>316</v>
      </c>
      <c r="T33" s="705"/>
      <c r="U33" s="705"/>
      <c r="V33" s="705"/>
      <c r="W33" s="705"/>
      <c r="X33" s="705"/>
      <c r="Y33" s="705"/>
      <c r="Z33" s="706" t="s">
        <v>316</v>
      </c>
      <c r="AA33" s="706"/>
      <c r="AB33" s="706"/>
      <c r="AC33" s="706"/>
      <c r="AD33" s="706"/>
      <c r="AE33" s="706"/>
    </row>
    <row r="34" spans="2:31" ht="12" customHeight="1">
      <c r="B34" s="695" t="s">
        <v>303</v>
      </c>
      <c r="C34" s="695"/>
      <c r="D34" s="695"/>
      <c r="E34" s="695"/>
      <c r="F34" s="695"/>
      <c r="G34" s="695"/>
      <c r="H34" s="695"/>
      <c r="I34" s="695"/>
      <c r="J34" s="695"/>
      <c r="K34" s="695"/>
      <c r="L34" s="695"/>
      <c r="M34" s="695"/>
      <c r="N34" s="695"/>
      <c r="O34" s="695"/>
      <c r="P34" s="695"/>
      <c r="Q34" s="695"/>
      <c r="R34" s="461" t="s">
        <v>712</v>
      </c>
      <c r="S34" s="707" t="s">
        <v>316</v>
      </c>
      <c r="T34" s="707"/>
      <c r="U34" s="707"/>
      <c r="V34" s="707"/>
      <c r="W34" s="707"/>
      <c r="X34" s="707"/>
      <c r="Y34" s="707"/>
      <c r="Z34" s="708" t="s">
        <v>316</v>
      </c>
      <c r="AA34" s="708"/>
      <c r="AB34" s="708"/>
      <c r="AC34" s="708"/>
      <c r="AD34" s="708"/>
      <c r="AE34" s="708"/>
    </row>
    <row r="35" spans="2:31" ht="12" customHeight="1">
      <c r="B35" s="694" t="s">
        <v>162</v>
      </c>
      <c r="C35" s="694"/>
      <c r="D35" s="694"/>
      <c r="E35" s="694"/>
      <c r="F35" s="694"/>
      <c r="G35" s="694"/>
      <c r="H35" s="694"/>
      <c r="I35" s="694"/>
      <c r="J35" s="694"/>
      <c r="K35" s="694"/>
      <c r="L35" s="694"/>
      <c r="M35" s="694"/>
      <c r="N35" s="694"/>
      <c r="O35" s="694"/>
      <c r="P35" s="694"/>
      <c r="Q35" s="694"/>
      <c r="R35" s="460"/>
      <c r="S35" s="709" t="s">
        <v>316</v>
      </c>
      <c r="T35" s="709"/>
      <c r="U35" s="709"/>
      <c r="V35" s="709"/>
      <c r="W35" s="709"/>
      <c r="X35" s="709"/>
      <c r="Y35" s="709"/>
      <c r="Z35" s="710" t="s">
        <v>316</v>
      </c>
      <c r="AA35" s="710"/>
      <c r="AB35" s="710"/>
      <c r="AC35" s="710"/>
      <c r="AD35" s="710"/>
      <c r="AE35" s="710"/>
    </row>
    <row r="36" spans="2:31" ht="24" customHeight="1">
      <c r="B36" s="694" t="s">
        <v>304</v>
      </c>
      <c r="C36" s="694"/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4"/>
      <c r="P36" s="694"/>
      <c r="Q36" s="694"/>
      <c r="R36" s="460" t="s">
        <v>713</v>
      </c>
      <c r="S36" s="705" t="s">
        <v>316</v>
      </c>
      <c r="T36" s="705"/>
      <c r="U36" s="705"/>
      <c r="V36" s="705"/>
      <c r="W36" s="705"/>
      <c r="X36" s="705"/>
      <c r="Y36" s="705"/>
      <c r="Z36" s="706" t="s">
        <v>316</v>
      </c>
      <c r="AA36" s="706"/>
      <c r="AB36" s="706"/>
      <c r="AC36" s="706"/>
      <c r="AD36" s="706"/>
      <c r="AE36" s="706"/>
    </row>
    <row r="37" spans="2:31" ht="36" customHeight="1">
      <c r="B37" s="694" t="s">
        <v>234</v>
      </c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460" t="s">
        <v>714</v>
      </c>
      <c r="S37" s="705" t="s">
        <v>316</v>
      </c>
      <c r="T37" s="705"/>
      <c r="U37" s="705"/>
      <c r="V37" s="705"/>
      <c r="W37" s="705"/>
      <c r="X37" s="705"/>
      <c r="Y37" s="705"/>
      <c r="Z37" s="706" t="s">
        <v>316</v>
      </c>
      <c r="AA37" s="706"/>
      <c r="AB37" s="706"/>
      <c r="AC37" s="706"/>
      <c r="AD37" s="706"/>
      <c r="AE37" s="706"/>
    </row>
    <row r="38" spans="2:31" ht="24" customHeight="1">
      <c r="B38" s="694" t="s">
        <v>747</v>
      </c>
      <c r="C38" s="694"/>
      <c r="D38" s="694"/>
      <c r="E38" s="694"/>
      <c r="F38" s="694"/>
      <c r="G38" s="694"/>
      <c r="H38" s="694"/>
      <c r="I38" s="694"/>
      <c r="J38" s="694"/>
      <c r="K38" s="694"/>
      <c r="L38" s="694"/>
      <c r="M38" s="694"/>
      <c r="N38" s="694"/>
      <c r="O38" s="694"/>
      <c r="P38" s="694"/>
      <c r="Q38" s="694"/>
      <c r="R38" s="460" t="s">
        <v>715</v>
      </c>
      <c r="S38" s="705" t="s">
        <v>316</v>
      </c>
      <c r="T38" s="705"/>
      <c r="U38" s="705"/>
      <c r="V38" s="705"/>
      <c r="W38" s="705"/>
      <c r="X38" s="705"/>
      <c r="Y38" s="705"/>
      <c r="Z38" s="706" t="s">
        <v>316</v>
      </c>
      <c r="AA38" s="706"/>
      <c r="AB38" s="706"/>
      <c r="AC38" s="706"/>
      <c r="AD38" s="706"/>
      <c r="AE38" s="706"/>
    </row>
    <row r="39" spans="2:31" ht="12" customHeight="1">
      <c r="B39" s="694" t="s">
        <v>236</v>
      </c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460" t="s">
        <v>716</v>
      </c>
      <c r="S39" s="705" t="s">
        <v>316</v>
      </c>
      <c r="T39" s="705"/>
      <c r="U39" s="705"/>
      <c r="V39" s="705"/>
      <c r="W39" s="705"/>
      <c r="X39" s="705"/>
      <c r="Y39" s="705"/>
      <c r="Z39" s="706" t="s">
        <v>316</v>
      </c>
      <c r="AA39" s="706"/>
      <c r="AB39" s="706"/>
      <c r="AC39" s="706"/>
      <c r="AD39" s="706"/>
      <c r="AE39" s="706"/>
    </row>
    <row r="40" spans="2:31" ht="12" customHeight="1">
      <c r="B40" s="694" t="s">
        <v>237</v>
      </c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460" t="s">
        <v>717</v>
      </c>
      <c r="S40" s="705" t="s">
        <v>316</v>
      </c>
      <c r="T40" s="705"/>
      <c r="U40" s="705"/>
      <c r="V40" s="705"/>
      <c r="W40" s="705"/>
      <c r="X40" s="705"/>
      <c r="Y40" s="705"/>
      <c r="Z40" s="706" t="s">
        <v>316</v>
      </c>
      <c r="AA40" s="706"/>
      <c r="AB40" s="706"/>
      <c r="AC40" s="706"/>
      <c r="AD40" s="706"/>
      <c r="AE40" s="706"/>
    </row>
    <row r="41" spans="2:31" ht="12" customHeight="1">
      <c r="B41" s="694" t="s">
        <v>238</v>
      </c>
      <c r="C41" s="694"/>
      <c r="D41" s="694"/>
      <c r="E41" s="694"/>
      <c r="F41" s="694"/>
      <c r="G41" s="694"/>
      <c r="H41" s="694"/>
      <c r="I41" s="694"/>
      <c r="J41" s="694"/>
      <c r="K41" s="694"/>
      <c r="L41" s="694"/>
      <c r="M41" s="694"/>
      <c r="N41" s="694"/>
      <c r="O41" s="694"/>
      <c r="P41" s="694"/>
      <c r="Q41" s="694"/>
      <c r="R41" s="460" t="s">
        <v>718</v>
      </c>
      <c r="S41" s="705" t="s">
        <v>316</v>
      </c>
      <c r="T41" s="705"/>
      <c r="U41" s="705"/>
      <c r="V41" s="705"/>
      <c r="W41" s="705"/>
      <c r="X41" s="705"/>
      <c r="Y41" s="705"/>
      <c r="Z41" s="706" t="s">
        <v>316</v>
      </c>
      <c r="AA41" s="706"/>
      <c r="AB41" s="706"/>
      <c r="AC41" s="706"/>
      <c r="AD41" s="706"/>
      <c r="AE41" s="706"/>
    </row>
    <row r="42" spans="2:31" ht="12" customHeight="1">
      <c r="B42" s="694" t="s">
        <v>239</v>
      </c>
      <c r="C42" s="694"/>
      <c r="D42" s="694"/>
      <c r="E42" s="694"/>
      <c r="F42" s="694"/>
      <c r="G42" s="694"/>
      <c r="H42" s="694"/>
      <c r="I42" s="694"/>
      <c r="J42" s="694"/>
      <c r="K42" s="694"/>
      <c r="L42" s="694"/>
      <c r="M42" s="694"/>
      <c r="N42" s="694"/>
      <c r="O42" s="694"/>
      <c r="P42" s="694"/>
      <c r="Q42" s="694"/>
      <c r="R42" s="460" t="s">
        <v>748</v>
      </c>
      <c r="S42" s="705" t="s">
        <v>316</v>
      </c>
      <c r="T42" s="705"/>
      <c r="U42" s="705"/>
      <c r="V42" s="705"/>
      <c r="W42" s="705"/>
      <c r="X42" s="705"/>
      <c r="Y42" s="705"/>
      <c r="Z42" s="706" t="s">
        <v>316</v>
      </c>
      <c r="AA42" s="706"/>
      <c r="AB42" s="706"/>
      <c r="AC42" s="706"/>
      <c r="AD42" s="706"/>
      <c r="AE42" s="706"/>
    </row>
    <row r="43" spans="2:31" ht="12" customHeight="1">
      <c r="B43" s="694" t="s">
        <v>240</v>
      </c>
      <c r="C43" s="694"/>
      <c r="D43" s="694"/>
      <c r="E43" s="694"/>
      <c r="F43" s="694"/>
      <c r="G43" s="694"/>
      <c r="H43" s="694"/>
      <c r="I43" s="694"/>
      <c r="J43" s="694"/>
      <c r="K43" s="694"/>
      <c r="L43" s="694"/>
      <c r="M43" s="694"/>
      <c r="N43" s="694"/>
      <c r="O43" s="694"/>
      <c r="P43" s="694"/>
      <c r="Q43" s="694"/>
      <c r="R43" s="460" t="s">
        <v>749</v>
      </c>
      <c r="S43" s="705" t="s">
        <v>316</v>
      </c>
      <c r="T43" s="705"/>
      <c r="U43" s="705"/>
      <c r="V43" s="705"/>
      <c r="W43" s="705"/>
      <c r="X43" s="705"/>
      <c r="Y43" s="705"/>
      <c r="Z43" s="706" t="s">
        <v>316</v>
      </c>
      <c r="AA43" s="706"/>
      <c r="AB43" s="706"/>
      <c r="AC43" s="706"/>
      <c r="AD43" s="706"/>
      <c r="AE43" s="706"/>
    </row>
    <row r="44" spans="2:31" s="468" customFormat="1" ht="12" customHeight="1">
      <c r="B44" s="694" t="s">
        <v>241</v>
      </c>
      <c r="C44" s="694"/>
      <c r="D44" s="694"/>
      <c r="E44" s="694"/>
      <c r="F44" s="694"/>
      <c r="G44" s="694"/>
      <c r="H44" s="694"/>
      <c r="I44" s="694"/>
      <c r="J44" s="694"/>
      <c r="K44" s="694"/>
      <c r="L44" s="694"/>
      <c r="M44" s="694"/>
      <c r="N44" s="694"/>
      <c r="O44" s="694"/>
      <c r="P44" s="694"/>
      <c r="Q44" s="694"/>
      <c r="R44" s="460" t="s">
        <v>750</v>
      </c>
      <c r="S44" s="705" t="s">
        <v>316</v>
      </c>
      <c r="T44" s="705"/>
      <c r="U44" s="705"/>
      <c r="V44" s="705"/>
      <c r="W44" s="705"/>
      <c r="X44" s="705"/>
      <c r="Y44" s="705"/>
      <c r="Z44" s="706" t="s">
        <v>316</v>
      </c>
      <c r="AA44" s="706"/>
      <c r="AB44" s="706"/>
      <c r="AC44" s="706"/>
      <c r="AD44" s="706"/>
      <c r="AE44" s="706"/>
    </row>
    <row r="45" spans="2:31" ht="48" customHeight="1">
      <c r="B45" s="695" t="s">
        <v>310</v>
      </c>
      <c r="C45" s="695"/>
      <c r="D45" s="695"/>
      <c r="E45" s="695"/>
      <c r="F45" s="695"/>
      <c r="G45" s="695"/>
      <c r="H45" s="695"/>
      <c r="I45" s="695"/>
      <c r="J45" s="695"/>
      <c r="K45" s="695"/>
      <c r="L45" s="695"/>
      <c r="M45" s="695"/>
      <c r="N45" s="695"/>
      <c r="O45" s="695"/>
      <c r="P45" s="695"/>
      <c r="Q45" s="695"/>
      <c r="R45" s="461" t="s">
        <v>719</v>
      </c>
      <c r="S45" s="707" t="s">
        <v>316</v>
      </c>
      <c r="T45" s="707"/>
      <c r="U45" s="707"/>
      <c r="V45" s="707"/>
      <c r="W45" s="707"/>
      <c r="X45" s="707"/>
      <c r="Y45" s="707"/>
      <c r="Z45" s="708" t="s">
        <v>316</v>
      </c>
      <c r="AA45" s="708"/>
      <c r="AB45" s="708"/>
      <c r="AC45" s="708"/>
      <c r="AD45" s="708"/>
      <c r="AE45" s="708"/>
    </row>
    <row r="46" spans="2:31" ht="12" customHeight="1">
      <c r="B46" s="694" t="s">
        <v>242</v>
      </c>
      <c r="C46" s="694"/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4"/>
      <c r="O46" s="694"/>
      <c r="P46" s="694"/>
      <c r="Q46" s="694"/>
      <c r="R46" s="460" t="s">
        <v>751</v>
      </c>
      <c r="S46" s="705" t="s">
        <v>316</v>
      </c>
      <c r="T46" s="705"/>
      <c r="U46" s="705"/>
      <c r="V46" s="705"/>
      <c r="W46" s="705"/>
      <c r="X46" s="705"/>
      <c r="Y46" s="705"/>
      <c r="Z46" s="706" t="s">
        <v>316</v>
      </c>
      <c r="AA46" s="706"/>
      <c r="AB46" s="706"/>
      <c r="AC46" s="706"/>
      <c r="AD46" s="706"/>
      <c r="AE46" s="706"/>
    </row>
    <row r="47" spans="2:31" ht="36" customHeight="1">
      <c r="B47" s="694" t="s">
        <v>234</v>
      </c>
      <c r="C47" s="694"/>
      <c r="D47" s="694"/>
      <c r="E47" s="694"/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460" t="s">
        <v>752</v>
      </c>
      <c r="S47" s="705" t="s">
        <v>316</v>
      </c>
      <c r="T47" s="705"/>
      <c r="U47" s="705"/>
      <c r="V47" s="705"/>
      <c r="W47" s="705"/>
      <c r="X47" s="705"/>
      <c r="Y47" s="705"/>
      <c r="Z47" s="706" t="s">
        <v>316</v>
      </c>
      <c r="AA47" s="706"/>
      <c r="AB47" s="706"/>
      <c r="AC47" s="706"/>
      <c r="AD47" s="706"/>
      <c r="AE47" s="706"/>
    </row>
    <row r="48" spans="2:31" ht="12" customHeight="1">
      <c r="B48" s="694" t="s">
        <v>243</v>
      </c>
      <c r="C48" s="694"/>
      <c r="D48" s="694"/>
      <c r="E48" s="694"/>
      <c r="F48" s="694"/>
      <c r="G48" s="694"/>
      <c r="H48" s="694"/>
      <c r="I48" s="694"/>
      <c r="J48" s="694"/>
      <c r="K48" s="694"/>
      <c r="L48" s="694"/>
      <c r="M48" s="694"/>
      <c r="N48" s="694"/>
      <c r="O48" s="694"/>
      <c r="P48" s="694"/>
      <c r="Q48" s="694"/>
      <c r="R48" s="460" t="s">
        <v>753</v>
      </c>
      <c r="S48" s="705" t="s">
        <v>316</v>
      </c>
      <c r="T48" s="705"/>
      <c r="U48" s="705"/>
      <c r="V48" s="705"/>
      <c r="W48" s="705"/>
      <c r="X48" s="705"/>
      <c r="Y48" s="705"/>
      <c r="Z48" s="706" t="s">
        <v>316</v>
      </c>
      <c r="AA48" s="706"/>
      <c r="AB48" s="706"/>
      <c r="AC48" s="706"/>
      <c r="AD48" s="706"/>
      <c r="AE48" s="706"/>
    </row>
    <row r="49" spans="2:31" ht="12" customHeight="1">
      <c r="B49" s="694" t="s">
        <v>241</v>
      </c>
      <c r="C49" s="694"/>
      <c r="D49" s="694"/>
      <c r="E49" s="694"/>
      <c r="F49" s="694"/>
      <c r="G49" s="694"/>
      <c r="H49" s="694"/>
      <c r="I49" s="694"/>
      <c r="J49" s="694"/>
      <c r="K49" s="694"/>
      <c r="L49" s="694"/>
      <c r="M49" s="694"/>
      <c r="N49" s="694"/>
      <c r="O49" s="694"/>
      <c r="P49" s="694"/>
      <c r="Q49" s="694"/>
      <c r="R49" s="460" t="s">
        <v>754</v>
      </c>
      <c r="S49" s="705" t="s">
        <v>316</v>
      </c>
      <c r="T49" s="705"/>
      <c r="U49" s="705"/>
      <c r="V49" s="705"/>
      <c r="W49" s="705"/>
      <c r="X49" s="705"/>
      <c r="Y49" s="705"/>
      <c r="Z49" s="706" t="s">
        <v>316</v>
      </c>
      <c r="AA49" s="706"/>
      <c r="AB49" s="706"/>
      <c r="AC49" s="706"/>
      <c r="AD49" s="706"/>
      <c r="AE49" s="706"/>
    </row>
    <row r="50" spans="2:31" ht="24" customHeight="1">
      <c r="B50" s="694" t="s">
        <v>312</v>
      </c>
      <c r="C50" s="694"/>
      <c r="D50" s="694"/>
      <c r="E50" s="694"/>
      <c r="F50" s="694"/>
      <c r="G50" s="694"/>
      <c r="H50" s="694"/>
      <c r="I50" s="694"/>
      <c r="J50" s="694"/>
      <c r="K50" s="694"/>
      <c r="L50" s="694"/>
      <c r="M50" s="694"/>
      <c r="N50" s="694"/>
      <c r="O50" s="694"/>
      <c r="P50" s="694"/>
      <c r="Q50" s="694"/>
      <c r="R50" s="460" t="s">
        <v>755</v>
      </c>
      <c r="S50" s="705" t="s">
        <v>316</v>
      </c>
      <c r="T50" s="705"/>
      <c r="U50" s="705"/>
      <c r="V50" s="705"/>
      <c r="W50" s="705"/>
      <c r="X50" s="705"/>
      <c r="Y50" s="705"/>
      <c r="Z50" s="706" t="s">
        <v>316</v>
      </c>
      <c r="AA50" s="706"/>
      <c r="AB50" s="706"/>
      <c r="AC50" s="706"/>
      <c r="AD50" s="706"/>
      <c r="AE50" s="706"/>
    </row>
    <row r="51" spans="2:31" ht="48" customHeight="1">
      <c r="B51" s="695" t="s">
        <v>756</v>
      </c>
      <c r="C51" s="695"/>
      <c r="D51" s="695"/>
      <c r="E51" s="695"/>
      <c r="F51" s="695"/>
      <c r="G51" s="695"/>
      <c r="H51" s="695"/>
      <c r="I51" s="695"/>
      <c r="J51" s="695"/>
      <c r="K51" s="695"/>
      <c r="L51" s="695"/>
      <c r="M51" s="695"/>
      <c r="N51" s="695"/>
      <c r="O51" s="695"/>
      <c r="P51" s="695"/>
      <c r="Q51" s="695"/>
      <c r="R51" s="461" t="s">
        <v>757</v>
      </c>
      <c r="S51" s="707" t="s">
        <v>316</v>
      </c>
      <c r="T51" s="707"/>
      <c r="U51" s="707"/>
      <c r="V51" s="707"/>
      <c r="W51" s="707"/>
      <c r="X51" s="707"/>
      <c r="Y51" s="707"/>
      <c r="Z51" s="708" t="s">
        <v>316</v>
      </c>
      <c r="AA51" s="708"/>
      <c r="AB51" s="708"/>
      <c r="AC51" s="708"/>
      <c r="AD51" s="708"/>
      <c r="AE51" s="708"/>
    </row>
    <row r="52" spans="2:31" ht="12" customHeight="1" thickBot="1">
      <c r="B52" s="700" t="s">
        <v>345</v>
      </c>
      <c r="C52" s="700"/>
      <c r="D52" s="700"/>
      <c r="E52" s="700"/>
      <c r="F52" s="700"/>
      <c r="G52" s="700"/>
      <c r="H52" s="700"/>
      <c r="I52" s="700"/>
      <c r="J52" s="700"/>
      <c r="K52" s="700"/>
      <c r="L52" s="700"/>
      <c r="M52" s="700"/>
      <c r="N52" s="700"/>
      <c r="O52" s="700"/>
      <c r="P52" s="700"/>
      <c r="Q52" s="700"/>
      <c r="R52" s="462" t="s">
        <v>721</v>
      </c>
      <c r="S52" s="732">
        <v>-479818.67</v>
      </c>
      <c r="T52" s="732"/>
      <c r="U52" s="732"/>
      <c r="V52" s="732"/>
      <c r="W52" s="732"/>
      <c r="X52" s="732"/>
      <c r="Y52" s="732"/>
      <c r="Z52" s="702">
        <v>10366292.17</v>
      </c>
      <c r="AA52" s="702"/>
      <c r="AB52" s="702"/>
      <c r="AC52" s="702"/>
      <c r="AD52" s="702"/>
      <c r="AE52" s="702"/>
    </row>
    <row r="53" spans="2:31" ht="11.25" customHeight="1"/>
  </sheetData>
  <mergeCells count="123">
    <mergeCell ref="B52:Q52"/>
    <mergeCell ref="S52:Y52"/>
    <mergeCell ref="Z52:AE52"/>
    <mergeCell ref="B50:Q50"/>
    <mergeCell ref="S50:Y50"/>
    <mergeCell ref="Z50:AE50"/>
    <mergeCell ref="B51:Q51"/>
    <mergeCell ref="S51:Y51"/>
    <mergeCell ref="Z51:AE51"/>
    <mergeCell ref="B48:Q48"/>
    <mergeCell ref="S48:Y48"/>
    <mergeCell ref="Z48:AE48"/>
    <mergeCell ref="B49:Q49"/>
    <mergeCell ref="S49:Y49"/>
    <mergeCell ref="Z49:AE49"/>
    <mergeCell ref="B46:Q46"/>
    <mergeCell ref="S46:Y46"/>
    <mergeCell ref="Z46:AE46"/>
    <mergeCell ref="B47:Q47"/>
    <mergeCell ref="S47:Y47"/>
    <mergeCell ref="Z47:AE47"/>
    <mergeCell ref="B44:Q44"/>
    <mergeCell ref="S44:Y44"/>
    <mergeCell ref="Z44:AE44"/>
    <mergeCell ref="B45:Q45"/>
    <mergeCell ref="S45:Y45"/>
    <mergeCell ref="Z45:AE45"/>
    <mergeCell ref="B42:Q42"/>
    <mergeCell ref="S42:Y42"/>
    <mergeCell ref="Z42:AE42"/>
    <mergeCell ref="B43:Q43"/>
    <mergeCell ref="S43:Y43"/>
    <mergeCell ref="Z43:AE43"/>
    <mergeCell ref="B40:Q40"/>
    <mergeCell ref="S40:Y40"/>
    <mergeCell ref="Z40:AE40"/>
    <mergeCell ref="B41:Q41"/>
    <mergeCell ref="S41:Y41"/>
    <mergeCell ref="Z41:AE41"/>
    <mergeCell ref="B38:Q38"/>
    <mergeCell ref="S38:Y38"/>
    <mergeCell ref="Z38:AE38"/>
    <mergeCell ref="B39:Q39"/>
    <mergeCell ref="S39:Y39"/>
    <mergeCell ref="Z39:AE39"/>
    <mergeCell ref="B36:Q36"/>
    <mergeCell ref="S36:Y36"/>
    <mergeCell ref="Z36:AE36"/>
    <mergeCell ref="B37:Q37"/>
    <mergeCell ref="S37:Y37"/>
    <mergeCell ref="Z37:AE37"/>
    <mergeCell ref="B34:Q34"/>
    <mergeCell ref="S34:Y34"/>
    <mergeCell ref="Z34:AE34"/>
    <mergeCell ref="B35:Q35"/>
    <mergeCell ref="S35:Y35"/>
    <mergeCell ref="Z35:AE35"/>
    <mergeCell ref="B32:Q32"/>
    <mergeCell ref="S32:Y32"/>
    <mergeCell ref="Z32:AE32"/>
    <mergeCell ref="B33:Q33"/>
    <mergeCell ref="S33:Y33"/>
    <mergeCell ref="Z33:AE33"/>
    <mergeCell ref="B30:Q30"/>
    <mergeCell ref="S30:Y30"/>
    <mergeCell ref="Z30:AE30"/>
    <mergeCell ref="B31:Q31"/>
    <mergeCell ref="S31:Y31"/>
    <mergeCell ref="Z31:AE31"/>
    <mergeCell ref="B28:Q28"/>
    <mergeCell ref="S28:Y28"/>
    <mergeCell ref="Z28:AE28"/>
    <mergeCell ref="B29:Q29"/>
    <mergeCell ref="S29:Y29"/>
    <mergeCell ref="Z29:AE29"/>
    <mergeCell ref="B26:Q26"/>
    <mergeCell ref="S26:Y26"/>
    <mergeCell ref="Z26:AE26"/>
    <mergeCell ref="B27:Q27"/>
    <mergeCell ref="S27:Y27"/>
    <mergeCell ref="Z27:AE27"/>
    <mergeCell ref="B24:Q24"/>
    <mergeCell ref="S24:Y24"/>
    <mergeCell ref="Z24:AE24"/>
    <mergeCell ref="B25:Q25"/>
    <mergeCell ref="S25:Y25"/>
    <mergeCell ref="Z25:AE25"/>
    <mergeCell ref="B22:Q22"/>
    <mergeCell ref="S22:Y22"/>
    <mergeCell ref="Z22:AE22"/>
    <mergeCell ref="B23:Q23"/>
    <mergeCell ref="S23:Y23"/>
    <mergeCell ref="Z23:AE23"/>
    <mergeCell ref="B20:Q20"/>
    <mergeCell ref="S20:Y20"/>
    <mergeCell ref="Z20:AE20"/>
    <mergeCell ref="B21:Q21"/>
    <mergeCell ref="S21:Y21"/>
    <mergeCell ref="Z21:AE21"/>
    <mergeCell ref="B18:Q18"/>
    <mergeCell ref="S18:Y18"/>
    <mergeCell ref="Z18:AE18"/>
    <mergeCell ref="B19:Q19"/>
    <mergeCell ref="S19:Y19"/>
    <mergeCell ref="Z19:AE19"/>
    <mergeCell ref="B17:Q17"/>
    <mergeCell ref="S17:Y17"/>
    <mergeCell ref="Z17:AE17"/>
    <mergeCell ref="F12:Y12"/>
    <mergeCell ref="S14:Y14"/>
    <mergeCell ref="Z14:AE14"/>
    <mergeCell ref="B15:Q15"/>
    <mergeCell ref="S15:Y15"/>
    <mergeCell ref="Z15:AE15"/>
    <mergeCell ref="T2:AG2"/>
    <mergeCell ref="T3:AG3"/>
    <mergeCell ref="G5:AA5"/>
    <mergeCell ref="G7:Z7"/>
    <mergeCell ref="G10:K10"/>
    <mergeCell ref="L10:AC10"/>
    <mergeCell ref="B16:Q16"/>
    <mergeCell ref="S16:Y16"/>
    <mergeCell ref="Z16:AE1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87D7E-1790-4FE7-98DC-B19C775DE57F}">
  <sheetPr>
    <pageSetUpPr fitToPage="1"/>
  </sheetPr>
  <dimension ref="D1:AE58"/>
  <sheetViews>
    <sheetView workbookViewId="0">
      <selection activeCell="AH76" sqref="AH76"/>
    </sheetView>
  </sheetViews>
  <sheetFormatPr defaultColWidth="10.6640625" defaultRowHeight="11.25"/>
  <cols>
    <col min="1" max="1" width="1.83203125" style="271" customWidth="1"/>
    <col min="2" max="2" width="0.6640625" style="271" customWidth="1"/>
    <col min="3" max="3" width="0.1640625" style="271" customWidth="1"/>
    <col min="4" max="4" width="2" style="271" customWidth="1"/>
    <col min="5" max="5" width="0.1640625" style="271" customWidth="1"/>
    <col min="6" max="6" width="2.33203125" style="271" customWidth="1"/>
    <col min="7" max="7" width="1.83203125" style="271" customWidth="1"/>
    <col min="8" max="8" width="6.5" style="271" customWidth="1"/>
    <col min="9" max="9" width="4" style="271" customWidth="1"/>
    <col min="10" max="10" width="3.5" style="271" customWidth="1"/>
    <col min="11" max="11" width="11.6640625" style="271" customWidth="1"/>
    <col min="12" max="12" width="1.6640625" style="271" customWidth="1"/>
    <col min="13" max="13" width="0.5" style="271" customWidth="1"/>
    <col min="14" max="14" width="10.5" style="271" customWidth="1"/>
    <col min="15" max="15" width="5.1640625" style="271" customWidth="1"/>
    <col min="16" max="16" width="10.5" style="271" customWidth="1"/>
    <col min="17" max="17" width="5.33203125" style="271" customWidth="1"/>
    <col min="18" max="18" width="5.1640625" style="271" customWidth="1"/>
    <col min="19" max="19" width="7" style="271" customWidth="1"/>
    <col min="20" max="20" width="3.5" style="271" customWidth="1"/>
    <col min="21" max="21" width="1.1640625" style="271" customWidth="1"/>
    <col min="22" max="22" width="5.83203125" style="271" customWidth="1"/>
    <col min="23" max="23" width="3.5" style="271" customWidth="1"/>
    <col min="24" max="24" width="2.33203125" style="271" customWidth="1"/>
    <col min="25" max="25" width="3.6640625" style="271" customWidth="1"/>
    <col min="26" max="26" width="4.1640625" style="271" customWidth="1"/>
    <col min="27" max="27" width="3" style="271" customWidth="1"/>
    <col min="28" max="28" width="9.1640625" style="271" customWidth="1"/>
    <col min="29" max="29" width="0.33203125" style="271" customWidth="1"/>
    <col min="30" max="30" width="20.5" style="271" customWidth="1"/>
    <col min="31" max="31" width="2.1640625" style="271" customWidth="1"/>
    <col min="32" max="32" width="8.33203125" style="271" customWidth="1"/>
    <col min="33" max="256" width="10.6640625" style="271"/>
    <col min="257" max="257" width="1.83203125" style="271" customWidth="1"/>
    <col min="258" max="258" width="0.6640625" style="271" customWidth="1"/>
    <col min="259" max="259" width="0.1640625" style="271" customWidth="1"/>
    <col min="260" max="260" width="2" style="271" customWidth="1"/>
    <col min="261" max="261" width="0.1640625" style="271" customWidth="1"/>
    <col min="262" max="262" width="2.33203125" style="271" customWidth="1"/>
    <col min="263" max="263" width="1.83203125" style="271" customWidth="1"/>
    <col min="264" max="264" width="6.5" style="271" customWidth="1"/>
    <col min="265" max="265" width="4" style="271" customWidth="1"/>
    <col min="266" max="266" width="3.5" style="271" customWidth="1"/>
    <col min="267" max="267" width="11.6640625" style="271" customWidth="1"/>
    <col min="268" max="268" width="1.6640625" style="271" customWidth="1"/>
    <col min="269" max="269" width="0.5" style="271" customWidth="1"/>
    <col min="270" max="270" width="10.5" style="271" customWidth="1"/>
    <col min="271" max="271" width="5.1640625" style="271" customWidth="1"/>
    <col min="272" max="272" width="10.5" style="271" customWidth="1"/>
    <col min="273" max="273" width="5.33203125" style="271" customWidth="1"/>
    <col min="274" max="274" width="5.1640625" style="271" customWidth="1"/>
    <col min="275" max="275" width="7" style="271" customWidth="1"/>
    <col min="276" max="276" width="3.5" style="271" customWidth="1"/>
    <col min="277" max="277" width="1.1640625" style="271" customWidth="1"/>
    <col min="278" max="278" width="5.83203125" style="271" customWidth="1"/>
    <col min="279" max="279" width="3.5" style="271" customWidth="1"/>
    <col min="280" max="280" width="2.33203125" style="271" customWidth="1"/>
    <col min="281" max="281" width="3.6640625" style="271" customWidth="1"/>
    <col min="282" max="282" width="4.1640625" style="271" customWidth="1"/>
    <col min="283" max="283" width="3" style="271" customWidth="1"/>
    <col min="284" max="284" width="9.1640625" style="271" customWidth="1"/>
    <col min="285" max="285" width="0.33203125" style="271" customWidth="1"/>
    <col min="286" max="286" width="20.5" style="271" customWidth="1"/>
    <col min="287" max="287" width="2.1640625" style="271" customWidth="1"/>
    <col min="288" max="288" width="8.33203125" style="271" customWidth="1"/>
    <col min="289" max="512" width="10.6640625" style="271"/>
    <col min="513" max="513" width="1.83203125" style="271" customWidth="1"/>
    <col min="514" max="514" width="0.6640625" style="271" customWidth="1"/>
    <col min="515" max="515" width="0.1640625" style="271" customWidth="1"/>
    <col min="516" max="516" width="2" style="271" customWidth="1"/>
    <col min="517" max="517" width="0.1640625" style="271" customWidth="1"/>
    <col min="518" max="518" width="2.33203125" style="271" customWidth="1"/>
    <col min="519" max="519" width="1.83203125" style="271" customWidth="1"/>
    <col min="520" max="520" width="6.5" style="271" customWidth="1"/>
    <col min="521" max="521" width="4" style="271" customWidth="1"/>
    <col min="522" max="522" width="3.5" style="271" customWidth="1"/>
    <col min="523" max="523" width="11.6640625" style="271" customWidth="1"/>
    <col min="524" max="524" width="1.6640625" style="271" customWidth="1"/>
    <col min="525" max="525" width="0.5" style="271" customWidth="1"/>
    <col min="526" max="526" width="10.5" style="271" customWidth="1"/>
    <col min="527" max="527" width="5.1640625" style="271" customWidth="1"/>
    <col min="528" max="528" width="10.5" style="271" customWidth="1"/>
    <col min="529" max="529" width="5.33203125" style="271" customWidth="1"/>
    <col min="530" max="530" width="5.1640625" style="271" customWidth="1"/>
    <col min="531" max="531" width="7" style="271" customWidth="1"/>
    <col min="532" max="532" width="3.5" style="271" customWidth="1"/>
    <col min="533" max="533" width="1.1640625" style="271" customWidth="1"/>
    <col min="534" max="534" width="5.83203125" style="271" customWidth="1"/>
    <col min="535" max="535" width="3.5" style="271" customWidth="1"/>
    <col min="536" max="536" width="2.33203125" style="271" customWidth="1"/>
    <col min="537" max="537" width="3.6640625" style="271" customWidth="1"/>
    <col min="538" max="538" width="4.1640625" style="271" customWidth="1"/>
    <col min="539" max="539" width="3" style="271" customWidth="1"/>
    <col min="540" max="540" width="9.1640625" style="271" customWidth="1"/>
    <col min="541" max="541" width="0.33203125" style="271" customWidth="1"/>
    <col min="542" max="542" width="20.5" style="271" customWidth="1"/>
    <col min="543" max="543" width="2.1640625" style="271" customWidth="1"/>
    <col min="544" max="544" width="8.33203125" style="271" customWidth="1"/>
    <col min="545" max="768" width="10.6640625" style="271"/>
    <col min="769" max="769" width="1.83203125" style="271" customWidth="1"/>
    <col min="770" max="770" width="0.6640625" style="271" customWidth="1"/>
    <col min="771" max="771" width="0.1640625" style="271" customWidth="1"/>
    <col min="772" max="772" width="2" style="271" customWidth="1"/>
    <col min="773" max="773" width="0.1640625" style="271" customWidth="1"/>
    <col min="774" max="774" width="2.33203125" style="271" customWidth="1"/>
    <col min="775" max="775" width="1.83203125" style="271" customWidth="1"/>
    <col min="776" max="776" width="6.5" style="271" customWidth="1"/>
    <col min="777" max="777" width="4" style="271" customWidth="1"/>
    <col min="778" max="778" width="3.5" style="271" customWidth="1"/>
    <col min="779" max="779" width="11.6640625" style="271" customWidth="1"/>
    <col min="780" max="780" width="1.6640625" style="271" customWidth="1"/>
    <col min="781" max="781" width="0.5" style="271" customWidth="1"/>
    <col min="782" max="782" width="10.5" style="271" customWidth="1"/>
    <col min="783" max="783" width="5.1640625" style="271" customWidth="1"/>
    <col min="784" max="784" width="10.5" style="271" customWidth="1"/>
    <col min="785" max="785" width="5.33203125" style="271" customWidth="1"/>
    <col min="786" max="786" width="5.1640625" style="271" customWidth="1"/>
    <col min="787" max="787" width="7" style="271" customWidth="1"/>
    <col min="788" max="788" width="3.5" style="271" customWidth="1"/>
    <col min="789" max="789" width="1.1640625" style="271" customWidth="1"/>
    <col min="790" max="790" width="5.83203125" style="271" customWidth="1"/>
    <col min="791" max="791" width="3.5" style="271" customWidth="1"/>
    <col min="792" max="792" width="2.33203125" style="271" customWidth="1"/>
    <col min="793" max="793" width="3.6640625" style="271" customWidth="1"/>
    <col min="794" max="794" width="4.1640625" style="271" customWidth="1"/>
    <col min="795" max="795" width="3" style="271" customWidth="1"/>
    <col min="796" max="796" width="9.1640625" style="271" customWidth="1"/>
    <col min="797" max="797" width="0.33203125" style="271" customWidth="1"/>
    <col min="798" max="798" width="20.5" style="271" customWidth="1"/>
    <col min="799" max="799" width="2.1640625" style="271" customWidth="1"/>
    <col min="800" max="800" width="8.33203125" style="271" customWidth="1"/>
    <col min="801" max="1024" width="10.6640625" style="271"/>
    <col min="1025" max="1025" width="1.83203125" style="271" customWidth="1"/>
    <col min="1026" max="1026" width="0.6640625" style="271" customWidth="1"/>
    <col min="1027" max="1027" width="0.1640625" style="271" customWidth="1"/>
    <col min="1028" max="1028" width="2" style="271" customWidth="1"/>
    <col min="1029" max="1029" width="0.1640625" style="271" customWidth="1"/>
    <col min="1030" max="1030" width="2.33203125" style="271" customWidth="1"/>
    <col min="1031" max="1031" width="1.83203125" style="271" customWidth="1"/>
    <col min="1032" max="1032" width="6.5" style="271" customWidth="1"/>
    <col min="1033" max="1033" width="4" style="271" customWidth="1"/>
    <col min="1034" max="1034" width="3.5" style="271" customWidth="1"/>
    <col min="1035" max="1035" width="11.6640625" style="271" customWidth="1"/>
    <col min="1036" max="1036" width="1.6640625" style="271" customWidth="1"/>
    <col min="1037" max="1037" width="0.5" style="271" customWidth="1"/>
    <col min="1038" max="1038" width="10.5" style="271" customWidth="1"/>
    <col min="1039" max="1039" width="5.1640625" style="271" customWidth="1"/>
    <col min="1040" max="1040" width="10.5" style="271" customWidth="1"/>
    <col min="1041" max="1041" width="5.33203125" style="271" customWidth="1"/>
    <col min="1042" max="1042" width="5.1640625" style="271" customWidth="1"/>
    <col min="1043" max="1043" width="7" style="271" customWidth="1"/>
    <col min="1044" max="1044" width="3.5" style="271" customWidth="1"/>
    <col min="1045" max="1045" width="1.1640625" style="271" customWidth="1"/>
    <col min="1046" max="1046" width="5.83203125" style="271" customWidth="1"/>
    <col min="1047" max="1047" width="3.5" style="271" customWidth="1"/>
    <col min="1048" max="1048" width="2.33203125" style="271" customWidth="1"/>
    <col min="1049" max="1049" width="3.6640625" style="271" customWidth="1"/>
    <col min="1050" max="1050" width="4.1640625" style="271" customWidth="1"/>
    <col min="1051" max="1051" width="3" style="271" customWidth="1"/>
    <col min="1052" max="1052" width="9.1640625" style="271" customWidth="1"/>
    <col min="1053" max="1053" width="0.33203125" style="271" customWidth="1"/>
    <col min="1054" max="1054" width="20.5" style="271" customWidth="1"/>
    <col min="1055" max="1055" width="2.1640625" style="271" customWidth="1"/>
    <col min="1056" max="1056" width="8.33203125" style="271" customWidth="1"/>
    <col min="1057" max="1280" width="10.6640625" style="271"/>
    <col min="1281" max="1281" width="1.83203125" style="271" customWidth="1"/>
    <col min="1282" max="1282" width="0.6640625" style="271" customWidth="1"/>
    <col min="1283" max="1283" width="0.1640625" style="271" customWidth="1"/>
    <col min="1284" max="1284" width="2" style="271" customWidth="1"/>
    <col min="1285" max="1285" width="0.1640625" style="271" customWidth="1"/>
    <col min="1286" max="1286" width="2.33203125" style="271" customWidth="1"/>
    <col min="1287" max="1287" width="1.83203125" style="271" customWidth="1"/>
    <col min="1288" max="1288" width="6.5" style="271" customWidth="1"/>
    <col min="1289" max="1289" width="4" style="271" customWidth="1"/>
    <col min="1290" max="1290" width="3.5" style="271" customWidth="1"/>
    <col min="1291" max="1291" width="11.6640625" style="271" customWidth="1"/>
    <col min="1292" max="1292" width="1.6640625" style="271" customWidth="1"/>
    <col min="1293" max="1293" width="0.5" style="271" customWidth="1"/>
    <col min="1294" max="1294" width="10.5" style="271" customWidth="1"/>
    <col min="1295" max="1295" width="5.1640625" style="271" customWidth="1"/>
    <col min="1296" max="1296" width="10.5" style="271" customWidth="1"/>
    <col min="1297" max="1297" width="5.33203125" style="271" customWidth="1"/>
    <col min="1298" max="1298" width="5.1640625" style="271" customWidth="1"/>
    <col min="1299" max="1299" width="7" style="271" customWidth="1"/>
    <col min="1300" max="1300" width="3.5" style="271" customWidth="1"/>
    <col min="1301" max="1301" width="1.1640625" style="271" customWidth="1"/>
    <col min="1302" max="1302" width="5.83203125" style="271" customWidth="1"/>
    <col min="1303" max="1303" width="3.5" style="271" customWidth="1"/>
    <col min="1304" max="1304" width="2.33203125" style="271" customWidth="1"/>
    <col min="1305" max="1305" width="3.6640625" style="271" customWidth="1"/>
    <col min="1306" max="1306" width="4.1640625" style="271" customWidth="1"/>
    <col min="1307" max="1307" width="3" style="271" customWidth="1"/>
    <col min="1308" max="1308" width="9.1640625" style="271" customWidth="1"/>
    <col min="1309" max="1309" width="0.33203125" style="271" customWidth="1"/>
    <col min="1310" max="1310" width="20.5" style="271" customWidth="1"/>
    <col min="1311" max="1311" width="2.1640625" style="271" customWidth="1"/>
    <col min="1312" max="1312" width="8.33203125" style="271" customWidth="1"/>
    <col min="1313" max="1536" width="10.6640625" style="271"/>
    <col min="1537" max="1537" width="1.83203125" style="271" customWidth="1"/>
    <col min="1538" max="1538" width="0.6640625" style="271" customWidth="1"/>
    <col min="1539" max="1539" width="0.1640625" style="271" customWidth="1"/>
    <col min="1540" max="1540" width="2" style="271" customWidth="1"/>
    <col min="1541" max="1541" width="0.1640625" style="271" customWidth="1"/>
    <col min="1542" max="1542" width="2.33203125" style="271" customWidth="1"/>
    <col min="1543" max="1543" width="1.83203125" style="271" customWidth="1"/>
    <col min="1544" max="1544" width="6.5" style="271" customWidth="1"/>
    <col min="1545" max="1545" width="4" style="271" customWidth="1"/>
    <col min="1546" max="1546" width="3.5" style="271" customWidth="1"/>
    <col min="1547" max="1547" width="11.6640625" style="271" customWidth="1"/>
    <col min="1548" max="1548" width="1.6640625" style="271" customWidth="1"/>
    <col min="1549" max="1549" width="0.5" style="271" customWidth="1"/>
    <col min="1550" max="1550" width="10.5" style="271" customWidth="1"/>
    <col min="1551" max="1551" width="5.1640625" style="271" customWidth="1"/>
    <col min="1552" max="1552" width="10.5" style="271" customWidth="1"/>
    <col min="1553" max="1553" width="5.33203125" style="271" customWidth="1"/>
    <col min="1554" max="1554" width="5.1640625" style="271" customWidth="1"/>
    <col min="1555" max="1555" width="7" style="271" customWidth="1"/>
    <col min="1556" max="1556" width="3.5" style="271" customWidth="1"/>
    <col min="1557" max="1557" width="1.1640625" style="271" customWidth="1"/>
    <col min="1558" max="1558" width="5.83203125" style="271" customWidth="1"/>
    <col min="1559" max="1559" width="3.5" style="271" customWidth="1"/>
    <col min="1560" max="1560" width="2.33203125" style="271" customWidth="1"/>
    <col min="1561" max="1561" width="3.6640625" style="271" customWidth="1"/>
    <col min="1562" max="1562" width="4.1640625" style="271" customWidth="1"/>
    <col min="1563" max="1563" width="3" style="271" customWidth="1"/>
    <col min="1564" max="1564" width="9.1640625" style="271" customWidth="1"/>
    <col min="1565" max="1565" width="0.33203125" style="271" customWidth="1"/>
    <col min="1566" max="1566" width="20.5" style="271" customWidth="1"/>
    <col min="1567" max="1567" width="2.1640625" style="271" customWidth="1"/>
    <col min="1568" max="1568" width="8.33203125" style="271" customWidth="1"/>
    <col min="1569" max="1792" width="10.6640625" style="271"/>
    <col min="1793" max="1793" width="1.83203125" style="271" customWidth="1"/>
    <col min="1794" max="1794" width="0.6640625" style="271" customWidth="1"/>
    <col min="1795" max="1795" width="0.1640625" style="271" customWidth="1"/>
    <col min="1796" max="1796" width="2" style="271" customWidth="1"/>
    <col min="1797" max="1797" width="0.1640625" style="271" customWidth="1"/>
    <col min="1798" max="1798" width="2.33203125" style="271" customWidth="1"/>
    <col min="1799" max="1799" width="1.83203125" style="271" customWidth="1"/>
    <col min="1800" max="1800" width="6.5" style="271" customWidth="1"/>
    <col min="1801" max="1801" width="4" style="271" customWidth="1"/>
    <col min="1802" max="1802" width="3.5" style="271" customWidth="1"/>
    <col min="1803" max="1803" width="11.6640625" style="271" customWidth="1"/>
    <col min="1804" max="1804" width="1.6640625" style="271" customWidth="1"/>
    <col min="1805" max="1805" width="0.5" style="271" customWidth="1"/>
    <col min="1806" max="1806" width="10.5" style="271" customWidth="1"/>
    <col min="1807" max="1807" width="5.1640625" style="271" customWidth="1"/>
    <col min="1808" max="1808" width="10.5" style="271" customWidth="1"/>
    <col min="1809" max="1809" width="5.33203125" style="271" customWidth="1"/>
    <col min="1810" max="1810" width="5.1640625" style="271" customWidth="1"/>
    <col min="1811" max="1811" width="7" style="271" customWidth="1"/>
    <col min="1812" max="1812" width="3.5" style="271" customWidth="1"/>
    <col min="1813" max="1813" width="1.1640625" style="271" customWidth="1"/>
    <col min="1814" max="1814" width="5.83203125" style="271" customWidth="1"/>
    <col min="1815" max="1815" width="3.5" style="271" customWidth="1"/>
    <col min="1816" max="1816" width="2.33203125" style="271" customWidth="1"/>
    <col min="1817" max="1817" width="3.6640625" style="271" customWidth="1"/>
    <col min="1818" max="1818" width="4.1640625" style="271" customWidth="1"/>
    <col min="1819" max="1819" width="3" style="271" customWidth="1"/>
    <col min="1820" max="1820" width="9.1640625" style="271" customWidth="1"/>
    <col min="1821" max="1821" width="0.33203125" style="271" customWidth="1"/>
    <col min="1822" max="1822" width="20.5" style="271" customWidth="1"/>
    <col min="1823" max="1823" width="2.1640625" style="271" customWidth="1"/>
    <col min="1824" max="1824" width="8.33203125" style="271" customWidth="1"/>
    <col min="1825" max="2048" width="10.6640625" style="271"/>
    <col min="2049" max="2049" width="1.83203125" style="271" customWidth="1"/>
    <col min="2050" max="2050" width="0.6640625" style="271" customWidth="1"/>
    <col min="2051" max="2051" width="0.1640625" style="271" customWidth="1"/>
    <col min="2052" max="2052" width="2" style="271" customWidth="1"/>
    <col min="2053" max="2053" width="0.1640625" style="271" customWidth="1"/>
    <col min="2054" max="2054" width="2.33203125" style="271" customWidth="1"/>
    <col min="2055" max="2055" width="1.83203125" style="271" customWidth="1"/>
    <col min="2056" max="2056" width="6.5" style="271" customWidth="1"/>
    <col min="2057" max="2057" width="4" style="271" customWidth="1"/>
    <col min="2058" max="2058" width="3.5" style="271" customWidth="1"/>
    <col min="2059" max="2059" width="11.6640625" style="271" customWidth="1"/>
    <col min="2060" max="2060" width="1.6640625" style="271" customWidth="1"/>
    <col min="2061" max="2061" width="0.5" style="271" customWidth="1"/>
    <col min="2062" max="2062" width="10.5" style="271" customWidth="1"/>
    <col min="2063" max="2063" width="5.1640625" style="271" customWidth="1"/>
    <col min="2064" max="2064" width="10.5" style="271" customWidth="1"/>
    <col min="2065" max="2065" width="5.33203125" style="271" customWidth="1"/>
    <col min="2066" max="2066" width="5.1640625" style="271" customWidth="1"/>
    <col min="2067" max="2067" width="7" style="271" customWidth="1"/>
    <col min="2068" max="2068" width="3.5" style="271" customWidth="1"/>
    <col min="2069" max="2069" width="1.1640625" style="271" customWidth="1"/>
    <col min="2070" max="2070" width="5.83203125" style="271" customWidth="1"/>
    <col min="2071" max="2071" width="3.5" style="271" customWidth="1"/>
    <col min="2072" max="2072" width="2.33203125" style="271" customWidth="1"/>
    <col min="2073" max="2073" width="3.6640625" style="271" customWidth="1"/>
    <col min="2074" max="2074" width="4.1640625" style="271" customWidth="1"/>
    <col min="2075" max="2075" width="3" style="271" customWidth="1"/>
    <col min="2076" max="2076" width="9.1640625" style="271" customWidth="1"/>
    <col min="2077" max="2077" width="0.33203125" style="271" customWidth="1"/>
    <col min="2078" max="2078" width="20.5" style="271" customWidth="1"/>
    <col min="2079" max="2079" width="2.1640625" style="271" customWidth="1"/>
    <col min="2080" max="2080" width="8.33203125" style="271" customWidth="1"/>
    <col min="2081" max="2304" width="10.6640625" style="271"/>
    <col min="2305" max="2305" width="1.83203125" style="271" customWidth="1"/>
    <col min="2306" max="2306" width="0.6640625" style="271" customWidth="1"/>
    <col min="2307" max="2307" width="0.1640625" style="271" customWidth="1"/>
    <col min="2308" max="2308" width="2" style="271" customWidth="1"/>
    <col min="2309" max="2309" width="0.1640625" style="271" customWidth="1"/>
    <col min="2310" max="2310" width="2.33203125" style="271" customWidth="1"/>
    <col min="2311" max="2311" width="1.83203125" style="271" customWidth="1"/>
    <col min="2312" max="2312" width="6.5" style="271" customWidth="1"/>
    <col min="2313" max="2313" width="4" style="271" customWidth="1"/>
    <col min="2314" max="2314" width="3.5" style="271" customWidth="1"/>
    <col min="2315" max="2315" width="11.6640625" style="271" customWidth="1"/>
    <col min="2316" max="2316" width="1.6640625" style="271" customWidth="1"/>
    <col min="2317" max="2317" width="0.5" style="271" customWidth="1"/>
    <col min="2318" max="2318" width="10.5" style="271" customWidth="1"/>
    <col min="2319" max="2319" width="5.1640625" style="271" customWidth="1"/>
    <col min="2320" max="2320" width="10.5" style="271" customWidth="1"/>
    <col min="2321" max="2321" width="5.33203125" style="271" customWidth="1"/>
    <col min="2322" max="2322" width="5.1640625" style="271" customWidth="1"/>
    <col min="2323" max="2323" width="7" style="271" customWidth="1"/>
    <col min="2324" max="2324" width="3.5" style="271" customWidth="1"/>
    <col min="2325" max="2325" width="1.1640625" style="271" customWidth="1"/>
    <col min="2326" max="2326" width="5.83203125" style="271" customWidth="1"/>
    <col min="2327" max="2327" width="3.5" style="271" customWidth="1"/>
    <col min="2328" max="2328" width="2.33203125" style="271" customWidth="1"/>
    <col min="2329" max="2329" width="3.6640625" style="271" customWidth="1"/>
    <col min="2330" max="2330" width="4.1640625" style="271" customWidth="1"/>
    <col min="2331" max="2331" width="3" style="271" customWidth="1"/>
    <col min="2332" max="2332" width="9.1640625" style="271" customWidth="1"/>
    <col min="2333" max="2333" width="0.33203125" style="271" customWidth="1"/>
    <col min="2334" max="2334" width="20.5" style="271" customWidth="1"/>
    <col min="2335" max="2335" width="2.1640625" style="271" customWidth="1"/>
    <col min="2336" max="2336" width="8.33203125" style="271" customWidth="1"/>
    <col min="2337" max="2560" width="10.6640625" style="271"/>
    <col min="2561" max="2561" width="1.83203125" style="271" customWidth="1"/>
    <col min="2562" max="2562" width="0.6640625" style="271" customWidth="1"/>
    <col min="2563" max="2563" width="0.1640625" style="271" customWidth="1"/>
    <col min="2564" max="2564" width="2" style="271" customWidth="1"/>
    <col min="2565" max="2565" width="0.1640625" style="271" customWidth="1"/>
    <col min="2566" max="2566" width="2.33203125" style="271" customWidth="1"/>
    <col min="2567" max="2567" width="1.83203125" style="271" customWidth="1"/>
    <col min="2568" max="2568" width="6.5" style="271" customWidth="1"/>
    <col min="2569" max="2569" width="4" style="271" customWidth="1"/>
    <col min="2570" max="2570" width="3.5" style="271" customWidth="1"/>
    <col min="2571" max="2571" width="11.6640625" style="271" customWidth="1"/>
    <col min="2572" max="2572" width="1.6640625" style="271" customWidth="1"/>
    <col min="2573" max="2573" width="0.5" style="271" customWidth="1"/>
    <col min="2574" max="2574" width="10.5" style="271" customWidth="1"/>
    <col min="2575" max="2575" width="5.1640625" style="271" customWidth="1"/>
    <col min="2576" max="2576" width="10.5" style="271" customWidth="1"/>
    <col min="2577" max="2577" width="5.33203125" style="271" customWidth="1"/>
    <col min="2578" max="2578" width="5.1640625" style="271" customWidth="1"/>
    <col min="2579" max="2579" width="7" style="271" customWidth="1"/>
    <col min="2580" max="2580" width="3.5" style="271" customWidth="1"/>
    <col min="2581" max="2581" width="1.1640625" style="271" customWidth="1"/>
    <col min="2582" max="2582" width="5.83203125" style="271" customWidth="1"/>
    <col min="2583" max="2583" width="3.5" style="271" customWidth="1"/>
    <col min="2584" max="2584" width="2.33203125" style="271" customWidth="1"/>
    <col min="2585" max="2585" width="3.6640625" style="271" customWidth="1"/>
    <col min="2586" max="2586" width="4.1640625" style="271" customWidth="1"/>
    <col min="2587" max="2587" width="3" style="271" customWidth="1"/>
    <col min="2588" max="2588" width="9.1640625" style="271" customWidth="1"/>
    <col min="2589" max="2589" width="0.33203125" style="271" customWidth="1"/>
    <col min="2590" max="2590" width="20.5" style="271" customWidth="1"/>
    <col min="2591" max="2591" width="2.1640625" style="271" customWidth="1"/>
    <col min="2592" max="2592" width="8.33203125" style="271" customWidth="1"/>
    <col min="2593" max="2816" width="10.6640625" style="271"/>
    <col min="2817" max="2817" width="1.83203125" style="271" customWidth="1"/>
    <col min="2818" max="2818" width="0.6640625" style="271" customWidth="1"/>
    <col min="2819" max="2819" width="0.1640625" style="271" customWidth="1"/>
    <col min="2820" max="2820" width="2" style="271" customWidth="1"/>
    <col min="2821" max="2821" width="0.1640625" style="271" customWidth="1"/>
    <col min="2822" max="2822" width="2.33203125" style="271" customWidth="1"/>
    <col min="2823" max="2823" width="1.83203125" style="271" customWidth="1"/>
    <col min="2824" max="2824" width="6.5" style="271" customWidth="1"/>
    <col min="2825" max="2825" width="4" style="271" customWidth="1"/>
    <col min="2826" max="2826" width="3.5" style="271" customWidth="1"/>
    <col min="2827" max="2827" width="11.6640625" style="271" customWidth="1"/>
    <col min="2828" max="2828" width="1.6640625" style="271" customWidth="1"/>
    <col min="2829" max="2829" width="0.5" style="271" customWidth="1"/>
    <col min="2830" max="2830" width="10.5" style="271" customWidth="1"/>
    <col min="2831" max="2831" width="5.1640625" style="271" customWidth="1"/>
    <col min="2832" max="2832" width="10.5" style="271" customWidth="1"/>
    <col min="2833" max="2833" width="5.33203125" style="271" customWidth="1"/>
    <col min="2834" max="2834" width="5.1640625" style="271" customWidth="1"/>
    <col min="2835" max="2835" width="7" style="271" customWidth="1"/>
    <col min="2836" max="2836" width="3.5" style="271" customWidth="1"/>
    <col min="2837" max="2837" width="1.1640625" style="271" customWidth="1"/>
    <col min="2838" max="2838" width="5.83203125" style="271" customWidth="1"/>
    <col min="2839" max="2839" width="3.5" style="271" customWidth="1"/>
    <col min="2840" max="2840" width="2.33203125" style="271" customWidth="1"/>
    <col min="2841" max="2841" width="3.6640625" style="271" customWidth="1"/>
    <col min="2842" max="2842" width="4.1640625" style="271" customWidth="1"/>
    <col min="2843" max="2843" width="3" style="271" customWidth="1"/>
    <col min="2844" max="2844" width="9.1640625" style="271" customWidth="1"/>
    <col min="2845" max="2845" width="0.33203125" style="271" customWidth="1"/>
    <col min="2846" max="2846" width="20.5" style="271" customWidth="1"/>
    <col min="2847" max="2847" width="2.1640625" style="271" customWidth="1"/>
    <col min="2848" max="2848" width="8.33203125" style="271" customWidth="1"/>
    <col min="2849" max="3072" width="10.6640625" style="271"/>
    <col min="3073" max="3073" width="1.83203125" style="271" customWidth="1"/>
    <col min="3074" max="3074" width="0.6640625" style="271" customWidth="1"/>
    <col min="3075" max="3075" width="0.1640625" style="271" customWidth="1"/>
    <col min="3076" max="3076" width="2" style="271" customWidth="1"/>
    <col min="3077" max="3077" width="0.1640625" style="271" customWidth="1"/>
    <col min="3078" max="3078" width="2.33203125" style="271" customWidth="1"/>
    <col min="3079" max="3079" width="1.83203125" style="271" customWidth="1"/>
    <col min="3080" max="3080" width="6.5" style="271" customWidth="1"/>
    <col min="3081" max="3081" width="4" style="271" customWidth="1"/>
    <col min="3082" max="3082" width="3.5" style="271" customWidth="1"/>
    <col min="3083" max="3083" width="11.6640625" style="271" customWidth="1"/>
    <col min="3084" max="3084" width="1.6640625" style="271" customWidth="1"/>
    <col min="3085" max="3085" width="0.5" style="271" customWidth="1"/>
    <col min="3086" max="3086" width="10.5" style="271" customWidth="1"/>
    <col min="3087" max="3087" width="5.1640625" style="271" customWidth="1"/>
    <col min="3088" max="3088" width="10.5" style="271" customWidth="1"/>
    <col min="3089" max="3089" width="5.33203125" style="271" customWidth="1"/>
    <col min="3090" max="3090" width="5.1640625" style="271" customWidth="1"/>
    <col min="3091" max="3091" width="7" style="271" customWidth="1"/>
    <col min="3092" max="3092" width="3.5" style="271" customWidth="1"/>
    <col min="3093" max="3093" width="1.1640625" style="271" customWidth="1"/>
    <col min="3094" max="3094" width="5.83203125" style="271" customWidth="1"/>
    <col min="3095" max="3095" width="3.5" style="271" customWidth="1"/>
    <col min="3096" max="3096" width="2.33203125" style="271" customWidth="1"/>
    <col min="3097" max="3097" width="3.6640625" style="271" customWidth="1"/>
    <col min="3098" max="3098" width="4.1640625" style="271" customWidth="1"/>
    <col min="3099" max="3099" width="3" style="271" customWidth="1"/>
    <col min="3100" max="3100" width="9.1640625" style="271" customWidth="1"/>
    <col min="3101" max="3101" width="0.33203125" style="271" customWidth="1"/>
    <col min="3102" max="3102" width="20.5" style="271" customWidth="1"/>
    <col min="3103" max="3103" width="2.1640625" style="271" customWidth="1"/>
    <col min="3104" max="3104" width="8.33203125" style="271" customWidth="1"/>
    <col min="3105" max="3328" width="10.6640625" style="271"/>
    <col min="3329" max="3329" width="1.83203125" style="271" customWidth="1"/>
    <col min="3330" max="3330" width="0.6640625" style="271" customWidth="1"/>
    <col min="3331" max="3331" width="0.1640625" style="271" customWidth="1"/>
    <col min="3332" max="3332" width="2" style="271" customWidth="1"/>
    <col min="3333" max="3333" width="0.1640625" style="271" customWidth="1"/>
    <col min="3334" max="3334" width="2.33203125" style="271" customWidth="1"/>
    <col min="3335" max="3335" width="1.83203125" style="271" customWidth="1"/>
    <col min="3336" max="3336" width="6.5" style="271" customWidth="1"/>
    <col min="3337" max="3337" width="4" style="271" customWidth="1"/>
    <col min="3338" max="3338" width="3.5" style="271" customWidth="1"/>
    <col min="3339" max="3339" width="11.6640625" style="271" customWidth="1"/>
    <col min="3340" max="3340" width="1.6640625" style="271" customWidth="1"/>
    <col min="3341" max="3341" width="0.5" style="271" customWidth="1"/>
    <col min="3342" max="3342" width="10.5" style="271" customWidth="1"/>
    <col min="3343" max="3343" width="5.1640625" style="271" customWidth="1"/>
    <col min="3344" max="3344" width="10.5" style="271" customWidth="1"/>
    <col min="3345" max="3345" width="5.33203125" style="271" customWidth="1"/>
    <col min="3346" max="3346" width="5.1640625" style="271" customWidth="1"/>
    <col min="3347" max="3347" width="7" style="271" customWidth="1"/>
    <col min="3348" max="3348" width="3.5" style="271" customWidth="1"/>
    <col min="3349" max="3349" width="1.1640625" style="271" customWidth="1"/>
    <col min="3350" max="3350" width="5.83203125" style="271" customWidth="1"/>
    <col min="3351" max="3351" width="3.5" style="271" customWidth="1"/>
    <col min="3352" max="3352" width="2.33203125" style="271" customWidth="1"/>
    <col min="3353" max="3353" width="3.6640625" style="271" customWidth="1"/>
    <col min="3354" max="3354" width="4.1640625" style="271" customWidth="1"/>
    <col min="3355" max="3355" width="3" style="271" customWidth="1"/>
    <col min="3356" max="3356" width="9.1640625" style="271" customWidth="1"/>
    <col min="3357" max="3357" width="0.33203125" style="271" customWidth="1"/>
    <col min="3358" max="3358" width="20.5" style="271" customWidth="1"/>
    <col min="3359" max="3359" width="2.1640625" style="271" customWidth="1"/>
    <col min="3360" max="3360" width="8.33203125" style="271" customWidth="1"/>
    <col min="3361" max="3584" width="10.6640625" style="271"/>
    <col min="3585" max="3585" width="1.83203125" style="271" customWidth="1"/>
    <col min="3586" max="3586" width="0.6640625" style="271" customWidth="1"/>
    <col min="3587" max="3587" width="0.1640625" style="271" customWidth="1"/>
    <col min="3588" max="3588" width="2" style="271" customWidth="1"/>
    <col min="3589" max="3589" width="0.1640625" style="271" customWidth="1"/>
    <col min="3590" max="3590" width="2.33203125" style="271" customWidth="1"/>
    <col min="3591" max="3591" width="1.83203125" style="271" customWidth="1"/>
    <col min="3592" max="3592" width="6.5" style="271" customWidth="1"/>
    <col min="3593" max="3593" width="4" style="271" customWidth="1"/>
    <col min="3594" max="3594" width="3.5" style="271" customWidth="1"/>
    <col min="3595" max="3595" width="11.6640625" style="271" customWidth="1"/>
    <col min="3596" max="3596" width="1.6640625" style="271" customWidth="1"/>
    <col min="3597" max="3597" width="0.5" style="271" customWidth="1"/>
    <col min="3598" max="3598" width="10.5" style="271" customWidth="1"/>
    <col min="3599" max="3599" width="5.1640625" style="271" customWidth="1"/>
    <col min="3600" max="3600" width="10.5" style="271" customWidth="1"/>
    <col min="3601" max="3601" width="5.33203125" style="271" customWidth="1"/>
    <col min="3602" max="3602" width="5.1640625" style="271" customWidth="1"/>
    <col min="3603" max="3603" width="7" style="271" customWidth="1"/>
    <col min="3604" max="3604" width="3.5" style="271" customWidth="1"/>
    <col min="3605" max="3605" width="1.1640625" style="271" customWidth="1"/>
    <col min="3606" max="3606" width="5.83203125" style="271" customWidth="1"/>
    <col min="3607" max="3607" width="3.5" style="271" customWidth="1"/>
    <col min="3608" max="3608" width="2.33203125" style="271" customWidth="1"/>
    <col min="3609" max="3609" width="3.6640625" style="271" customWidth="1"/>
    <col min="3610" max="3610" width="4.1640625" style="271" customWidth="1"/>
    <col min="3611" max="3611" width="3" style="271" customWidth="1"/>
    <col min="3612" max="3612" width="9.1640625" style="271" customWidth="1"/>
    <col min="3613" max="3613" width="0.33203125" style="271" customWidth="1"/>
    <col min="3614" max="3614" width="20.5" style="271" customWidth="1"/>
    <col min="3615" max="3615" width="2.1640625" style="271" customWidth="1"/>
    <col min="3616" max="3616" width="8.33203125" style="271" customWidth="1"/>
    <col min="3617" max="3840" width="10.6640625" style="271"/>
    <col min="3841" max="3841" width="1.83203125" style="271" customWidth="1"/>
    <col min="3842" max="3842" width="0.6640625" style="271" customWidth="1"/>
    <col min="3843" max="3843" width="0.1640625" style="271" customWidth="1"/>
    <col min="3844" max="3844" width="2" style="271" customWidth="1"/>
    <col min="3845" max="3845" width="0.1640625" style="271" customWidth="1"/>
    <col min="3846" max="3846" width="2.33203125" style="271" customWidth="1"/>
    <col min="3847" max="3847" width="1.83203125" style="271" customWidth="1"/>
    <col min="3848" max="3848" width="6.5" style="271" customWidth="1"/>
    <col min="3849" max="3849" width="4" style="271" customWidth="1"/>
    <col min="3850" max="3850" width="3.5" style="271" customWidth="1"/>
    <col min="3851" max="3851" width="11.6640625" style="271" customWidth="1"/>
    <col min="3852" max="3852" width="1.6640625" style="271" customWidth="1"/>
    <col min="3853" max="3853" width="0.5" style="271" customWidth="1"/>
    <col min="3854" max="3854" width="10.5" style="271" customWidth="1"/>
    <col min="3855" max="3855" width="5.1640625" style="271" customWidth="1"/>
    <col min="3856" max="3856" width="10.5" style="271" customWidth="1"/>
    <col min="3857" max="3857" width="5.33203125" style="271" customWidth="1"/>
    <col min="3858" max="3858" width="5.1640625" style="271" customWidth="1"/>
    <col min="3859" max="3859" width="7" style="271" customWidth="1"/>
    <col min="3860" max="3860" width="3.5" style="271" customWidth="1"/>
    <col min="3861" max="3861" width="1.1640625" style="271" customWidth="1"/>
    <col min="3862" max="3862" width="5.83203125" style="271" customWidth="1"/>
    <col min="3863" max="3863" width="3.5" style="271" customWidth="1"/>
    <col min="3864" max="3864" width="2.33203125" style="271" customWidth="1"/>
    <col min="3865" max="3865" width="3.6640625" style="271" customWidth="1"/>
    <col min="3866" max="3866" width="4.1640625" style="271" customWidth="1"/>
    <col min="3867" max="3867" width="3" style="271" customWidth="1"/>
    <col min="3868" max="3868" width="9.1640625" style="271" customWidth="1"/>
    <col min="3869" max="3869" width="0.33203125" style="271" customWidth="1"/>
    <col min="3870" max="3870" width="20.5" style="271" customWidth="1"/>
    <col min="3871" max="3871" width="2.1640625" style="271" customWidth="1"/>
    <col min="3872" max="3872" width="8.33203125" style="271" customWidth="1"/>
    <col min="3873" max="4096" width="10.6640625" style="271"/>
    <col min="4097" max="4097" width="1.83203125" style="271" customWidth="1"/>
    <col min="4098" max="4098" width="0.6640625" style="271" customWidth="1"/>
    <col min="4099" max="4099" width="0.1640625" style="271" customWidth="1"/>
    <col min="4100" max="4100" width="2" style="271" customWidth="1"/>
    <col min="4101" max="4101" width="0.1640625" style="271" customWidth="1"/>
    <col min="4102" max="4102" width="2.33203125" style="271" customWidth="1"/>
    <col min="4103" max="4103" width="1.83203125" style="271" customWidth="1"/>
    <col min="4104" max="4104" width="6.5" style="271" customWidth="1"/>
    <col min="4105" max="4105" width="4" style="271" customWidth="1"/>
    <col min="4106" max="4106" width="3.5" style="271" customWidth="1"/>
    <col min="4107" max="4107" width="11.6640625" style="271" customWidth="1"/>
    <col min="4108" max="4108" width="1.6640625" style="271" customWidth="1"/>
    <col min="4109" max="4109" width="0.5" style="271" customWidth="1"/>
    <col min="4110" max="4110" width="10.5" style="271" customWidth="1"/>
    <col min="4111" max="4111" width="5.1640625" style="271" customWidth="1"/>
    <col min="4112" max="4112" width="10.5" style="271" customWidth="1"/>
    <col min="4113" max="4113" width="5.33203125" style="271" customWidth="1"/>
    <col min="4114" max="4114" width="5.1640625" style="271" customWidth="1"/>
    <col min="4115" max="4115" width="7" style="271" customWidth="1"/>
    <col min="4116" max="4116" width="3.5" style="271" customWidth="1"/>
    <col min="4117" max="4117" width="1.1640625" style="271" customWidth="1"/>
    <col min="4118" max="4118" width="5.83203125" style="271" customWidth="1"/>
    <col min="4119" max="4119" width="3.5" style="271" customWidth="1"/>
    <col min="4120" max="4120" width="2.33203125" style="271" customWidth="1"/>
    <col min="4121" max="4121" width="3.6640625" style="271" customWidth="1"/>
    <col min="4122" max="4122" width="4.1640625" style="271" customWidth="1"/>
    <col min="4123" max="4123" width="3" style="271" customWidth="1"/>
    <col min="4124" max="4124" width="9.1640625" style="271" customWidth="1"/>
    <col min="4125" max="4125" width="0.33203125" style="271" customWidth="1"/>
    <col min="4126" max="4126" width="20.5" style="271" customWidth="1"/>
    <col min="4127" max="4127" width="2.1640625" style="271" customWidth="1"/>
    <col min="4128" max="4128" width="8.33203125" style="271" customWidth="1"/>
    <col min="4129" max="4352" width="10.6640625" style="271"/>
    <col min="4353" max="4353" width="1.83203125" style="271" customWidth="1"/>
    <col min="4354" max="4354" width="0.6640625" style="271" customWidth="1"/>
    <col min="4355" max="4355" width="0.1640625" style="271" customWidth="1"/>
    <col min="4356" max="4356" width="2" style="271" customWidth="1"/>
    <col min="4357" max="4357" width="0.1640625" style="271" customWidth="1"/>
    <col min="4358" max="4358" width="2.33203125" style="271" customWidth="1"/>
    <col min="4359" max="4359" width="1.83203125" style="271" customWidth="1"/>
    <col min="4360" max="4360" width="6.5" style="271" customWidth="1"/>
    <col min="4361" max="4361" width="4" style="271" customWidth="1"/>
    <col min="4362" max="4362" width="3.5" style="271" customWidth="1"/>
    <col min="4363" max="4363" width="11.6640625" style="271" customWidth="1"/>
    <col min="4364" max="4364" width="1.6640625" style="271" customWidth="1"/>
    <col min="4365" max="4365" width="0.5" style="271" customWidth="1"/>
    <col min="4366" max="4366" width="10.5" style="271" customWidth="1"/>
    <col min="4367" max="4367" width="5.1640625" style="271" customWidth="1"/>
    <col min="4368" max="4368" width="10.5" style="271" customWidth="1"/>
    <col min="4369" max="4369" width="5.33203125" style="271" customWidth="1"/>
    <col min="4370" max="4370" width="5.1640625" style="271" customWidth="1"/>
    <col min="4371" max="4371" width="7" style="271" customWidth="1"/>
    <col min="4372" max="4372" width="3.5" style="271" customWidth="1"/>
    <col min="4373" max="4373" width="1.1640625" style="271" customWidth="1"/>
    <col min="4374" max="4374" width="5.83203125" style="271" customWidth="1"/>
    <col min="4375" max="4375" width="3.5" style="271" customWidth="1"/>
    <col min="4376" max="4376" width="2.33203125" style="271" customWidth="1"/>
    <col min="4377" max="4377" width="3.6640625" style="271" customWidth="1"/>
    <col min="4378" max="4378" width="4.1640625" style="271" customWidth="1"/>
    <col min="4379" max="4379" width="3" style="271" customWidth="1"/>
    <col min="4380" max="4380" width="9.1640625" style="271" customWidth="1"/>
    <col min="4381" max="4381" width="0.33203125" style="271" customWidth="1"/>
    <col min="4382" max="4382" width="20.5" style="271" customWidth="1"/>
    <col min="4383" max="4383" width="2.1640625" style="271" customWidth="1"/>
    <col min="4384" max="4384" width="8.33203125" style="271" customWidth="1"/>
    <col min="4385" max="4608" width="10.6640625" style="271"/>
    <col min="4609" max="4609" width="1.83203125" style="271" customWidth="1"/>
    <col min="4610" max="4610" width="0.6640625" style="271" customWidth="1"/>
    <col min="4611" max="4611" width="0.1640625" style="271" customWidth="1"/>
    <col min="4612" max="4612" width="2" style="271" customWidth="1"/>
    <col min="4613" max="4613" width="0.1640625" style="271" customWidth="1"/>
    <col min="4614" max="4614" width="2.33203125" style="271" customWidth="1"/>
    <col min="4615" max="4615" width="1.83203125" style="271" customWidth="1"/>
    <col min="4616" max="4616" width="6.5" style="271" customWidth="1"/>
    <col min="4617" max="4617" width="4" style="271" customWidth="1"/>
    <col min="4618" max="4618" width="3.5" style="271" customWidth="1"/>
    <col min="4619" max="4619" width="11.6640625" style="271" customWidth="1"/>
    <col min="4620" max="4620" width="1.6640625" style="271" customWidth="1"/>
    <col min="4621" max="4621" width="0.5" style="271" customWidth="1"/>
    <col min="4622" max="4622" width="10.5" style="271" customWidth="1"/>
    <col min="4623" max="4623" width="5.1640625" style="271" customWidth="1"/>
    <col min="4624" max="4624" width="10.5" style="271" customWidth="1"/>
    <col min="4625" max="4625" width="5.33203125" style="271" customWidth="1"/>
    <col min="4626" max="4626" width="5.1640625" style="271" customWidth="1"/>
    <col min="4627" max="4627" width="7" style="271" customWidth="1"/>
    <col min="4628" max="4628" width="3.5" style="271" customWidth="1"/>
    <col min="4629" max="4629" width="1.1640625" style="271" customWidth="1"/>
    <col min="4630" max="4630" width="5.83203125" style="271" customWidth="1"/>
    <col min="4631" max="4631" width="3.5" style="271" customWidth="1"/>
    <col min="4632" max="4632" width="2.33203125" style="271" customWidth="1"/>
    <col min="4633" max="4633" width="3.6640625" style="271" customWidth="1"/>
    <col min="4634" max="4634" width="4.1640625" style="271" customWidth="1"/>
    <col min="4635" max="4635" width="3" style="271" customWidth="1"/>
    <col min="4636" max="4636" width="9.1640625" style="271" customWidth="1"/>
    <col min="4637" max="4637" width="0.33203125" style="271" customWidth="1"/>
    <col min="4638" max="4638" width="20.5" style="271" customWidth="1"/>
    <col min="4639" max="4639" width="2.1640625" style="271" customWidth="1"/>
    <col min="4640" max="4640" width="8.33203125" style="271" customWidth="1"/>
    <col min="4641" max="4864" width="10.6640625" style="271"/>
    <col min="4865" max="4865" width="1.83203125" style="271" customWidth="1"/>
    <col min="4866" max="4866" width="0.6640625" style="271" customWidth="1"/>
    <col min="4867" max="4867" width="0.1640625" style="271" customWidth="1"/>
    <col min="4868" max="4868" width="2" style="271" customWidth="1"/>
    <col min="4869" max="4869" width="0.1640625" style="271" customWidth="1"/>
    <col min="4870" max="4870" width="2.33203125" style="271" customWidth="1"/>
    <col min="4871" max="4871" width="1.83203125" style="271" customWidth="1"/>
    <col min="4872" max="4872" width="6.5" style="271" customWidth="1"/>
    <col min="4873" max="4873" width="4" style="271" customWidth="1"/>
    <col min="4874" max="4874" width="3.5" style="271" customWidth="1"/>
    <col min="4875" max="4875" width="11.6640625" style="271" customWidth="1"/>
    <col min="4876" max="4876" width="1.6640625" style="271" customWidth="1"/>
    <col min="4877" max="4877" width="0.5" style="271" customWidth="1"/>
    <col min="4878" max="4878" width="10.5" style="271" customWidth="1"/>
    <col min="4879" max="4879" width="5.1640625" style="271" customWidth="1"/>
    <col min="4880" max="4880" width="10.5" style="271" customWidth="1"/>
    <col min="4881" max="4881" width="5.33203125" style="271" customWidth="1"/>
    <col min="4882" max="4882" width="5.1640625" style="271" customWidth="1"/>
    <col min="4883" max="4883" width="7" style="271" customWidth="1"/>
    <col min="4884" max="4884" width="3.5" style="271" customWidth="1"/>
    <col min="4885" max="4885" width="1.1640625" style="271" customWidth="1"/>
    <col min="4886" max="4886" width="5.83203125" style="271" customWidth="1"/>
    <col min="4887" max="4887" width="3.5" style="271" customWidth="1"/>
    <col min="4888" max="4888" width="2.33203125" style="271" customWidth="1"/>
    <col min="4889" max="4889" width="3.6640625" style="271" customWidth="1"/>
    <col min="4890" max="4890" width="4.1640625" style="271" customWidth="1"/>
    <col min="4891" max="4891" width="3" style="271" customWidth="1"/>
    <col min="4892" max="4892" width="9.1640625" style="271" customWidth="1"/>
    <col min="4893" max="4893" width="0.33203125" style="271" customWidth="1"/>
    <col min="4894" max="4894" width="20.5" style="271" customWidth="1"/>
    <col min="4895" max="4895" width="2.1640625" style="271" customWidth="1"/>
    <col min="4896" max="4896" width="8.33203125" style="271" customWidth="1"/>
    <col min="4897" max="5120" width="10.6640625" style="271"/>
    <col min="5121" max="5121" width="1.83203125" style="271" customWidth="1"/>
    <col min="5122" max="5122" width="0.6640625" style="271" customWidth="1"/>
    <col min="5123" max="5123" width="0.1640625" style="271" customWidth="1"/>
    <col min="5124" max="5124" width="2" style="271" customWidth="1"/>
    <col min="5125" max="5125" width="0.1640625" style="271" customWidth="1"/>
    <col min="5126" max="5126" width="2.33203125" style="271" customWidth="1"/>
    <col min="5127" max="5127" width="1.83203125" style="271" customWidth="1"/>
    <col min="5128" max="5128" width="6.5" style="271" customWidth="1"/>
    <col min="5129" max="5129" width="4" style="271" customWidth="1"/>
    <col min="5130" max="5130" width="3.5" style="271" customWidth="1"/>
    <col min="5131" max="5131" width="11.6640625" style="271" customWidth="1"/>
    <col min="5132" max="5132" width="1.6640625" style="271" customWidth="1"/>
    <col min="5133" max="5133" width="0.5" style="271" customWidth="1"/>
    <col min="5134" max="5134" width="10.5" style="271" customWidth="1"/>
    <col min="5135" max="5135" width="5.1640625" style="271" customWidth="1"/>
    <col min="5136" max="5136" width="10.5" style="271" customWidth="1"/>
    <col min="5137" max="5137" width="5.33203125" style="271" customWidth="1"/>
    <col min="5138" max="5138" width="5.1640625" style="271" customWidth="1"/>
    <col min="5139" max="5139" width="7" style="271" customWidth="1"/>
    <col min="5140" max="5140" width="3.5" style="271" customWidth="1"/>
    <col min="5141" max="5141" width="1.1640625" style="271" customWidth="1"/>
    <col min="5142" max="5142" width="5.83203125" style="271" customWidth="1"/>
    <col min="5143" max="5143" width="3.5" style="271" customWidth="1"/>
    <col min="5144" max="5144" width="2.33203125" style="271" customWidth="1"/>
    <col min="5145" max="5145" width="3.6640625" style="271" customWidth="1"/>
    <col min="5146" max="5146" width="4.1640625" style="271" customWidth="1"/>
    <col min="5147" max="5147" width="3" style="271" customWidth="1"/>
    <col min="5148" max="5148" width="9.1640625" style="271" customWidth="1"/>
    <col min="5149" max="5149" width="0.33203125" style="271" customWidth="1"/>
    <col min="5150" max="5150" width="20.5" style="271" customWidth="1"/>
    <col min="5151" max="5151" width="2.1640625" style="271" customWidth="1"/>
    <col min="5152" max="5152" width="8.33203125" style="271" customWidth="1"/>
    <col min="5153" max="5376" width="10.6640625" style="271"/>
    <col min="5377" max="5377" width="1.83203125" style="271" customWidth="1"/>
    <col min="5378" max="5378" width="0.6640625" style="271" customWidth="1"/>
    <col min="5379" max="5379" width="0.1640625" style="271" customWidth="1"/>
    <col min="5380" max="5380" width="2" style="271" customWidth="1"/>
    <col min="5381" max="5381" width="0.1640625" style="271" customWidth="1"/>
    <col min="5382" max="5382" width="2.33203125" style="271" customWidth="1"/>
    <col min="5383" max="5383" width="1.83203125" style="271" customWidth="1"/>
    <col min="5384" max="5384" width="6.5" style="271" customWidth="1"/>
    <col min="5385" max="5385" width="4" style="271" customWidth="1"/>
    <col min="5386" max="5386" width="3.5" style="271" customWidth="1"/>
    <col min="5387" max="5387" width="11.6640625" style="271" customWidth="1"/>
    <col min="5388" max="5388" width="1.6640625" style="271" customWidth="1"/>
    <col min="5389" max="5389" width="0.5" style="271" customWidth="1"/>
    <col min="5390" max="5390" width="10.5" style="271" customWidth="1"/>
    <col min="5391" max="5391" width="5.1640625" style="271" customWidth="1"/>
    <col min="5392" max="5392" width="10.5" style="271" customWidth="1"/>
    <col min="5393" max="5393" width="5.33203125" style="271" customWidth="1"/>
    <col min="5394" max="5394" width="5.1640625" style="271" customWidth="1"/>
    <col min="5395" max="5395" width="7" style="271" customWidth="1"/>
    <col min="5396" max="5396" width="3.5" style="271" customWidth="1"/>
    <col min="5397" max="5397" width="1.1640625" style="271" customWidth="1"/>
    <col min="5398" max="5398" width="5.83203125" style="271" customWidth="1"/>
    <col min="5399" max="5399" width="3.5" style="271" customWidth="1"/>
    <col min="5400" max="5400" width="2.33203125" style="271" customWidth="1"/>
    <col min="5401" max="5401" width="3.6640625" style="271" customWidth="1"/>
    <col min="5402" max="5402" width="4.1640625" style="271" customWidth="1"/>
    <col min="5403" max="5403" width="3" style="271" customWidth="1"/>
    <col min="5404" max="5404" width="9.1640625" style="271" customWidth="1"/>
    <col min="5405" max="5405" width="0.33203125" style="271" customWidth="1"/>
    <col min="5406" max="5406" width="20.5" style="271" customWidth="1"/>
    <col min="5407" max="5407" width="2.1640625" style="271" customWidth="1"/>
    <col min="5408" max="5408" width="8.33203125" style="271" customWidth="1"/>
    <col min="5409" max="5632" width="10.6640625" style="271"/>
    <col min="5633" max="5633" width="1.83203125" style="271" customWidth="1"/>
    <col min="5634" max="5634" width="0.6640625" style="271" customWidth="1"/>
    <col min="5635" max="5635" width="0.1640625" style="271" customWidth="1"/>
    <col min="5636" max="5636" width="2" style="271" customWidth="1"/>
    <col min="5637" max="5637" width="0.1640625" style="271" customWidth="1"/>
    <col min="5638" max="5638" width="2.33203125" style="271" customWidth="1"/>
    <col min="5639" max="5639" width="1.83203125" style="271" customWidth="1"/>
    <col min="5640" max="5640" width="6.5" style="271" customWidth="1"/>
    <col min="5641" max="5641" width="4" style="271" customWidth="1"/>
    <col min="5642" max="5642" width="3.5" style="271" customWidth="1"/>
    <col min="5643" max="5643" width="11.6640625" style="271" customWidth="1"/>
    <col min="5644" max="5644" width="1.6640625" style="271" customWidth="1"/>
    <col min="5645" max="5645" width="0.5" style="271" customWidth="1"/>
    <col min="5646" max="5646" width="10.5" style="271" customWidth="1"/>
    <col min="5647" max="5647" width="5.1640625" style="271" customWidth="1"/>
    <col min="5648" max="5648" width="10.5" style="271" customWidth="1"/>
    <col min="5649" max="5649" width="5.33203125" style="271" customWidth="1"/>
    <col min="5650" max="5650" width="5.1640625" style="271" customWidth="1"/>
    <col min="5651" max="5651" width="7" style="271" customWidth="1"/>
    <col min="5652" max="5652" width="3.5" style="271" customWidth="1"/>
    <col min="5653" max="5653" width="1.1640625" style="271" customWidth="1"/>
    <col min="5654" max="5654" width="5.83203125" style="271" customWidth="1"/>
    <col min="5655" max="5655" width="3.5" style="271" customWidth="1"/>
    <col min="5656" max="5656" width="2.33203125" style="271" customWidth="1"/>
    <col min="5657" max="5657" width="3.6640625" style="271" customWidth="1"/>
    <col min="5658" max="5658" width="4.1640625" style="271" customWidth="1"/>
    <col min="5659" max="5659" width="3" style="271" customWidth="1"/>
    <col min="5660" max="5660" width="9.1640625" style="271" customWidth="1"/>
    <col min="5661" max="5661" width="0.33203125" style="271" customWidth="1"/>
    <col min="5662" max="5662" width="20.5" style="271" customWidth="1"/>
    <col min="5663" max="5663" width="2.1640625" style="271" customWidth="1"/>
    <col min="5664" max="5664" width="8.33203125" style="271" customWidth="1"/>
    <col min="5665" max="5888" width="10.6640625" style="271"/>
    <col min="5889" max="5889" width="1.83203125" style="271" customWidth="1"/>
    <col min="5890" max="5890" width="0.6640625" style="271" customWidth="1"/>
    <col min="5891" max="5891" width="0.1640625" style="271" customWidth="1"/>
    <col min="5892" max="5892" width="2" style="271" customWidth="1"/>
    <col min="5893" max="5893" width="0.1640625" style="271" customWidth="1"/>
    <col min="5894" max="5894" width="2.33203125" style="271" customWidth="1"/>
    <col min="5895" max="5895" width="1.83203125" style="271" customWidth="1"/>
    <col min="5896" max="5896" width="6.5" style="271" customWidth="1"/>
    <col min="5897" max="5897" width="4" style="271" customWidth="1"/>
    <col min="5898" max="5898" width="3.5" style="271" customWidth="1"/>
    <col min="5899" max="5899" width="11.6640625" style="271" customWidth="1"/>
    <col min="5900" max="5900" width="1.6640625" style="271" customWidth="1"/>
    <col min="5901" max="5901" width="0.5" style="271" customWidth="1"/>
    <col min="5902" max="5902" width="10.5" style="271" customWidth="1"/>
    <col min="5903" max="5903" width="5.1640625" style="271" customWidth="1"/>
    <col min="5904" max="5904" width="10.5" style="271" customWidth="1"/>
    <col min="5905" max="5905" width="5.33203125" style="271" customWidth="1"/>
    <col min="5906" max="5906" width="5.1640625" style="271" customWidth="1"/>
    <col min="5907" max="5907" width="7" style="271" customWidth="1"/>
    <col min="5908" max="5908" width="3.5" style="271" customWidth="1"/>
    <col min="5909" max="5909" width="1.1640625" style="271" customWidth="1"/>
    <col min="5910" max="5910" width="5.83203125" style="271" customWidth="1"/>
    <col min="5911" max="5911" width="3.5" style="271" customWidth="1"/>
    <col min="5912" max="5912" width="2.33203125" style="271" customWidth="1"/>
    <col min="5913" max="5913" width="3.6640625" style="271" customWidth="1"/>
    <col min="5914" max="5914" width="4.1640625" style="271" customWidth="1"/>
    <col min="5915" max="5915" width="3" style="271" customWidth="1"/>
    <col min="5916" max="5916" width="9.1640625" style="271" customWidth="1"/>
    <col min="5917" max="5917" width="0.33203125" style="271" customWidth="1"/>
    <col min="5918" max="5918" width="20.5" style="271" customWidth="1"/>
    <col min="5919" max="5919" width="2.1640625" style="271" customWidth="1"/>
    <col min="5920" max="5920" width="8.33203125" style="271" customWidth="1"/>
    <col min="5921" max="6144" width="10.6640625" style="271"/>
    <col min="6145" max="6145" width="1.83203125" style="271" customWidth="1"/>
    <col min="6146" max="6146" width="0.6640625" style="271" customWidth="1"/>
    <col min="6147" max="6147" width="0.1640625" style="271" customWidth="1"/>
    <col min="6148" max="6148" width="2" style="271" customWidth="1"/>
    <col min="6149" max="6149" width="0.1640625" style="271" customWidth="1"/>
    <col min="6150" max="6150" width="2.33203125" style="271" customWidth="1"/>
    <col min="6151" max="6151" width="1.83203125" style="271" customWidth="1"/>
    <col min="6152" max="6152" width="6.5" style="271" customWidth="1"/>
    <col min="6153" max="6153" width="4" style="271" customWidth="1"/>
    <col min="6154" max="6154" width="3.5" style="271" customWidth="1"/>
    <col min="6155" max="6155" width="11.6640625" style="271" customWidth="1"/>
    <col min="6156" max="6156" width="1.6640625" style="271" customWidth="1"/>
    <col min="6157" max="6157" width="0.5" style="271" customWidth="1"/>
    <col min="6158" max="6158" width="10.5" style="271" customWidth="1"/>
    <col min="6159" max="6159" width="5.1640625" style="271" customWidth="1"/>
    <col min="6160" max="6160" width="10.5" style="271" customWidth="1"/>
    <col min="6161" max="6161" width="5.33203125" style="271" customWidth="1"/>
    <col min="6162" max="6162" width="5.1640625" style="271" customWidth="1"/>
    <col min="6163" max="6163" width="7" style="271" customWidth="1"/>
    <col min="6164" max="6164" width="3.5" style="271" customWidth="1"/>
    <col min="6165" max="6165" width="1.1640625" style="271" customWidth="1"/>
    <col min="6166" max="6166" width="5.83203125" style="271" customWidth="1"/>
    <col min="6167" max="6167" width="3.5" style="271" customWidth="1"/>
    <col min="6168" max="6168" width="2.33203125" style="271" customWidth="1"/>
    <col min="6169" max="6169" width="3.6640625" style="271" customWidth="1"/>
    <col min="6170" max="6170" width="4.1640625" style="271" customWidth="1"/>
    <col min="6171" max="6171" width="3" style="271" customWidth="1"/>
    <col min="6172" max="6172" width="9.1640625" style="271" customWidth="1"/>
    <col min="6173" max="6173" width="0.33203125" style="271" customWidth="1"/>
    <col min="6174" max="6174" width="20.5" style="271" customWidth="1"/>
    <col min="6175" max="6175" width="2.1640625" style="271" customWidth="1"/>
    <col min="6176" max="6176" width="8.33203125" style="271" customWidth="1"/>
    <col min="6177" max="6400" width="10.6640625" style="271"/>
    <col min="6401" max="6401" width="1.83203125" style="271" customWidth="1"/>
    <col min="6402" max="6402" width="0.6640625" style="271" customWidth="1"/>
    <col min="6403" max="6403" width="0.1640625" style="271" customWidth="1"/>
    <col min="6404" max="6404" width="2" style="271" customWidth="1"/>
    <col min="6405" max="6405" width="0.1640625" style="271" customWidth="1"/>
    <col min="6406" max="6406" width="2.33203125" style="271" customWidth="1"/>
    <col min="6407" max="6407" width="1.83203125" style="271" customWidth="1"/>
    <col min="6408" max="6408" width="6.5" style="271" customWidth="1"/>
    <col min="6409" max="6409" width="4" style="271" customWidth="1"/>
    <col min="6410" max="6410" width="3.5" style="271" customWidth="1"/>
    <col min="6411" max="6411" width="11.6640625" style="271" customWidth="1"/>
    <col min="6412" max="6412" width="1.6640625" style="271" customWidth="1"/>
    <col min="6413" max="6413" width="0.5" style="271" customWidth="1"/>
    <col min="6414" max="6414" width="10.5" style="271" customWidth="1"/>
    <col min="6415" max="6415" width="5.1640625" style="271" customWidth="1"/>
    <col min="6416" max="6416" width="10.5" style="271" customWidth="1"/>
    <col min="6417" max="6417" width="5.33203125" style="271" customWidth="1"/>
    <col min="6418" max="6418" width="5.1640625" style="271" customWidth="1"/>
    <col min="6419" max="6419" width="7" style="271" customWidth="1"/>
    <col min="6420" max="6420" width="3.5" style="271" customWidth="1"/>
    <col min="6421" max="6421" width="1.1640625" style="271" customWidth="1"/>
    <col min="6422" max="6422" width="5.83203125" style="271" customWidth="1"/>
    <col min="6423" max="6423" width="3.5" style="271" customWidth="1"/>
    <col min="6424" max="6424" width="2.33203125" style="271" customWidth="1"/>
    <col min="6425" max="6425" width="3.6640625" style="271" customWidth="1"/>
    <col min="6426" max="6426" width="4.1640625" style="271" customWidth="1"/>
    <col min="6427" max="6427" width="3" style="271" customWidth="1"/>
    <col min="6428" max="6428" width="9.1640625" style="271" customWidth="1"/>
    <col min="6429" max="6429" width="0.33203125" style="271" customWidth="1"/>
    <col min="6430" max="6430" width="20.5" style="271" customWidth="1"/>
    <col min="6431" max="6431" width="2.1640625" style="271" customWidth="1"/>
    <col min="6432" max="6432" width="8.33203125" style="271" customWidth="1"/>
    <col min="6433" max="6656" width="10.6640625" style="271"/>
    <col min="6657" max="6657" width="1.83203125" style="271" customWidth="1"/>
    <col min="6658" max="6658" width="0.6640625" style="271" customWidth="1"/>
    <col min="6659" max="6659" width="0.1640625" style="271" customWidth="1"/>
    <col min="6660" max="6660" width="2" style="271" customWidth="1"/>
    <col min="6661" max="6661" width="0.1640625" style="271" customWidth="1"/>
    <col min="6662" max="6662" width="2.33203125" style="271" customWidth="1"/>
    <col min="6663" max="6663" width="1.83203125" style="271" customWidth="1"/>
    <col min="6664" max="6664" width="6.5" style="271" customWidth="1"/>
    <col min="6665" max="6665" width="4" style="271" customWidth="1"/>
    <col min="6666" max="6666" width="3.5" style="271" customWidth="1"/>
    <col min="6667" max="6667" width="11.6640625" style="271" customWidth="1"/>
    <col min="6668" max="6668" width="1.6640625" style="271" customWidth="1"/>
    <col min="6669" max="6669" width="0.5" style="271" customWidth="1"/>
    <col min="6670" max="6670" width="10.5" style="271" customWidth="1"/>
    <col min="6671" max="6671" width="5.1640625" style="271" customWidth="1"/>
    <col min="6672" max="6672" width="10.5" style="271" customWidth="1"/>
    <col min="6673" max="6673" width="5.33203125" style="271" customWidth="1"/>
    <col min="6674" max="6674" width="5.1640625" style="271" customWidth="1"/>
    <col min="6675" max="6675" width="7" style="271" customWidth="1"/>
    <col min="6676" max="6676" width="3.5" style="271" customWidth="1"/>
    <col min="6677" max="6677" width="1.1640625" style="271" customWidth="1"/>
    <col min="6678" max="6678" width="5.83203125" style="271" customWidth="1"/>
    <col min="6679" max="6679" width="3.5" style="271" customWidth="1"/>
    <col min="6680" max="6680" width="2.33203125" style="271" customWidth="1"/>
    <col min="6681" max="6681" width="3.6640625" style="271" customWidth="1"/>
    <col min="6682" max="6682" width="4.1640625" style="271" customWidth="1"/>
    <col min="6683" max="6683" width="3" style="271" customWidth="1"/>
    <col min="6684" max="6684" width="9.1640625" style="271" customWidth="1"/>
    <col min="6685" max="6685" width="0.33203125" style="271" customWidth="1"/>
    <col min="6686" max="6686" width="20.5" style="271" customWidth="1"/>
    <col min="6687" max="6687" width="2.1640625" style="271" customWidth="1"/>
    <col min="6688" max="6688" width="8.33203125" style="271" customWidth="1"/>
    <col min="6689" max="6912" width="10.6640625" style="271"/>
    <col min="6913" max="6913" width="1.83203125" style="271" customWidth="1"/>
    <col min="6914" max="6914" width="0.6640625" style="271" customWidth="1"/>
    <col min="6915" max="6915" width="0.1640625" style="271" customWidth="1"/>
    <col min="6916" max="6916" width="2" style="271" customWidth="1"/>
    <col min="6917" max="6917" width="0.1640625" style="271" customWidth="1"/>
    <col min="6918" max="6918" width="2.33203125" style="271" customWidth="1"/>
    <col min="6919" max="6919" width="1.83203125" style="271" customWidth="1"/>
    <col min="6920" max="6920" width="6.5" style="271" customWidth="1"/>
    <col min="6921" max="6921" width="4" style="271" customWidth="1"/>
    <col min="6922" max="6922" width="3.5" style="271" customWidth="1"/>
    <col min="6923" max="6923" width="11.6640625" style="271" customWidth="1"/>
    <col min="6924" max="6924" width="1.6640625" style="271" customWidth="1"/>
    <col min="6925" max="6925" width="0.5" style="271" customWidth="1"/>
    <col min="6926" max="6926" width="10.5" style="271" customWidth="1"/>
    <col min="6927" max="6927" width="5.1640625" style="271" customWidth="1"/>
    <col min="6928" max="6928" width="10.5" style="271" customWidth="1"/>
    <col min="6929" max="6929" width="5.33203125" style="271" customWidth="1"/>
    <col min="6930" max="6930" width="5.1640625" style="271" customWidth="1"/>
    <col min="6931" max="6931" width="7" style="271" customWidth="1"/>
    <col min="6932" max="6932" width="3.5" style="271" customWidth="1"/>
    <col min="6933" max="6933" width="1.1640625" style="271" customWidth="1"/>
    <col min="6934" max="6934" width="5.83203125" style="271" customWidth="1"/>
    <col min="6935" max="6935" width="3.5" style="271" customWidth="1"/>
    <col min="6936" max="6936" width="2.33203125" style="271" customWidth="1"/>
    <col min="6937" max="6937" width="3.6640625" style="271" customWidth="1"/>
    <col min="6938" max="6938" width="4.1640625" style="271" customWidth="1"/>
    <col min="6939" max="6939" width="3" style="271" customWidth="1"/>
    <col min="6940" max="6940" width="9.1640625" style="271" customWidth="1"/>
    <col min="6941" max="6941" width="0.33203125" style="271" customWidth="1"/>
    <col min="6942" max="6942" width="20.5" style="271" customWidth="1"/>
    <col min="6943" max="6943" width="2.1640625" style="271" customWidth="1"/>
    <col min="6944" max="6944" width="8.33203125" style="271" customWidth="1"/>
    <col min="6945" max="7168" width="10.6640625" style="271"/>
    <col min="7169" max="7169" width="1.83203125" style="271" customWidth="1"/>
    <col min="7170" max="7170" width="0.6640625" style="271" customWidth="1"/>
    <col min="7171" max="7171" width="0.1640625" style="271" customWidth="1"/>
    <col min="7172" max="7172" width="2" style="271" customWidth="1"/>
    <col min="7173" max="7173" width="0.1640625" style="271" customWidth="1"/>
    <col min="7174" max="7174" width="2.33203125" style="271" customWidth="1"/>
    <col min="7175" max="7175" width="1.83203125" style="271" customWidth="1"/>
    <col min="7176" max="7176" width="6.5" style="271" customWidth="1"/>
    <col min="7177" max="7177" width="4" style="271" customWidth="1"/>
    <col min="7178" max="7178" width="3.5" style="271" customWidth="1"/>
    <col min="7179" max="7179" width="11.6640625" style="271" customWidth="1"/>
    <col min="7180" max="7180" width="1.6640625" style="271" customWidth="1"/>
    <col min="7181" max="7181" width="0.5" style="271" customWidth="1"/>
    <col min="7182" max="7182" width="10.5" style="271" customWidth="1"/>
    <col min="7183" max="7183" width="5.1640625" style="271" customWidth="1"/>
    <col min="7184" max="7184" width="10.5" style="271" customWidth="1"/>
    <col min="7185" max="7185" width="5.33203125" style="271" customWidth="1"/>
    <col min="7186" max="7186" width="5.1640625" style="271" customWidth="1"/>
    <col min="7187" max="7187" width="7" style="271" customWidth="1"/>
    <col min="7188" max="7188" width="3.5" style="271" customWidth="1"/>
    <col min="7189" max="7189" width="1.1640625" style="271" customWidth="1"/>
    <col min="7190" max="7190" width="5.83203125" style="271" customWidth="1"/>
    <col min="7191" max="7191" width="3.5" style="271" customWidth="1"/>
    <col min="7192" max="7192" width="2.33203125" style="271" customWidth="1"/>
    <col min="7193" max="7193" width="3.6640625" style="271" customWidth="1"/>
    <col min="7194" max="7194" width="4.1640625" style="271" customWidth="1"/>
    <col min="7195" max="7195" width="3" style="271" customWidth="1"/>
    <col min="7196" max="7196" width="9.1640625" style="271" customWidth="1"/>
    <col min="7197" max="7197" width="0.33203125" style="271" customWidth="1"/>
    <col min="7198" max="7198" width="20.5" style="271" customWidth="1"/>
    <col min="7199" max="7199" width="2.1640625" style="271" customWidth="1"/>
    <col min="7200" max="7200" width="8.33203125" style="271" customWidth="1"/>
    <col min="7201" max="7424" width="10.6640625" style="271"/>
    <col min="7425" max="7425" width="1.83203125" style="271" customWidth="1"/>
    <col min="7426" max="7426" width="0.6640625" style="271" customWidth="1"/>
    <col min="7427" max="7427" width="0.1640625" style="271" customWidth="1"/>
    <col min="7428" max="7428" width="2" style="271" customWidth="1"/>
    <col min="7429" max="7429" width="0.1640625" style="271" customWidth="1"/>
    <col min="7430" max="7430" width="2.33203125" style="271" customWidth="1"/>
    <col min="7431" max="7431" width="1.83203125" style="271" customWidth="1"/>
    <col min="7432" max="7432" width="6.5" style="271" customWidth="1"/>
    <col min="7433" max="7433" width="4" style="271" customWidth="1"/>
    <col min="7434" max="7434" width="3.5" style="271" customWidth="1"/>
    <col min="7435" max="7435" width="11.6640625" style="271" customWidth="1"/>
    <col min="7436" max="7436" width="1.6640625" style="271" customWidth="1"/>
    <col min="7437" max="7437" width="0.5" style="271" customWidth="1"/>
    <col min="7438" max="7438" width="10.5" style="271" customWidth="1"/>
    <col min="7439" max="7439" width="5.1640625" style="271" customWidth="1"/>
    <col min="7440" max="7440" width="10.5" style="271" customWidth="1"/>
    <col min="7441" max="7441" width="5.33203125" style="271" customWidth="1"/>
    <col min="7442" max="7442" width="5.1640625" style="271" customWidth="1"/>
    <col min="7443" max="7443" width="7" style="271" customWidth="1"/>
    <col min="7444" max="7444" width="3.5" style="271" customWidth="1"/>
    <col min="7445" max="7445" width="1.1640625" style="271" customWidth="1"/>
    <col min="7446" max="7446" width="5.83203125" style="271" customWidth="1"/>
    <col min="7447" max="7447" width="3.5" style="271" customWidth="1"/>
    <col min="7448" max="7448" width="2.33203125" style="271" customWidth="1"/>
    <col min="7449" max="7449" width="3.6640625" style="271" customWidth="1"/>
    <col min="7450" max="7450" width="4.1640625" style="271" customWidth="1"/>
    <col min="7451" max="7451" width="3" style="271" customWidth="1"/>
    <col min="7452" max="7452" width="9.1640625" style="271" customWidth="1"/>
    <col min="7453" max="7453" width="0.33203125" style="271" customWidth="1"/>
    <col min="7454" max="7454" width="20.5" style="271" customWidth="1"/>
    <col min="7455" max="7455" width="2.1640625" style="271" customWidth="1"/>
    <col min="7456" max="7456" width="8.33203125" style="271" customWidth="1"/>
    <col min="7457" max="7680" width="10.6640625" style="271"/>
    <col min="7681" max="7681" width="1.83203125" style="271" customWidth="1"/>
    <col min="7682" max="7682" width="0.6640625" style="271" customWidth="1"/>
    <col min="7683" max="7683" width="0.1640625" style="271" customWidth="1"/>
    <col min="7684" max="7684" width="2" style="271" customWidth="1"/>
    <col min="7685" max="7685" width="0.1640625" style="271" customWidth="1"/>
    <col min="7686" max="7686" width="2.33203125" style="271" customWidth="1"/>
    <col min="7687" max="7687" width="1.83203125" style="271" customWidth="1"/>
    <col min="7688" max="7688" width="6.5" style="271" customWidth="1"/>
    <col min="7689" max="7689" width="4" style="271" customWidth="1"/>
    <col min="7690" max="7690" width="3.5" style="271" customWidth="1"/>
    <col min="7691" max="7691" width="11.6640625" style="271" customWidth="1"/>
    <col min="7692" max="7692" width="1.6640625" style="271" customWidth="1"/>
    <col min="7693" max="7693" width="0.5" style="271" customWidth="1"/>
    <col min="7694" max="7694" width="10.5" style="271" customWidth="1"/>
    <col min="7695" max="7695" width="5.1640625" style="271" customWidth="1"/>
    <col min="7696" max="7696" width="10.5" style="271" customWidth="1"/>
    <col min="7697" max="7697" width="5.33203125" style="271" customWidth="1"/>
    <col min="7698" max="7698" width="5.1640625" style="271" customWidth="1"/>
    <col min="7699" max="7699" width="7" style="271" customWidth="1"/>
    <col min="7700" max="7700" width="3.5" style="271" customWidth="1"/>
    <col min="7701" max="7701" width="1.1640625" style="271" customWidth="1"/>
    <col min="7702" max="7702" width="5.83203125" style="271" customWidth="1"/>
    <col min="7703" max="7703" width="3.5" style="271" customWidth="1"/>
    <col min="7704" max="7704" width="2.33203125" style="271" customWidth="1"/>
    <col min="7705" max="7705" width="3.6640625" style="271" customWidth="1"/>
    <col min="7706" max="7706" width="4.1640625" style="271" customWidth="1"/>
    <col min="7707" max="7707" width="3" style="271" customWidth="1"/>
    <col min="7708" max="7708" width="9.1640625" style="271" customWidth="1"/>
    <col min="7709" max="7709" width="0.33203125" style="271" customWidth="1"/>
    <col min="7710" max="7710" width="20.5" style="271" customWidth="1"/>
    <col min="7711" max="7711" width="2.1640625" style="271" customWidth="1"/>
    <col min="7712" max="7712" width="8.33203125" style="271" customWidth="1"/>
    <col min="7713" max="7936" width="10.6640625" style="271"/>
    <col min="7937" max="7937" width="1.83203125" style="271" customWidth="1"/>
    <col min="7938" max="7938" width="0.6640625" style="271" customWidth="1"/>
    <col min="7939" max="7939" width="0.1640625" style="271" customWidth="1"/>
    <col min="7940" max="7940" width="2" style="271" customWidth="1"/>
    <col min="7941" max="7941" width="0.1640625" style="271" customWidth="1"/>
    <col min="7942" max="7942" width="2.33203125" style="271" customWidth="1"/>
    <col min="7943" max="7943" width="1.83203125" style="271" customWidth="1"/>
    <col min="7944" max="7944" width="6.5" style="271" customWidth="1"/>
    <col min="7945" max="7945" width="4" style="271" customWidth="1"/>
    <col min="7946" max="7946" width="3.5" style="271" customWidth="1"/>
    <col min="7947" max="7947" width="11.6640625" style="271" customWidth="1"/>
    <col min="7948" max="7948" width="1.6640625" style="271" customWidth="1"/>
    <col min="7949" max="7949" width="0.5" style="271" customWidth="1"/>
    <col min="7950" max="7950" width="10.5" style="271" customWidth="1"/>
    <col min="7951" max="7951" width="5.1640625" style="271" customWidth="1"/>
    <col min="7952" max="7952" width="10.5" style="271" customWidth="1"/>
    <col min="7953" max="7953" width="5.33203125" style="271" customWidth="1"/>
    <col min="7954" max="7954" width="5.1640625" style="271" customWidth="1"/>
    <col min="7955" max="7955" width="7" style="271" customWidth="1"/>
    <col min="7956" max="7956" width="3.5" style="271" customWidth="1"/>
    <col min="7957" max="7957" width="1.1640625" style="271" customWidth="1"/>
    <col min="7958" max="7958" width="5.83203125" style="271" customWidth="1"/>
    <col min="7959" max="7959" width="3.5" style="271" customWidth="1"/>
    <col min="7960" max="7960" width="2.33203125" style="271" customWidth="1"/>
    <col min="7961" max="7961" width="3.6640625" style="271" customWidth="1"/>
    <col min="7962" max="7962" width="4.1640625" style="271" customWidth="1"/>
    <col min="7963" max="7963" width="3" style="271" customWidth="1"/>
    <col min="7964" max="7964" width="9.1640625" style="271" customWidth="1"/>
    <col min="7965" max="7965" width="0.33203125" style="271" customWidth="1"/>
    <col min="7966" max="7966" width="20.5" style="271" customWidth="1"/>
    <col min="7967" max="7967" width="2.1640625" style="271" customWidth="1"/>
    <col min="7968" max="7968" width="8.33203125" style="271" customWidth="1"/>
    <col min="7969" max="8192" width="10.6640625" style="271"/>
    <col min="8193" max="8193" width="1.83203125" style="271" customWidth="1"/>
    <col min="8194" max="8194" width="0.6640625" style="271" customWidth="1"/>
    <col min="8195" max="8195" width="0.1640625" style="271" customWidth="1"/>
    <col min="8196" max="8196" width="2" style="271" customWidth="1"/>
    <col min="8197" max="8197" width="0.1640625" style="271" customWidth="1"/>
    <col min="8198" max="8198" width="2.33203125" style="271" customWidth="1"/>
    <col min="8199" max="8199" width="1.83203125" style="271" customWidth="1"/>
    <col min="8200" max="8200" width="6.5" style="271" customWidth="1"/>
    <col min="8201" max="8201" width="4" style="271" customWidth="1"/>
    <col min="8202" max="8202" width="3.5" style="271" customWidth="1"/>
    <col min="8203" max="8203" width="11.6640625" style="271" customWidth="1"/>
    <col min="8204" max="8204" width="1.6640625" style="271" customWidth="1"/>
    <col min="8205" max="8205" width="0.5" style="271" customWidth="1"/>
    <col min="8206" max="8206" width="10.5" style="271" customWidth="1"/>
    <col min="8207" max="8207" width="5.1640625" style="271" customWidth="1"/>
    <col min="8208" max="8208" width="10.5" style="271" customWidth="1"/>
    <col min="8209" max="8209" width="5.33203125" style="271" customWidth="1"/>
    <col min="8210" max="8210" width="5.1640625" style="271" customWidth="1"/>
    <col min="8211" max="8211" width="7" style="271" customWidth="1"/>
    <col min="8212" max="8212" width="3.5" style="271" customWidth="1"/>
    <col min="8213" max="8213" width="1.1640625" style="271" customWidth="1"/>
    <col min="8214" max="8214" width="5.83203125" style="271" customWidth="1"/>
    <col min="8215" max="8215" width="3.5" style="271" customWidth="1"/>
    <col min="8216" max="8216" width="2.33203125" style="271" customWidth="1"/>
    <col min="8217" max="8217" width="3.6640625" style="271" customWidth="1"/>
    <col min="8218" max="8218" width="4.1640625" style="271" customWidth="1"/>
    <col min="8219" max="8219" width="3" style="271" customWidth="1"/>
    <col min="8220" max="8220" width="9.1640625" style="271" customWidth="1"/>
    <col min="8221" max="8221" width="0.33203125" style="271" customWidth="1"/>
    <col min="8222" max="8222" width="20.5" style="271" customWidth="1"/>
    <col min="8223" max="8223" width="2.1640625" style="271" customWidth="1"/>
    <col min="8224" max="8224" width="8.33203125" style="271" customWidth="1"/>
    <col min="8225" max="8448" width="10.6640625" style="271"/>
    <col min="8449" max="8449" width="1.83203125" style="271" customWidth="1"/>
    <col min="8450" max="8450" width="0.6640625" style="271" customWidth="1"/>
    <col min="8451" max="8451" width="0.1640625" style="271" customWidth="1"/>
    <col min="8452" max="8452" width="2" style="271" customWidth="1"/>
    <col min="8453" max="8453" width="0.1640625" style="271" customWidth="1"/>
    <col min="8454" max="8454" width="2.33203125" style="271" customWidth="1"/>
    <col min="8455" max="8455" width="1.83203125" style="271" customWidth="1"/>
    <col min="8456" max="8456" width="6.5" style="271" customWidth="1"/>
    <col min="8457" max="8457" width="4" style="271" customWidth="1"/>
    <col min="8458" max="8458" width="3.5" style="271" customWidth="1"/>
    <col min="8459" max="8459" width="11.6640625" style="271" customWidth="1"/>
    <col min="8460" max="8460" width="1.6640625" style="271" customWidth="1"/>
    <col min="8461" max="8461" width="0.5" style="271" customWidth="1"/>
    <col min="8462" max="8462" width="10.5" style="271" customWidth="1"/>
    <col min="8463" max="8463" width="5.1640625" style="271" customWidth="1"/>
    <col min="8464" max="8464" width="10.5" style="271" customWidth="1"/>
    <col min="8465" max="8465" width="5.33203125" style="271" customWidth="1"/>
    <col min="8466" max="8466" width="5.1640625" style="271" customWidth="1"/>
    <col min="8467" max="8467" width="7" style="271" customWidth="1"/>
    <col min="8468" max="8468" width="3.5" style="271" customWidth="1"/>
    <col min="8469" max="8469" width="1.1640625" style="271" customWidth="1"/>
    <col min="8470" max="8470" width="5.83203125" style="271" customWidth="1"/>
    <col min="8471" max="8471" width="3.5" style="271" customWidth="1"/>
    <col min="8472" max="8472" width="2.33203125" style="271" customWidth="1"/>
    <col min="8473" max="8473" width="3.6640625" style="271" customWidth="1"/>
    <col min="8474" max="8474" width="4.1640625" style="271" customWidth="1"/>
    <col min="8475" max="8475" width="3" style="271" customWidth="1"/>
    <col min="8476" max="8476" width="9.1640625" style="271" customWidth="1"/>
    <col min="8477" max="8477" width="0.33203125" style="271" customWidth="1"/>
    <col min="8478" max="8478" width="20.5" style="271" customWidth="1"/>
    <col min="8479" max="8479" width="2.1640625" style="271" customWidth="1"/>
    <col min="8480" max="8480" width="8.33203125" style="271" customWidth="1"/>
    <col min="8481" max="8704" width="10.6640625" style="271"/>
    <col min="8705" max="8705" width="1.83203125" style="271" customWidth="1"/>
    <col min="8706" max="8706" width="0.6640625" style="271" customWidth="1"/>
    <col min="8707" max="8707" width="0.1640625" style="271" customWidth="1"/>
    <col min="8708" max="8708" width="2" style="271" customWidth="1"/>
    <col min="8709" max="8709" width="0.1640625" style="271" customWidth="1"/>
    <col min="8710" max="8710" width="2.33203125" style="271" customWidth="1"/>
    <col min="8711" max="8711" width="1.83203125" style="271" customWidth="1"/>
    <col min="8712" max="8712" width="6.5" style="271" customWidth="1"/>
    <col min="8713" max="8713" width="4" style="271" customWidth="1"/>
    <col min="8714" max="8714" width="3.5" style="271" customWidth="1"/>
    <col min="8715" max="8715" width="11.6640625" style="271" customWidth="1"/>
    <col min="8716" max="8716" width="1.6640625" style="271" customWidth="1"/>
    <col min="8717" max="8717" width="0.5" style="271" customWidth="1"/>
    <col min="8718" max="8718" width="10.5" style="271" customWidth="1"/>
    <col min="8719" max="8719" width="5.1640625" style="271" customWidth="1"/>
    <col min="8720" max="8720" width="10.5" style="271" customWidth="1"/>
    <col min="8721" max="8721" width="5.33203125" style="271" customWidth="1"/>
    <col min="8722" max="8722" width="5.1640625" style="271" customWidth="1"/>
    <col min="8723" max="8723" width="7" style="271" customWidth="1"/>
    <col min="8724" max="8724" width="3.5" style="271" customWidth="1"/>
    <col min="8725" max="8725" width="1.1640625" style="271" customWidth="1"/>
    <col min="8726" max="8726" width="5.83203125" style="271" customWidth="1"/>
    <col min="8727" max="8727" width="3.5" style="271" customWidth="1"/>
    <col min="8728" max="8728" width="2.33203125" style="271" customWidth="1"/>
    <col min="8729" max="8729" width="3.6640625" style="271" customWidth="1"/>
    <col min="8730" max="8730" width="4.1640625" style="271" customWidth="1"/>
    <col min="8731" max="8731" width="3" style="271" customWidth="1"/>
    <col min="8732" max="8732" width="9.1640625" style="271" customWidth="1"/>
    <col min="8733" max="8733" width="0.33203125" style="271" customWidth="1"/>
    <col min="8734" max="8734" width="20.5" style="271" customWidth="1"/>
    <col min="8735" max="8735" width="2.1640625" style="271" customWidth="1"/>
    <col min="8736" max="8736" width="8.33203125" style="271" customWidth="1"/>
    <col min="8737" max="8960" width="10.6640625" style="271"/>
    <col min="8961" max="8961" width="1.83203125" style="271" customWidth="1"/>
    <col min="8962" max="8962" width="0.6640625" style="271" customWidth="1"/>
    <col min="8963" max="8963" width="0.1640625" style="271" customWidth="1"/>
    <col min="8964" max="8964" width="2" style="271" customWidth="1"/>
    <col min="8965" max="8965" width="0.1640625" style="271" customWidth="1"/>
    <col min="8966" max="8966" width="2.33203125" style="271" customWidth="1"/>
    <col min="8967" max="8967" width="1.83203125" style="271" customWidth="1"/>
    <col min="8968" max="8968" width="6.5" style="271" customWidth="1"/>
    <col min="8969" max="8969" width="4" style="271" customWidth="1"/>
    <col min="8970" max="8970" width="3.5" style="271" customWidth="1"/>
    <col min="8971" max="8971" width="11.6640625" style="271" customWidth="1"/>
    <col min="8972" max="8972" width="1.6640625" style="271" customWidth="1"/>
    <col min="8973" max="8973" width="0.5" style="271" customWidth="1"/>
    <col min="8974" max="8974" width="10.5" style="271" customWidth="1"/>
    <col min="8975" max="8975" width="5.1640625" style="271" customWidth="1"/>
    <col min="8976" max="8976" width="10.5" style="271" customWidth="1"/>
    <col min="8977" max="8977" width="5.33203125" style="271" customWidth="1"/>
    <col min="8978" max="8978" width="5.1640625" style="271" customWidth="1"/>
    <col min="8979" max="8979" width="7" style="271" customWidth="1"/>
    <col min="8980" max="8980" width="3.5" style="271" customWidth="1"/>
    <col min="8981" max="8981" width="1.1640625" style="271" customWidth="1"/>
    <col min="8982" max="8982" width="5.83203125" style="271" customWidth="1"/>
    <col min="8983" max="8983" width="3.5" style="271" customWidth="1"/>
    <col min="8984" max="8984" width="2.33203125" style="271" customWidth="1"/>
    <col min="8985" max="8985" width="3.6640625" style="271" customWidth="1"/>
    <col min="8986" max="8986" width="4.1640625" style="271" customWidth="1"/>
    <col min="8987" max="8987" width="3" style="271" customWidth="1"/>
    <col min="8988" max="8988" width="9.1640625" style="271" customWidth="1"/>
    <col min="8989" max="8989" width="0.33203125" style="271" customWidth="1"/>
    <col min="8990" max="8990" width="20.5" style="271" customWidth="1"/>
    <col min="8991" max="8991" width="2.1640625" style="271" customWidth="1"/>
    <col min="8992" max="8992" width="8.33203125" style="271" customWidth="1"/>
    <col min="8993" max="9216" width="10.6640625" style="271"/>
    <col min="9217" max="9217" width="1.83203125" style="271" customWidth="1"/>
    <col min="9218" max="9218" width="0.6640625" style="271" customWidth="1"/>
    <col min="9219" max="9219" width="0.1640625" style="271" customWidth="1"/>
    <col min="9220" max="9220" width="2" style="271" customWidth="1"/>
    <col min="9221" max="9221" width="0.1640625" style="271" customWidth="1"/>
    <col min="9222" max="9222" width="2.33203125" style="271" customWidth="1"/>
    <col min="9223" max="9223" width="1.83203125" style="271" customWidth="1"/>
    <col min="9224" max="9224" width="6.5" style="271" customWidth="1"/>
    <col min="9225" max="9225" width="4" style="271" customWidth="1"/>
    <col min="9226" max="9226" width="3.5" style="271" customWidth="1"/>
    <col min="9227" max="9227" width="11.6640625" style="271" customWidth="1"/>
    <col min="9228" max="9228" width="1.6640625" style="271" customWidth="1"/>
    <col min="9229" max="9229" width="0.5" style="271" customWidth="1"/>
    <col min="9230" max="9230" width="10.5" style="271" customWidth="1"/>
    <col min="9231" max="9231" width="5.1640625" style="271" customWidth="1"/>
    <col min="9232" max="9232" width="10.5" style="271" customWidth="1"/>
    <col min="9233" max="9233" width="5.33203125" style="271" customWidth="1"/>
    <col min="9234" max="9234" width="5.1640625" style="271" customWidth="1"/>
    <col min="9235" max="9235" width="7" style="271" customWidth="1"/>
    <col min="9236" max="9236" width="3.5" style="271" customWidth="1"/>
    <col min="9237" max="9237" width="1.1640625" style="271" customWidth="1"/>
    <col min="9238" max="9238" width="5.83203125" style="271" customWidth="1"/>
    <col min="9239" max="9239" width="3.5" style="271" customWidth="1"/>
    <col min="9240" max="9240" width="2.33203125" style="271" customWidth="1"/>
    <col min="9241" max="9241" width="3.6640625" style="271" customWidth="1"/>
    <col min="9242" max="9242" width="4.1640625" style="271" customWidth="1"/>
    <col min="9243" max="9243" width="3" style="271" customWidth="1"/>
    <col min="9244" max="9244" width="9.1640625" style="271" customWidth="1"/>
    <col min="9245" max="9245" width="0.33203125" style="271" customWidth="1"/>
    <col min="9246" max="9246" width="20.5" style="271" customWidth="1"/>
    <col min="9247" max="9247" width="2.1640625" style="271" customWidth="1"/>
    <col min="9248" max="9248" width="8.33203125" style="271" customWidth="1"/>
    <col min="9249" max="9472" width="10.6640625" style="271"/>
    <col min="9473" max="9473" width="1.83203125" style="271" customWidth="1"/>
    <col min="9474" max="9474" width="0.6640625" style="271" customWidth="1"/>
    <col min="9475" max="9475" width="0.1640625" style="271" customWidth="1"/>
    <col min="9476" max="9476" width="2" style="271" customWidth="1"/>
    <col min="9477" max="9477" width="0.1640625" style="271" customWidth="1"/>
    <col min="9478" max="9478" width="2.33203125" style="271" customWidth="1"/>
    <col min="9479" max="9479" width="1.83203125" style="271" customWidth="1"/>
    <col min="9480" max="9480" width="6.5" style="271" customWidth="1"/>
    <col min="9481" max="9481" width="4" style="271" customWidth="1"/>
    <col min="9482" max="9482" width="3.5" style="271" customWidth="1"/>
    <col min="9483" max="9483" width="11.6640625" style="271" customWidth="1"/>
    <col min="9484" max="9484" width="1.6640625" style="271" customWidth="1"/>
    <col min="9485" max="9485" width="0.5" style="271" customWidth="1"/>
    <col min="9486" max="9486" width="10.5" style="271" customWidth="1"/>
    <col min="9487" max="9487" width="5.1640625" style="271" customWidth="1"/>
    <col min="9488" max="9488" width="10.5" style="271" customWidth="1"/>
    <col min="9489" max="9489" width="5.33203125" style="271" customWidth="1"/>
    <col min="9490" max="9490" width="5.1640625" style="271" customWidth="1"/>
    <col min="9491" max="9491" width="7" style="271" customWidth="1"/>
    <col min="9492" max="9492" width="3.5" style="271" customWidth="1"/>
    <col min="9493" max="9493" width="1.1640625" style="271" customWidth="1"/>
    <col min="9494" max="9494" width="5.83203125" style="271" customWidth="1"/>
    <col min="9495" max="9495" width="3.5" style="271" customWidth="1"/>
    <col min="9496" max="9496" width="2.33203125" style="271" customWidth="1"/>
    <col min="9497" max="9497" width="3.6640625" style="271" customWidth="1"/>
    <col min="9498" max="9498" width="4.1640625" style="271" customWidth="1"/>
    <col min="9499" max="9499" width="3" style="271" customWidth="1"/>
    <col min="9500" max="9500" width="9.1640625" style="271" customWidth="1"/>
    <col min="9501" max="9501" width="0.33203125" style="271" customWidth="1"/>
    <col min="9502" max="9502" width="20.5" style="271" customWidth="1"/>
    <col min="9503" max="9503" width="2.1640625" style="271" customWidth="1"/>
    <col min="9504" max="9504" width="8.33203125" style="271" customWidth="1"/>
    <col min="9505" max="9728" width="10.6640625" style="271"/>
    <col min="9729" max="9729" width="1.83203125" style="271" customWidth="1"/>
    <col min="9730" max="9730" width="0.6640625" style="271" customWidth="1"/>
    <col min="9731" max="9731" width="0.1640625" style="271" customWidth="1"/>
    <col min="9732" max="9732" width="2" style="271" customWidth="1"/>
    <col min="9733" max="9733" width="0.1640625" style="271" customWidth="1"/>
    <col min="9734" max="9734" width="2.33203125" style="271" customWidth="1"/>
    <col min="9735" max="9735" width="1.83203125" style="271" customWidth="1"/>
    <col min="9736" max="9736" width="6.5" style="271" customWidth="1"/>
    <col min="9737" max="9737" width="4" style="271" customWidth="1"/>
    <col min="9738" max="9738" width="3.5" style="271" customWidth="1"/>
    <col min="9739" max="9739" width="11.6640625" style="271" customWidth="1"/>
    <col min="9740" max="9740" width="1.6640625" style="271" customWidth="1"/>
    <col min="9741" max="9741" width="0.5" style="271" customWidth="1"/>
    <col min="9742" max="9742" width="10.5" style="271" customWidth="1"/>
    <col min="9743" max="9743" width="5.1640625" style="271" customWidth="1"/>
    <col min="9744" max="9744" width="10.5" style="271" customWidth="1"/>
    <col min="9745" max="9745" width="5.33203125" style="271" customWidth="1"/>
    <col min="9746" max="9746" width="5.1640625" style="271" customWidth="1"/>
    <col min="9747" max="9747" width="7" style="271" customWidth="1"/>
    <col min="9748" max="9748" width="3.5" style="271" customWidth="1"/>
    <col min="9749" max="9749" width="1.1640625" style="271" customWidth="1"/>
    <col min="9750" max="9750" width="5.83203125" style="271" customWidth="1"/>
    <col min="9751" max="9751" width="3.5" style="271" customWidth="1"/>
    <col min="9752" max="9752" width="2.33203125" style="271" customWidth="1"/>
    <col min="9753" max="9753" width="3.6640625" style="271" customWidth="1"/>
    <col min="9754" max="9754" width="4.1640625" style="271" customWidth="1"/>
    <col min="9755" max="9755" width="3" style="271" customWidth="1"/>
    <col min="9756" max="9756" width="9.1640625" style="271" customWidth="1"/>
    <col min="9757" max="9757" width="0.33203125" style="271" customWidth="1"/>
    <col min="9758" max="9758" width="20.5" style="271" customWidth="1"/>
    <col min="9759" max="9759" width="2.1640625" style="271" customWidth="1"/>
    <col min="9760" max="9760" width="8.33203125" style="271" customWidth="1"/>
    <col min="9761" max="9984" width="10.6640625" style="271"/>
    <col min="9985" max="9985" width="1.83203125" style="271" customWidth="1"/>
    <col min="9986" max="9986" width="0.6640625" style="271" customWidth="1"/>
    <col min="9987" max="9987" width="0.1640625" style="271" customWidth="1"/>
    <col min="9988" max="9988" width="2" style="271" customWidth="1"/>
    <col min="9989" max="9989" width="0.1640625" style="271" customWidth="1"/>
    <col min="9990" max="9990" width="2.33203125" style="271" customWidth="1"/>
    <col min="9991" max="9991" width="1.83203125" style="271" customWidth="1"/>
    <col min="9992" max="9992" width="6.5" style="271" customWidth="1"/>
    <col min="9993" max="9993" width="4" style="271" customWidth="1"/>
    <col min="9994" max="9994" width="3.5" style="271" customWidth="1"/>
    <col min="9995" max="9995" width="11.6640625" style="271" customWidth="1"/>
    <col min="9996" max="9996" width="1.6640625" style="271" customWidth="1"/>
    <col min="9997" max="9997" width="0.5" style="271" customWidth="1"/>
    <col min="9998" max="9998" width="10.5" style="271" customWidth="1"/>
    <col min="9999" max="9999" width="5.1640625" style="271" customWidth="1"/>
    <col min="10000" max="10000" width="10.5" style="271" customWidth="1"/>
    <col min="10001" max="10001" width="5.33203125" style="271" customWidth="1"/>
    <col min="10002" max="10002" width="5.1640625" style="271" customWidth="1"/>
    <col min="10003" max="10003" width="7" style="271" customWidth="1"/>
    <col min="10004" max="10004" width="3.5" style="271" customWidth="1"/>
    <col min="10005" max="10005" width="1.1640625" style="271" customWidth="1"/>
    <col min="10006" max="10006" width="5.83203125" style="271" customWidth="1"/>
    <col min="10007" max="10007" width="3.5" style="271" customWidth="1"/>
    <col min="10008" max="10008" width="2.33203125" style="271" customWidth="1"/>
    <col min="10009" max="10009" width="3.6640625" style="271" customWidth="1"/>
    <col min="10010" max="10010" width="4.1640625" style="271" customWidth="1"/>
    <col min="10011" max="10011" width="3" style="271" customWidth="1"/>
    <col min="10012" max="10012" width="9.1640625" style="271" customWidth="1"/>
    <col min="10013" max="10013" width="0.33203125" style="271" customWidth="1"/>
    <col min="10014" max="10014" width="20.5" style="271" customWidth="1"/>
    <col min="10015" max="10015" width="2.1640625" style="271" customWidth="1"/>
    <col min="10016" max="10016" width="8.33203125" style="271" customWidth="1"/>
    <col min="10017" max="10240" width="10.6640625" style="271"/>
    <col min="10241" max="10241" width="1.83203125" style="271" customWidth="1"/>
    <col min="10242" max="10242" width="0.6640625" style="271" customWidth="1"/>
    <col min="10243" max="10243" width="0.1640625" style="271" customWidth="1"/>
    <col min="10244" max="10244" width="2" style="271" customWidth="1"/>
    <col min="10245" max="10245" width="0.1640625" style="271" customWidth="1"/>
    <col min="10246" max="10246" width="2.33203125" style="271" customWidth="1"/>
    <col min="10247" max="10247" width="1.83203125" style="271" customWidth="1"/>
    <col min="10248" max="10248" width="6.5" style="271" customWidth="1"/>
    <col min="10249" max="10249" width="4" style="271" customWidth="1"/>
    <col min="10250" max="10250" width="3.5" style="271" customWidth="1"/>
    <col min="10251" max="10251" width="11.6640625" style="271" customWidth="1"/>
    <col min="10252" max="10252" width="1.6640625" style="271" customWidth="1"/>
    <col min="10253" max="10253" width="0.5" style="271" customWidth="1"/>
    <col min="10254" max="10254" width="10.5" style="271" customWidth="1"/>
    <col min="10255" max="10255" width="5.1640625" style="271" customWidth="1"/>
    <col min="10256" max="10256" width="10.5" style="271" customWidth="1"/>
    <col min="10257" max="10257" width="5.33203125" style="271" customWidth="1"/>
    <col min="10258" max="10258" width="5.1640625" style="271" customWidth="1"/>
    <col min="10259" max="10259" width="7" style="271" customWidth="1"/>
    <col min="10260" max="10260" width="3.5" style="271" customWidth="1"/>
    <col min="10261" max="10261" width="1.1640625" style="271" customWidth="1"/>
    <col min="10262" max="10262" width="5.83203125" style="271" customWidth="1"/>
    <col min="10263" max="10263" width="3.5" style="271" customWidth="1"/>
    <col min="10264" max="10264" width="2.33203125" style="271" customWidth="1"/>
    <col min="10265" max="10265" width="3.6640625" style="271" customWidth="1"/>
    <col min="10266" max="10266" width="4.1640625" style="271" customWidth="1"/>
    <col min="10267" max="10267" width="3" style="271" customWidth="1"/>
    <col min="10268" max="10268" width="9.1640625" style="271" customWidth="1"/>
    <col min="10269" max="10269" width="0.33203125" style="271" customWidth="1"/>
    <col min="10270" max="10270" width="20.5" style="271" customWidth="1"/>
    <col min="10271" max="10271" width="2.1640625" style="271" customWidth="1"/>
    <col min="10272" max="10272" width="8.33203125" style="271" customWidth="1"/>
    <col min="10273" max="10496" width="10.6640625" style="271"/>
    <col min="10497" max="10497" width="1.83203125" style="271" customWidth="1"/>
    <col min="10498" max="10498" width="0.6640625" style="271" customWidth="1"/>
    <col min="10499" max="10499" width="0.1640625" style="271" customWidth="1"/>
    <col min="10500" max="10500" width="2" style="271" customWidth="1"/>
    <col min="10501" max="10501" width="0.1640625" style="271" customWidth="1"/>
    <col min="10502" max="10502" width="2.33203125" style="271" customWidth="1"/>
    <col min="10503" max="10503" width="1.83203125" style="271" customWidth="1"/>
    <col min="10504" max="10504" width="6.5" style="271" customWidth="1"/>
    <col min="10505" max="10505" width="4" style="271" customWidth="1"/>
    <col min="10506" max="10506" width="3.5" style="271" customWidth="1"/>
    <col min="10507" max="10507" width="11.6640625" style="271" customWidth="1"/>
    <col min="10508" max="10508" width="1.6640625" style="271" customWidth="1"/>
    <col min="10509" max="10509" width="0.5" style="271" customWidth="1"/>
    <col min="10510" max="10510" width="10.5" style="271" customWidth="1"/>
    <col min="10511" max="10511" width="5.1640625" style="271" customWidth="1"/>
    <col min="10512" max="10512" width="10.5" style="271" customWidth="1"/>
    <col min="10513" max="10513" width="5.33203125" style="271" customWidth="1"/>
    <col min="10514" max="10514" width="5.1640625" style="271" customWidth="1"/>
    <col min="10515" max="10515" width="7" style="271" customWidth="1"/>
    <col min="10516" max="10516" width="3.5" style="271" customWidth="1"/>
    <col min="10517" max="10517" width="1.1640625" style="271" customWidth="1"/>
    <col min="10518" max="10518" width="5.83203125" style="271" customWidth="1"/>
    <col min="10519" max="10519" width="3.5" style="271" customWidth="1"/>
    <col min="10520" max="10520" width="2.33203125" style="271" customWidth="1"/>
    <col min="10521" max="10521" width="3.6640625" style="271" customWidth="1"/>
    <col min="10522" max="10522" width="4.1640625" style="271" customWidth="1"/>
    <col min="10523" max="10523" width="3" style="271" customWidth="1"/>
    <col min="10524" max="10524" width="9.1640625" style="271" customWidth="1"/>
    <col min="10525" max="10525" width="0.33203125" style="271" customWidth="1"/>
    <col min="10526" max="10526" width="20.5" style="271" customWidth="1"/>
    <col min="10527" max="10527" width="2.1640625" style="271" customWidth="1"/>
    <col min="10528" max="10528" width="8.33203125" style="271" customWidth="1"/>
    <col min="10529" max="10752" width="10.6640625" style="271"/>
    <col min="10753" max="10753" width="1.83203125" style="271" customWidth="1"/>
    <col min="10754" max="10754" width="0.6640625" style="271" customWidth="1"/>
    <col min="10755" max="10755" width="0.1640625" style="271" customWidth="1"/>
    <col min="10756" max="10756" width="2" style="271" customWidth="1"/>
    <col min="10757" max="10757" width="0.1640625" style="271" customWidth="1"/>
    <col min="10758" max="10758" width="2.33203125" style="271" customWidth="1"/>
    <col min="10759" max="10759" width="1.83203125" style="271" customWidth="1"/>
    <col min="10760" max="10760" width="6.5" style="271" customWidth="1"/>
    <col min="10761" max="10761" width="4" style="271" customWidth="1"/>
    <col min="10762" max="10762" width="3.5" style="271" customWidth="1"/>
    <col min="10763" max="10763" width="11.6640625" style="271" customWidth="1"/>
    <col min="10764" max="10764" width="1.6640625" style="271" customWidth="1"/>
    <col min="10765" max="10765" width="0.5" style="271" customWidth="1"/>
    <col min="10766" max="10766" width="10.5" style="271" customWidth="1"/>
    <col min="10767" max="10767" width="5.1640625" style="271" customWidth="1"/>
    <col min="10768" max="10768" width="10.5" style="271" customWidth="1"/>
    <col min="10769" max="10769" width="5.33203125" style="271" customWidth="1"/>
    <col min="10770" max="10770" width="5.1640625" style="271" customWidth="1"/>
    <col min="10771" max="10771" width="7" style="271" customWidth="1"/>
    <col min="10772" max="10772" width="3.5" style="271" customWidth="1"/>
    <col min="10773" max="10773" width="1.1640625" style="271" customWidth="1"/>
    <col min="10774" max="10774" width="5.83203125" style="271" customWidth="1"/>
    <col min="10775" max="10775" width="3.5" style="271" customWidth="1"/>
    <col min="10776" max="10776" width="2.33203125" style="271" customWidth="1"/>
    <col min="10777" max="10777" width="3.6640625" style="271" customWidth="1"/>
    <col min="10778" max="10778" width="4.1640625" style="271" customWidth="1"/>
    <col min="10779" max="10779" width="3" style="271" customWidth="1"/>
    <col min="10780" max="10780" width="9.1640625" style="271" customWidth="1"/>
    <col min="10781" max="10781" width="0.33203125" style="271" customWidth="1"/>
    <col min="10782" max="10782" width="20.5" style="271" customWidth="1"/>
    <col min="10783" max="10783" width="2.1640625" style="271" customWidth="1"/>
    <col min="10784" max="10784" width="8.33203125" style="271" customWidth="1"/>
    <col min="10785" max="11008" width="10.6640625" style="271"/>
    <col min="11009" max="11009" width="1.83203125" style="271" customWidth="1"/>
    <col min="11010" max="11010" width="0.6640625" style="271" customWidth="1"/>
    <col min="11011" max="11011" width="0.1640625" style="271" customWidth="1"/>
    <col min="11012" max="11012" width="2" style="271" customWidth="1"/>
    <col min="11013" max="11013" width="0.1640625" style="271" customWidth="1"/>
    <col min="11014" max="11014" width="2.33203125" style="271" customWidth="1"/>
    <col min="11015" max="11015" width="1.83203125" style="271" customWidth="1"/>
    <col min="11016" max="11016" width="6.5" style="271" customWidth="1"/>
    <col min="11017" max="11017" width="4" style="271" customWidth="1"/>
    <col min="11018" max="11018" width="3.5" style="271" customWidth="1"/>
    <col min="11019" max="11019" width="11.6640625" style="271" customWidth="1"/>
    <col min="11020" max="11020" width="1.6640625" style="271" customWidth="1"/>
    <col min="11021" max="11021" width="0.5" style="271" customWidth="1"/>
    <col min="11022" max="11022" width="10.5" style="271" customWidth="1"/>
    <col min="11023" max="11023" width="5.1640625" style="271" customWidth="1"/>
    <col min="11024" max="11024" width="10.5" style="271" customWidth="1"/>
    <col min="11025" max="11025" width="5.33203125" style="271" customWidth="1"/>
    <col min="11026" max="11026" width="5.1640625" style="271" customWidth="1"/>
    <col min="11027" max="11027" width="7" style="271" customWidth="1"/>
    <col min="11028" max="11028" width="3.5" style="271" customWidth="1"/>
    <col min="11029" max="11029" width="1.1640625" style="271" customWidth="1"/>
    <col min="11030" max="11030" width="5.83203125" style="271" customWidth="1"/>
    <col min="11031" max="11031" width="3.5" style="271" customWidth="1"/>
    <col min="11032" max="11032" width="2.33203125" style="271" customWidth="1"/>
    <col min="11033" max="11033" width="3.6640625" style="271" customWidth="1"/>
    <col min="11034" max="11034" width="4.1640625" style="271" customWidth="1"/>
    <col min="11035" max="11035" width="3" style="271" customWidth="1"/>
    <col min="11036" max="11036" width="9.1640625" style="271" customWidth="1"/>
    <col min="11037" max="11037" width="0.33203125" style="271" customWidth="1"/>
    <col min="11038" max="11038" width="20.5" style="271" customWidth="1"/>
    <col min="11039" max="11039" width="2.1640625" style="271" customWidth="1"/>
    <col min="11040" max="11040" width="8.33203125" style="271" customWidth="1"/>
    <col min="11041" max="11264" width="10.6640625" style="271"/>
    <col min="11265" max="11265" width="1.83203125" style="271" customWidth="1"/>
    <col min="11266" max="11266" width="0.6640625" style="271" customWidth="1"/>
    <col min="11267" max="11267" width="0.1640625" style="271" customWidth="1"/>
    <col min="11268" max="11268" width="2" style="271" customWidth="1"/>
    <col min="11269" max="11269" width="0.1640625" style="271" customWidth="1"/>
    <col min="11270" max="11270" width="2.33203125" style="271" customWidth="1"/>
    <col min="11271" max="11271" width="1.83203125" style="271" customWidth="1"/>
    <col min="11272" max="11272" width="6.5" style="271" customWidth="1"/>
    <col min="11273" max="11273" width="4" style="271" customWidth="1"/>
    <col min="11274" max="11274" width="3.5" style="271" customWidth="1"/>
    <col min="11275" max="11275" width="11.6640625" style="271" customWidth="1"/>
    <col min="11276" max="11276" width="1.6640625" style="271" customWidth="1"/>
    <col min="11277" max="11277" width="0.5" style="271" customWidth="1"/>
    <col min="11278" max="11278" width="10.5" style="271" customWidth="1"/>
    <col min="11279" max="11279" width="5.1640625" style="271" customWidth="1"/>
    <col min="11280" max="11280" width="10.5" style="271" customWidth="1"/>
    <col min="11281" max="11281" width="5.33203125" style="271" customWidth="1"/>
    <col min="11282" max="11282" width="5.1640625" style="271" customWidth="1"/>
    <col min="11283" max="11283" width="7" style="271" customWidth="1"/>
    <col min="11284" max="11284" width="3.5" style="271" customWidth="1"/>
    <col min="11285" max="11285" width="1.1640625" style="271" customWidth="1"/>
    <col min="11286" max="11286" width="5.83203125" style="271" customWidth="1"/>
    <col min="11287" max="11287" width="3.5" style="271" customWidth="1"/>
    <col min="11288" max="11288" width="2.33203125" style="271" customWidth="1"/>
    <col min="11289" max="11289" width="3.6640625" style="271" customWidth="1"/>
    <col min="11290" max="11290" width="4.1640625" style="271" customWidth="1"/>
    <col min="11291" max="11291" width="3" style="271" customWidth="1"/>
    <col min="11292" max="11292" width="9.1640625" style="271" customWidth="1"/>
    <col min="11293" max="11293" width="0.33203125" style="271" customWidth="1"/>
    <col min="11294" max="11294" width="20.5" style="271" customWidth="1"/>
    <col min="11295" max="11295" width="2.1640625" style="271" customWidth="1"/>
    <col min="11296" max="11296" width="8.33203125" style="271" customWidth="1"/>
    <col min="11297" max="11520" width="10.6640625" style="271"/>
    <col min="11521" max="11521" width="1.83203125" style="271" customWidth="1"/>
    <col min="11522" max="11522" width="0.6640625" style="271" customWidth="1"/>
    <col min="11523" max="11523" width="0.1640625" style="271" customWidth="1"/>
    <col min="11524" max="11524" width="2" style="271" customWidth="1"/>
    <col min="11525" max="11525" width="0.1640625" style="271" customWidth="1"/>
    <col min="11526" max="11526" width="2.33203125" style="271" customWidth="1"/>
    <col min="11527" max="11527" width="1.83203125" style="271" customWidth="1"/>
    <col min="11528" max="11528" width="6.5" style="271" customWidth="1"/>
    <col min="11529" max="11529" width="4" style="271" customWidth="1"/>
    <col min="11530" max="11530" width="3.5" style="271" customWidth="1"/>
    <col min="11531" max="11531" width="11.6640625" style="271" customWidth="1"/>
    <col min="11532" max="11532" width="1.6640625" style="271" customWidth="1"/>
    <col min="11533" max="11533" width="0.5" style="271" customWidth="1"/>
    <col min="11534" max="11534" width="10.5" style="271" customWidth="1"/>
    <col min="11535" max="11535" width="5.1640625" style="271" customWidth="1"/>
    <col min="11536" max="11536" width="10.5" style="271" customWidth="1"/>
    <col min="11537" max="11537" width="5.33203125" style="271" customWidth="1"/>
    <col min="11538" max="11538" width="5.1640625" style="271" customWidth="1"/>
    <col min="11539" max="11539" width="7" style="271" customWidth="1"/>
    <col min="11540" max="11540" width="3.5" style="271" customWidth="1"/>
    <col min="11541" max="11541" width="1.1640625" style="271" customWidth="1"/>
    <col min="11542" max="11542" width="5.83203125" style="271" customWidth="1"/>
    <col min="11543" max="11543" width="3.5" style="271" customWidth="1"/>
    <col min="11544" max="11544" width="2.33203125" style="271" customWidth="1"/>
    <col min="11545" max="11545" width="3.6640625" style="271" customWidth="1"/>
    <col min="11546" max="11546" width="4.1640625" style="271" customWidth="1"/>
    <col min="11547" max="11547" width="3" style="271" customWidth="1"/>
    <col min="11548" max="11548" width="9.1640625" style="271" customWidth="1"/>
    <col min="11549" max="11549" width="0.33203125" style="271" customWidth="1"/>
    <col min="11550" max="11550" width="20.5" style="271" customWidth="1"/>
    <col min="11551" max="11551" width="2.1640625" style="271" customWidth="1"/>
    <col min="11552" max="11552" width="8.33203125" style="271" customWidth="1"/>
    <col min="11553" max="11776" width="10.6640625" style="271"/>
    <col min="11777" max="11777" width="1.83203125" style="271" customWidth="1"/>
    <col min="11778" max="11778" width="0.6640625" style="271" customWidth="1"/>
    <col min="11779" max="11779" width="0.1640625" style="271" customWidth="1"/>
    <col min="11780" max="11780" width="2" style="271" customWidth="1"/>
    <col min="11781" max="11781" width="0.1640625" style="271" customWidth="1"/>
    <col min="11782" max="11782" width="2.33203125" style="271" customWidth="1"/>
    <col min="11783" max="11783" width="1.83203125" style="271" customWidth="1"/>
    <col min="11784" max="11784" width="6.5" style="271" customWidth="1"/>
    <col min="11785" max="11785" width="4" style="271" customWidth="1"/>
    <col min="11786" max="11786" width="3.5" style="271" customWidth="1"/>
    <col min="11787" max="11787" width="11.6640625" style="271" customWidth="1"/>
    <col min="11788" max="11788" width="1.6640625" style="271" customWidth="1"/>
    <col min="11789" max="11789" width="0.5" style="271" customWidth="1"/>
    <col min="11790" max="11790" width="10.5" style="271" customWidth="1"/>
    <col min="11791" max="11791" width="5.1640625" style="271" customWidth="1"/>
    <col min="11792" max="11792" width="10.5" style="271" customWidth="1"/>
    <col min="11793" max="11793" width="5.33203125" style="271" customWidth="1"/>
    <col min="11794" max="11794" width="5.1640625" style="271" customWidth="1"/>
    <col min="11795" max="11795" width="7" style="271" customWidth="1"/>
    <col min="11796" max="11796" width="3.5" style="271" customWidth="1"/>
    <col min="11797" max="11797" width="1.1640625" style="271" customWidth="1"/>
    <col min="11798" max="11798" width="5.83203125" style="271" customWidth="1"/>
    <col min="11799" max="11799" width="3.5" style="271" customWidth="1"/>
    <col min="11800" max="11800" width="2.33203125" style="271" customWidth="1"/>
    <col min="11801" max="11801" width="3.6640625" style="271" customWidth="1"/>
    <col min="11802" max="11802" width="4.1640625" style="271" customWidth="1"/>
    <col min="11803" max="11803" width="3" style="271" customWidth="1"/>
    <col min="11804" max="11804" width="9.1640625" style="271" customWidth="1"/>
    <col min="11805" max="11805" width="0.33203125" style="271" customWidth="1"/>
    <col min="11806" max="11806" width="20.5" style="271" customWidth="1"/>
    <col min="11807" max="11807" width="2.1640625" style="271" customWidth="1"/>
    <col min="11808" max="11808" width="8.33203125" style="271" customWidth="1"/>
    <col min="11809" max="12032" width="10.6640625" style="271"/>
    <col min="12033" max="12033" width="1.83203125" style="271" customWidth="1"/>
    <col min="12034" max="12034" width="0.6640625" style="271" customWidth="1"/>
    <col min="12035" max="12035" width="0.1640625" style="271" customWidth="1"/>
    <col min="12036" max="12036" width="2" style="271" customWidth="1"/>
    <col min="12037" max="12037" width="0.1640625" style="271" customWidth="1"/>
    <col min="12038" max="12038" width="2.33203125" style="271" customWidth="1"/>
    <col min="12039" max="12039" width="1.83203125" style="271" customWidth="1"/>
    <col min="12040" max="12040" width="6.5" style="271" customWidth="1"/>
    <col min="12041" max="12041" width="4" style="271" customWidth="1"/>
    <col min="12042" max="12042" width="3.5" style="271" customWidth="1"/>
    <col min="12043" max="12043" width="11.6640625" style="271" customWidth="1"/>
    <col min="12044" max="12044" width="1.6640625" style="271" customWidth="1"/>
    <col min="12045" max="12045" width="0.5" style="271" customWidth="1"/>
    <col min="12046" max="12046" width="10.5" style="271" customWidth="1"/>
    <col min="12047" max="12047" width="5.1640625" style="271" customWidth="1"/>
    <col min="12048" max="12048" width="10.5" style="271" customWidth="1"/>
    <col min="12049" max="12049" width="5.33203125" style="271" customWidth="1"/>
    <col min="12050" max="12050" width="5.1640625" style="271" customWidth="1"/>
    <col min="12051" max="12051" width="7" style="271" customWidth="1"/>
    <col min="12052" max="12052" width="3.5" style="271" customWidth="1"/>
    <col min="12053" max="12053" width="1.1640625" style="271" customWidth="1"/>
    <col min="12054" max="12054" width="5.83203125" style="271" customWidth="1"/>
    <col min="12055" max="12055" width="3.5" style="271" customWidth="1"/>
    <col min="12056" max="12056" width="2.33203125" style="271" customWidth="1"/>
    <col min="12057" max="12057" width="3.6640625" style="271" customWidth="1"/>
    <col min="12058" max="12058" width="4.1640625" style="271" customWidth="1"/>
    <col min="12059" max="12059" width="3" style="271" customWidth="1"/>
    <col min="12060" max="12060" width="9.1640625" style="271" customWidth="1"/>
    <col min="12061" max="12061" width="0.33203125" style="271" customWidth="1"/>
    <col min="12062" max="12062" width="20.5" style="271" customWidth="1"/>
    <col min="12063" max="12063" width="2.1640625" style="271" customWidth="1"/>
    <col min="12064" max="12064" width="8.33203125" style="271" customWidth="1"/>
    <col min="12065" max="12288" width="10.6640625" style="271"/>
    <col min="12289" max="12289" width="1.83203125" style="271" customWidth="1"/>
    <col min="12290" max="12290" width="0.6640625" style="271" customWidth="1"/>
    <col min="12291" max="12291" width="0.1640625" style="271" customWidth="1"/>
    <col min="12292" max="12292" width="2" style="271" customWidth="1"/>
    <col min="12293" max="12293" width="0.1640625" style="271" customWidth="1"/>
    <col min="12294" max="12294" width="2.33203125" style="271" customWidth="1"/>
    <col min="12295" max="12295" width="1.83203125" style="271" customWidth="1"/>
    <col min="12296" max="12296" width="6.5" style="271" customWidth="1"/>
    <col min="12297" max="12297" width="4" style="271" customWidth="1"/>
    <col min="12298" max="12298" width="3.5" style="271" customWidth="1"/>
    <col min="12299" max="12299" width="11.6640625" style="271" customWidth="1"/>
    <col min="12300" max="12300" width="1.6640625" style="271" customWidth="1"/>
    <col min="12301" max="12301" width="0.5" style="271" customWidth="1"/>
    <col min="12302" max="12302" width="10.5" style="271" customWidth="1"/>
    <col min="12303" max="12303" width="5.1640625" style="271" customWidth="1"/>
    <col min="12304" max="12304" width="10.5" style="271" customWidth="1"/>
    <col min="12305" max="12305" width="5.33203125" style="271" customWidth="1"/>
    <col min="12306" max="12306" width="5.1640625" style="271" customWidth="1"/>
    <col min="12307" max="12307" width="7" style="271" customWidth="1"/>
    <col min="12308" max="12308" width="3.5" style="271" customWidth="1"/>
    <col min="12309" max="12309" width="1.1640625" style="271" customWidth="1"/>
    <col min="12310" max="12310" width="5.83203125" style="271" customWidth="1"/>
    <col min="12311" max="12311" width="3.5" style="271" customWidth="1"/>
    <col min="12312" max="12312" width="2.33203125" style="271" customWidth="1"/>
    <col min="12313" max="12313" width="3.6640625" style="271" customWidth="1"/>
    <col min="12314" max="12314" width="4.1640625" style="271" customWidth="1"/>
    <col min="12315" max="12315" width="3" style="271" customWidth="1"/>
    <col min="12316" max="12316" width="9.1640625" style="271" customWidth="1"/>
    <col min="12317" max="12317" width="0.33203125" style="271" customWidth="1"/>
    <col min="12318" max="12318" width="20.5" style="271" customWidth="1"/>
    <col min="12319" max="12319" width="2.1640625" style="271" customWidth="1"/>
    <col min="12320" max="12320" width="8.33203125" style="271" customWidth="1"/>
    <col min="12321" max="12544" width="10.6640625" style="271"/>
    <col min="12545" max="12545" width="1.83203125" style="271" customWidth="1"/>
    <col min="12546" max="12546" width="0.6640625" style="271" customWidth="1"/>
    <col min="12547" max="12547" width="0.1640625" style="271" customWidth="1"/>
    <col min="12548" max="12548" width="2" style="271" customWidth="1"/>
    <col min="12549" max="12549" width="0.1640625" style="271" customWidth="1"/>
    <col min="12550" max="12550" width="2.33203125" style="271" customWidth="1"/>
    <col min="12551" max="12551" width="1.83203125" style="271" customWidth="1"/>
    <col min="12552" max="12552" width="6.5" style="271" customWidth="1"/>
    <col min="12553" max="12553" width="4" style="271" customWidth="1"/>
    <col min="12554" max="12554" width="3.5" style="271" customWidth="1"/>
    <col min="12555" max="12555" width="11.6640625" style="271" customWidth="1"/>
    <col min="12556" max="12556" width="1.6640625" style="271" customWidth="1"/>
    <col min="12557" max="12557" width="0.5" style="271" customWidth="1"/>
    <col min="12558" max="12558" width="10.5" style="271" customWidth="1"/>
    <col min="12559" max="12559" width="5.1640625" style="271" customWidth="1"/>
    <col min="12560" max="12560" width="10.5" style="271" customWidth="1"/>
    <col min="12561" max="12561" width="5.33203125" style="271" customWidth="1"/>
    <col min="12562" max="12562" width="5.1640625" style="271" customWidth="1"/>
    <col min="12563" max="12563" width="7" style="271" customWidth="1"/>
    <col min="12564" max="12564" width="3.5" style="271" customWidth="1"/>
    <col min="12565" max="12565" width="1.1640625" style="271" customWidth="1"/>
    <col min="12566" max="12566" width="5.83203125" style="271" customWidth="1"/>
    <col min="12567" max="12567" width="3.5" style="271" customWidth="1"/>
    <col min="12568" max="12568" width="2.33203125" style="271" customWidth="1"/>
    <col min="12569" max="12569" width="3.6640625" style="271" customWidth="1"/>
    <col min="12570" max="12570" width="4.1640625" style="271" customWidth="1"/>
    <col min="12571" max="12571" width="3" style="271" customWidth="1"/>
    <col min="12572" max="12572" width="9.1640625" style="271" customWidth="1"/>
    <col min="12573" max="12573" width="0.33203125" style="271" customWidth="1"/>
    <col min="12574" max="12574" width="20.5" style="271" customWidth="1"/>
    <col min="12575" max="12575" width="2.1640625" style="271" customWidth="1"/>
    <col min="12576" max="12576" width="8.33203125" style="271" customWidth="1"/>
    <col min="12577" max="12800" width="10.6640625" style="271"/>
    <col min="12801" max="12801" width="1.83203125" style="271" customWidth="1"/>
    <col min="12802" max="12802" width="0.6640625" style="271" customWidth="1"/>
    <col min="12803" max="12803" width="0.1640625" style="271" customWidth="1"/>
    <col min="12804" max="12804" width="2" style="271" customWidth="1"/>
    <col min="12805" max="12805" width="0.1640625" style="271" customWidth="1"/>
    <col min="12806" max="12806" width="2.33203125" style="271" customWidth="1"/>
    <col min="12807" max="12807" width="1.83203125" style="271" customWidth="1"/>
    <col min="12808" max="12808" width="6.5" style="271" customWidth="1"/>
    <col min="12809" max="12809" width="4" style="271" customWidth="1"/>
    <col min="12810" max="12810" width="3.5" style="271" customWidth="1"/>
    <col min="12811" max="12811" width="11.6640625" style="271" customWidth="1"/>
    <col min="12812" max="12812" width="1.6640625" style="271" customWidth="1"/>
    <col min="12813" max="12813" width="0.5" style="271" customWidth="1"/>
    <col min="12814" max="12814" width="10.5" style="271" customWidth="1"/>
    <col min="12815" max="12815" width="5.1640625" style="271" customWidth="1"/>
    <col min="12816" max="12816" width="10.5" style="271" customWidth="1"/>
    <col min="12817" max="12817" width="5.33203125" style="271" customWidth="1"/>
    <col min="12818" max="12818" width="5.1640625" style="271" customWidth="1"/>
    <col min="12819" max="12819" width="7" style="271" customWidth="1"/>
    <col min="12820" max="12820" width="3.5" style="271" customWidth="1"/>
    <col min="12821" max="12821" width="1.1640625" style="271" customWidth="1"/>
    <col min="12822" max="12822" width="5.83203125" style="271" customWidth="1"/>
    <col min="12823" max="12823" width="3.5" style="271" customWidth="1"/>
    <col min="12824" max="12824" width="2.33203125" style="271" customWidth="1"/>
    <col min="12825" max="12825" width="3.6640625" style="271" customWidth="1"/>
    <col min="12826" max="12826" width="4.1640625" style="271" customWidth="1"/>
    <col min="12827" max="12827" width="3" style="271" customWidth="1"/>
    <col min="12828" max="12828" width="9.1640625" style="271" customWidth="1"/>
    <col min="12829" max="12829" width="0.33203125" style="271" customWidth="1"/>
    <col min="12830" max="12830" width="20.5" style="271" customWidth="1"/>
    <col min="12831" max="12831" width="2.1640625" style="271" customWidth="1"/>
    <col min="12832" max="12832" width="8.33203125" style="271" customWidth="1"/>
    <col min="12833" max="13056" width="10.6640625" style="271"/>
    <col min="13057" max="13057" width="1.83203125" style="271" customWidth="1"/>
    <col min="13058" max="13058" width="0.6640625" style="271" customWidth="1"/>
    <col min="13059" max="13059" width="0.1640625" style="271" customWidth="1"/>
    <col min="13060" max="13060" width="2" style="271" customWidth="1"/>
    <col min="13061" max="13061" width="0.1640625" style="271" customWidth="1"/>
    <col min="13062" max="13062" width="2.33203125" style="271" customWidth="1"/>
    <col min="13063" max="13063" width="1.83203125" style="271" customWidth="1"/>
    <col min="13064" max="13064" width="6.5" style="271" customWidth="1"/>
    <col min="13065" max="13065" width="4" style="271" customWidth="1"/>
    <col min="13066" max="13066" width="3.5" style="271" customWidth="1"/>
    <col min="13067" max="13067" width="11.6640625" style="271" customWidth="1"/>
    <col min="13068" max="13068" width="1.6640625" style="271" customWidth="1"/>
    <col min="13069" max="13069" width="0.5" style="271" customWidth="1"/>
    <col min="13070" max="13070" width="10.5" style="271" customWidth="1"/>
    <col min="13071" max="13071" width="5.1640625" style="271" customWidth="1"/>
    <col min="13072" max="13072" width="10.5" style="271" customWidth="1"/>
    <col min="13073" max="13073" width="5.33203125" style="271" customWidth="1"/>
    <col min="13074" max="13074" width="5.1640625" style="271" customWidth="1"/>
    <col min="13075" max="13075" width="7" style="271" customWidth="1"/>
    <col min="13076" max="13076" width="3.5" style="271" customWidth="1"/>
    <col min="13077" max="13077" width="1.1640625" style="271" customWidth="1"/>
    <col min="13078" max="13078" width="5.83203125" style="271" customWidth="1"/>
    <col min="13079" max="13079" width="3.5" style="271" customWidth="1"/>
    <col min="13080" max="13080" width="2.33203125" style="271" customWidth="1"/>
    <col min="13081" max="13081" width="3.6640625" style="271" customWidth="1"/>
    <col min="13082" max="13082" width="4.1640625" style="271" customWidth="1"/>
    <col min="13083" max="13083" width="3" style="271" customWidth="1"/>
    <col min="13084" max="13084" width="9.1640625" style="271" customWidth="1"/>
    <col min="13085" max="13085" width="0.33203125" style="271" customWidth="1"/>
    <col min="13086" max="13086" width="20.5" style="271" customWidth="1"/>
    <col min="13087" max="13087" width="2.1640625" style="271" customWidth="1"/>
    <col min="13088" max="13088" width="8.33203125" style="271" customWidth="1"/>
    <col min="13089" max="13312" width="10.6640625" style="271"/>
    <col min="13313" max="13313" width="1.83203125" style="271" customWidth="1"/>
    <col min="13314" max="13314" width="0.6640625" style="271" customWidth="1"/>
    <col min="13315" max="13315" width="0.1640625" style="271" customWidth="1"/>
    <col min="13316" max="13316" width="2" style="271" customWidth="1"/>
    <col min="13317" max="13317" width="0.1640625" style="271" customWidth="1"/>
    <col min="13318" max="13318" width="2.33203125" style="271" customWidth="1"/>
    <col min="13319" max="13319" width="1.83203125" style="271" customWidth="1"/>
    <col min="13320" max="13320" width="6.5" style="271" customWidth="1"/>
    <col min="13321" max="13321" width="4" style="271" customWidth="1"/>
    <col min="13322" max="13322" width="3.5" style="271" customWidth="1"/>
    <col min="13323" max="13323" width="11.6640625" style="271" customWidth="1"/>
    <col min="13324" max="13324" width="1.6640625" style="271" customWidth="1"/>
    <col min="13325" max="13325" width="0.5" style="271" customWidth="1"/>
    <col min="13326" max="13326" width="10.5" style="271" customWidth="1"/>
    <col min="13327" max="13327" width="5.1640625" style="271" customWidth="1"/>
    <col min="13328" max="13328" width="10.5" style="271" customWidth="1"/>
    <col min="13329" max="13329" width="5.33203125" style="271" customWidth="1"/>
    <col min="13330" max="13330" width="5.1640625" style="271" customWidth="1"/>
    <col min="13331" max="13331" width="7" style="271" customWidth="1"/>
    <col min="13332" max="13332" width="3.5" style="271" customWidth="1"/>
    <col min="13333" max="13333" width="1.1640625" style="271" customWidth="1"/>
    <col min="13334" max="13334" width="5.83203125" style="271" customWidth="1"/>
    <col min="13335" max="13335" width="3.5" style="271" customWidth="1"/>
    <col min="13336" max="13336" width="2.33203125" style="271" customWidth="1"/>
    <col min="13337" max="13337" width="3.6640625" style="271" customWidth="1"/>
    <col min="13338" max="13338" width="4.1640625" style="271" customWidth="1"/>
    <col min="13339" max="13339" width="3" style="271" customWidth="1"/>
    <col min="13340" max="13340" width="9.1640625" style="271" customWidth="1"/>
    <col min="13341" max="13341" width="0.33203125" style="271" customWidth="1"/>
    <col min="13342" max="13342" width="20.5" style="271" customWidth="1"/>
    <col min="13343" max="13343" width="2.1640625" style="271" customWidth="1"/>
    <col min="13344" max="13344" width="8.33203125" style="271" customWidth="1"/>
    <col min="13345" max="13568" width="10.6640625" style="271"/>
    <col min="13569" max="13569" width="1.83203125" style="271" customWidth="1"/>
    <col min="13570" max="13570" width="0.6640625" style="271" customWidth="1"/>
    <col min="13571" max="13571" width="0.1640625" style="271" customWidth="1"/>
    <col min="13572" max="13572" width="2" style="271" customWidth="1"/>
    <col min="13573" max="13573" width="0.1640625" style="271" customWidth="1"/>
    <col min="13574" max="13574" width="2.33203125" style="271" customWidth="1"/>
    <col min="13575" max="13575" width="1.83203125" style="271" customWidth="1"/>
    <col min="13576" max="13576" width="6.5" style="271" customWidth="1"/>
    <col min="13577" max="13577" width="4" style="271" customWidth="1"/>
    <col min="13578" max="13578" width="3.5" style="271" customWidth="1"/>
    <col min="13579" max="13579" width="11.6640625" style="271" customWidth="1"/>
    <col min="13580" max="13580" width="1.6640625" style="271" customWidth="1"/>
    <col min="13581" max="13581" width="0.5" style="271" customWidth="1"/>
    <col min="13582" max="13582" width="10.5" style="271" customWidth="1"/>
    <col min="13583" max="13583" width="5.1640625" style="271" customWidth="1"/>
    <col min="13584" max="13584" width="10.5" style="271" customWidth="1"/>
    <col min="13585" max="13585" width="5.33203125" style="271" customWidth="1"/>
    <col min="13586" max="13586" width="5.1640625" style="271" customWidth="1"/>
    <col min="13587" max="13587" width="7" style="271" customWidth="1"/>
    <col min="13588" max="13588" width="3.5" style="271" customWidth="1"/>
    <col min="13589" max="13589" width="1.1640625" style="271" customWidth="1"/>
    <col min="13590" max="13590" width="5.83203125" style="271" customWidth="1"/>
    <col min="13591" max="13591" width="3.5" style="271" customWidth="1"/>
    <col min="13592" max="13592" width="2.33203125" style="271" customWidth="1"/>
    <col min="13593" max="13593" width="3.6640625" style="271" customWidth="1"/>
    <col min="13594" max="13594" width="4.1640625" style="271" customWidth="1"/>
    <col min="13595" max="13595" width="3" style="271" customWidth="1"/>
    <col min="13596" max="13596" width="9.1640625" style="271" customWidth="1"/>
    <col min="13597" max="13597" width="0.33203125" style="271" customWidth="1"/>
    <col min="13598" max="13598" width="20.5" style="271" customWidth="1"/>
    <col min="13599" max="13599" width="2.1640625" style="271" customWidth="1"/>
    <col min="13600" max="13600" width="8.33203125" style="271" customWidth="1"/>
    <col min="13601" max="13824" width="10.6640625" style="271"/>
    <col min="13825" max="13825" width="1.83203125" style="271" customWidth="1"/>
    <col min="13826" max="13826" width="0.6640625" style="271" customWidth="1"/>
    <col min="13827" max="13827" width="0.1640625" style="271" customWidth="1"/>
    <col min="13828" max="13828" width="2" style="271" customWidth="1"/>
    <col min="13829" max="13829" width="0.1640625" style="271" customWidth="1"/>
    <col min="13830" max="13830" width="2.33203125" style="271" customWidth="1"/>
    <col min="13831" max="13831" width="1.83203125" style="271" customWidth="1"/>
    <col min="13832" max="13832" width="6.5" style="271" customWidth="1"/>
    <col min="13833" max="13833" width="4" style="271" customWidth="1"/>
    <col min="13834" max="13834" width="3.5" style="271" customWidth="1"/>
    <col min="13835" max="13835" width="11.6640625" style="271" customWidth="1"/>
    <col min="13836" max="13836" width="1.6640625" style="271" customWidth="1"/>
    <col min="13837" max="13837" width="0.5" style="271" customWidth="1"/>
    <col min="13838" max="13838" width="10.5" style="271" customWidth="1"/>
    <col min="13839" max="13839" width="5.1640625" style="271" customWidth="1"/>
    <col min="13840" max="13840" width="10.5" style="271" customWidth="1"/>
    <col min="13841" max="13841" width="5.33203125" style="271" customWidth="1"/>
    <col min="13842" max="13842" width="5.1640625" style="271" customWidth="1"/>
    <col min="13843" max="13843" width="7" style="271" customWidth="1"/>
    <col min="13844" max="13844" width="3.5" style="271" customWidth="1"/>
    <col min="13845" max="13845" width="1.1640625" style="271" customWidth="1"/>
    <col min="13846" max="13846" width="5.83203125" style="271" customWidth="1"/>
    <col min="13847" max="13847" width="3.5" style="271" customWidth="1"/>
    <col min="13848" max="13848" width="2.33203125" style="271" customWidth="1"/>
    <col min="13849" max="13849" width="3.6640625" style="271" customWidth="1"/>
    <col min="13850" max="13850" width="4.1640625" style="271" customWidth="1"/>
    <col min="13851" max="13851" width="3" style="271" customWidth="1"/>
    <col min="13852" max="13852" width="9.1640625" style="271" customWidth="1"/>
    <col min="13853" max="13853" width="0.33203125" style="271" customWidth="1"/>
    <col min="13854" max="13854" width="20.5" style="271" customWidth="1"/>
    <col min="13855" max="13855" width="2.1640625" style="271" customWidth="1"/>
    <col min="13856" max="13856" width="8.33203125" style="271" customWidth="1"/>
    <col min="13857" max="14080" width="10.6640625" style="271"/>
    <col min="14081" max="14081" width="1.83203125" style="271" customWidth="1"/>
    <col min="14082" max="14082" width="0.6640625" style="271" customWidth="1"/>
    <col min="14083" max="14083" width="0.1640625" style="271" customWidth="1"/>
    <col min="14084" max="14084" width="2" style="271" customWidth="1"/>
    <col min="14085" max="14085" width="0.1640625" style="271" customWidth="1"/>
    <col min="14086" max="14086" width="2.33203125" style="271" customWidth="1"/>
    <col min="14087" max="14087" width="1.83203125" style="271" customWidth="1"/>
    <col min="14088" max="14088" width="6.5" style="271" customWidth="1"/>
    <col min="14089" max="14089" width="4" style="271" customWidth="1"/>
    <col min="14090" max="14090" width="3.5" style="271" customWidth="1"/>
    <col min="14091" max="14091" width="11.6640625" style="271" customWidth="1"/>
    <col min="14092" max="14092" width="1.6640625" style="271" customWidth="1"/>
    <col min="14093" max="14093" width="0.5" style="271" customWidth="1"/>
    <col min="14094" max="14094" width="10.5" style="271" customWidth="1"/>
    <col min="14095" max="14095" width="5.1640625" style="271" customWidth="1"/>
    <col min="14096" max="14096" width="10.5" style="271" customWidth="1"/>
    <col min="14097" max="14097" width="5.33203125" style="271" customWidth="1"/>
    <col min="14098" max="14098" width="5.1640625" style="271" customWidth="1"/>
    <col min="14099" max="14099" width="7" style="271" customWidth="1"/>
    <col min="14100" max="14100" width="3.5" style="271" customWidth="1"/>
    <col min="14101" max="14101" width="1.1640625" style="271" customWidth="1"/>
    <col min="14102" max="14102" width="5.83203125" style="271" customWidth="1"/>
    <col min="14103" max="14103" width="3.5" style="271" customWidth="1"/>
    <col min="14104" max="14104" width="2.33203125" style="271" customWidth="1"/>
    <col min="14105" max="14105" width="3.6640625" style="271" customWidth="1"/>
    <col min="14106" max="14106" width="4.1640625" style="271" customWidth="1"/>
    <col min="14107" max="14107" width="3" style="271" customWidth="1"/>
    <col min="14108" max="14108" width="9.1640625" style="271" customWidth="1"/>
    <col min="14109" max="14109" width="0.33203125" style="271" customWidth="1"/>
    <col min="14110" max="14110" width="20.5" style="271" customWidth="1"/>
    <col min="14111" max="14111" width="2.1640625" style="271" customWidth="1"/>
    <col min="14112" max="14112" width="8.33203125" style="271" customWidth="1"/>
    <col min="14113" max="14336" width="10.6640625" style="271"/>
    <col min="14337" max="14337" width="1.83203125" style="271" customWidth="1"/>
    <col min="14338" max="14338" width="0.6640625" style="271" customWidth="1"/>
    <col min="14339" max="14339" width="0.1640625" style="271" customWidth="1"/>
    <col min="14340" max="14340" width="2" style="271" customWidth="1"/>
    <col min="14341" max="14341" width="0.1640625" style="271" customWidth="1"/>
    <col min="14342" max="14342" width="2.33203125" style="271" customWidth="1"/>
    <col min="14343" max="14343" width="1.83203125" style="271" customWidth="1"/>
    <col min="14344" max="14344" width="6.5" style="271" customWidth="1"/>
    <col min="14345" max="14345" width="4" style="271" customWidth="1"/>
    <col min="14346" max="14346" width="3.5" style="271" customWidth="1"/>
    <col min="14347" max="14347" width="11.6640625" style="271" customWidth="1"/>
    <col min="14348" max="14348" width="1.6640625" style="271" customWidth="1"/>
    <col min="14349" max="14349" width="0.5" style="271" customWidth="1"/>
    <col min="14350" max="14350" width="10.5" style="271" customWidth="1"/>
    <col min="14351" max="14351" width="5.1640625" style="271" customWidth="1"/>
    <col min="14352" max="14352" width="10.5" style="271" customWidth="1"/>
    <col min="14353" max="14353" width="5.33203125" style="271" customWidth="1"/>
    <col min="14354" max="14354" width="5.1640625" style="271" customWidth="1"/>
    <col min="14355" max="14355" width="7" style="271" customWidth="1"/>
    <col min="14356" max="14356" width="3.5" style="271" customWidth="1"/>
    <col min="14357" max="14357" width="1.1640625" style="271" customWidth="1"/>
    <col min="14358" max="14358" width="5.83203125" style="271" customWidth="1"/>
    <col min="14359" max="14359" width="3.5" style="271" customWidth="1"/>
    <col min="14360" max="14360" width="2.33203125" style="271" customWidth="1"/>
    <col min="14361" max="14361" width="3.6640625" style="271" customWidth="1"/>
    <col min="14362" max="14362" width="4.1640625" style="271" customWidth="1"/>
    <col min="14363" max="14363" width="3" style="271" customWidth="1"/>
    <col min="14364" max="14364" width="9.1640625" style="271" customWidth="1"/>
    <col min="14365" max="14365" width="0.33203125" style="271" customWidth="1"/>
    <col min="14366" max="14366" width="20.5" style="271" customWidth="1"/>
    <col min="14367" max="14367" width="2.1640625" style="271" customWidth="1"/>
    <col min="14368" max="14368" width="8.33203125" style="271" customWidth="1"/>
    <col min="14369" max="14592" width="10.6640625" style="271"/>
    <col min="14593" max="14593" width="1.83203125" style="271" customWidth="1"/>
    <col min="14594" max="14594" width="0.6640625" style="271" customWidth="1"/>
    <col min="14595" max="14595" width="0.1640625" style="271" customWidth="1"/>
    <col min="14596" max="14596" width="2" style="271" customWidth="1"/>
    <col min="14597" max="14597" width="0.1640625" style="271" customWidth="1"/>
    <col min="14598" max="14598" width="2.33203125" style="271" customWidth="1"/>
    <col min="14599" max="14599" width="1.83203125" style="271" customWidth="1"/>
    <col min="14600" max="14600" width="6.5" style="271" customWidth="1"/>
    <col min="14601" max="14601" width="4" style="271" customWidth="1"/>
    <col min="14602" max="14602" width="3.5" style="271" customWidth="1"/>
    <col min="14603" max="14603" width="11.6640625" style="271" customWidth="1"/>
    <col min="14604" max="14604" width="1.6640625" style="271" customWidth="1"/>
    <col min="14605" max="14605" width="0.5" style="271" customWidth="1"/>
    <col min="14606" max="14606" width="10.5" style="271" customWidth="1"/>
    <col min="14607" max="14607" width="5.1640625" style="271" customWidth="1"/>
    <col min="14608" max="14608" width="10.5" style="271" customWidth="1"/>
    <col min="14609" max="14609" width="5.33203125" style="271" customWidth="1"/>
    <col min="14610" max="14610" width="5.1640625" style="271" customWidth="1"/>
    <col min="14611" max="14611" width="7" style="271" customWidth="1"/>
    <col min="14612" max="14612" width="3.5" style="271" customWidth="1"/>
    <col min="14613" max="14613" width="1.1640625" style="271" customWidth="1"/>
    <col min="14614" max="14614" width="5.83203125" style="271" customWidth="1"/>
    <col min="14615" max="14615" width="3.5" style="271" customWidth="1"/>
    <col min="14616" max="14616" width="2.33203125" style="271" customWidth="1"/>
    <col min="14617" max="14617" width="3.6640625" style="271" customWidth="1"/>
    <col min="14618" max="14618" width="4.1640625" style="271" customWidth="1"/>
    <col min="14619" max="14619" width="3" style="271" customWidth="1"/>
    <col min="14620" max="14620" width="9.1640625" style="271" customWidth="1"/>
    <col min="14621" max="14621" width="0.33203125" style="271" customWidth="1"/>
    <col min="14622" max="14622" width="20.5" style="271" customWidth="1"/>
    <col min="14623" max="14623" width="2.1640625" style="271" customWidth="1"/>
    <col min="14624" max="14624" width="8.33203125" style="271" customWidth="1"/>
    <col min="14625" max="14848" width="10.6640625" style="271"/>
    <col min="14849" max="14849" width="1.83203125" style="271" customWidth="1"/>
    <col min="14850" max="14850" width="0.6640625" style="271" customWidth="1"/>
    <col min="14851" max="14851" width="0.1640625" style="271" customWidth="1"/>
    <col min="14852" max="14852" width="2" style="271" customWidth="1"/>
    <col min="14853" max="14853" width="0.1640625" style="271" customWidth="1"/>
    <col min="14854" max="14854" width="2.33203125" style="271" customWidth="1"/>
    <col min="14855" max="14855" width="1.83203125" style="271" customWidth="1"/>
    <col min="14856" max="14856" width="6.5" style="271" customWidth="1"/>
    <col min="14857" max="14857" width="4" style="271" customWidth="1"/>
    <col min="14858" max="14858" width="3.5" style="271" customWidth="1"/>
    <col min="14859" max="14859" width="11.6640625" style="271" customWidth="1"/>
    <col min="14860" max="14860" width="1.6640625" style="271" customWidth="1"/>
    <col min="14861" max="14861" width="0.5" style="271" customWidth="1"/>
    <col min="14862" max="14862" width="10.5" style="271" customWidth="1"/>
    <col min="14863" max="14863" width="5.1640625" style="271" customWidth="1"/>
    <col min="14864" max="14864" width="10.5" style="271" customWidth="1"/>
    <col min="14865" max="14865" width="5.33203125" style="271" customWidth="1"/>
    <col min="14866" max="14866" width="5.1640625" style="271" customWidth="1"/>
    <col min="14867" max="14867" width="7" style="271" customWidth="1"/>
    <col min="14868" max="14868" width="3.5" style="271" customWidth="1"/>
    <col min="14869" max="14869" width="1.1640625" style="271" customWidth="1"/>
    <col min="14870" max="14870" width="5.83203125" style="271" customWidth="1"/>
    <col min="14871" max="14871" width="3.5" style="271" customWidth="1"/>
    <col min="14872" max="14872" width="2.33203125" style="271" customWidth="1"/>
    <col min="14873" max="14873" width="3.6640625" style="271" customWidth="1"/>
    <col min="14874" max="14874" width="4.1640625" style="271" customWidth="1"/>
    <col min="14875" max="14875" width="3" style="271" customWidth="1"/>
    <col min="14876" max="14876" width="9.1640625" style="271" customWidth="1"/>
    <col min="14877" max="14877" width="0.33203125" style="271" customWidth="1"/>
    <col min="14878" max="14878" width="20.5" style="271" customWidth="1"/>
    <col min="14879" max="14879" width="2.1640625" style="271" customWidth="1"/>
    <col min="14880" max="14880" width="8.33203125" style="271" customWidth="1"/>
    <col min="14881" max="15104" width="10.6640625" style="271"/>
    <col min="15105" max="15105" width="1.83203125" style="271" customWidth="1"/>
    <col min="15106" max="15106" width="0.6640625" style="271" customWidth="1"/>
    <col min="15107" max="15107" width="0.1640625" style="271" customWidth="1"/>
    <col min="15108" max="15108" width="2" style="271" customWidth="1"/>
    <col min="15109" max="15109" width="0.1640625" style="271" customWidth="1"/>
    <col min="15110" max="15110" width="2.33203125" style="271" customWidth="1"/>
    <col min="15111" max="15111" width="1.83203125" style="271" customWidth="1"/>
    <col min="15112" max="15112" width="6.5" style="271" customWidth="1"/>
    <col min="15113" max="15113" width="4" style="271" customWidth="1"/>
    <col min="15114" max="15114" width="3.5" style="271" customWidth="1"/>
    <col min="15115" max="15115" width="11.6640625" style="271" customWidth="1"/>
    <col min="15116" max="15116" width="1.6640625" style="271" customWidth="1"/>
    <col min="15117" max="15117" width="0.5" style="271" customWidth="1"/>
    <col min="15118" max="15118" width="10.5" style="271" customWidth="1"/>
    <col min="15119" max="15119" width="5.1640625" style="271" customWidth="1"/>
    <col min="15120" max="15120" width="10.5" style="271" customWidth="1"/>
    <col min="15121" max="15121" width="5.33203125" style="271" customWidth="1"/>
    <col min="15122" max="15122" width="5.1640625" style="271" customWidth="1"/>
    <col min="15123" max="15123" width="7" style="271" customWidth="1"/>
    <col min="15124" max="15124" width="3.5" style="271" customWidth="1"/>
    <col min="15125" max="15125" width="1.1640625" style="271" customWidth="1"/>
    <col min="15126" max="15126" width="5.83203125" style="271" customWidth="1"/>
    <col min="15127" max="15127" width="3.5" style="271" customWidth="1"/>
    <col min="15128" max="15128" width="2.33203125" style="271" customWidth="1"/>
    <col min="15129" max="15129" width="3.6640625" style="271" customWidth="1"/>
    <col min="15130" max="15130" width="4.1640625" style="271" customWidth="1"/>
    <col min="15131" max="15131" width="3" style="271" customWidth="1"/>
    <col min="15132" max="15132" width="9.1640625" style="271" customWidth="1"/>
    <col min="15133" max="15133" width="0.33203125" style="271" customWidth="1"/>
    <col min="15134" max="15134" width="20.5" style="271" customWidth="1"/>
    <col min="15135" max="15135" width="2.1640625" style="271" customWidth="1"/>
    <col min="15136" max="15136" width="8.33203125" style="271" customWidth="1"/>
    <col min="15137" max="15360" width="10.6640625" style="271"/>
    <col min="15361" max="15361" width="1.83203125" style="271" customWidth="1"/>
    <col min="15362" max="15362" width="0.6640625" style="271" customWidth="1"/>
    <col min="15363" max="15363" width="0.1640625" style="271" customWidth="1"/>
    <col min="15364" max="15364" width="2" style="271" customWidth="1"/>
    <col min="15365" max="15365" width="0.1640625" style="271" customWidth="1"/>
    <col min="15366" max="15366" width="2.33203125" style="271" customWidth="1"/>
    <col min="15367" max="15367" width="1.83203125" style="271" customWidth="1"/>
    <col min="15368" max="15368" width="6.5" style="271" customWidth="1"/>
    <col min="15369" max="15369" width="4" style="271" customWidth="1"/>
    <col min="15370" max="15370" width="3.5" style="271" customWidth="1"/>
    <col min="15371" max="15371" width="11.6640625" style="271" customWidth="1"/>
    <col min="15372" max="15372" width="1.6640625" style="271" customWidth="1"/>
    <col min="15373" max="15373" width="0.5" style="271" customWidth="1"/>
    <col min="15374" max="15374" width="10.5" style="271" customWidth="1"/>
    <col min="15375" max="15375" width="5.1640625" style="271" customWidth="1"/>
    <col min="15376" max="15376" width="10.5" style="271" customWidth="1"/>
    <col min="15377" max="15377" width="5.33203125" style="271" customWidth="1"/>
    <col min="15378" max="15378" width="5.1640625" style="271" customWidth="1"/>
    <col min="15379" max="15379" width="7" style="271" customWidth="1"/>
    <col min="15380" max="15380" width="3.5" style="271" customWidth="1"/>
    <col min="15381" max="15381" width="1.1640625" style="271" customWidth="1"/>
    <col min="15382" max="15382" width="5.83203125" style="271" customWidth="1"/>
    <col min="15383" max="15383" width="3.5" style="271" customWidth="1"/>
    <col min="15384" max="15384" width="2.33203125" style="271" customWidth="1"/>
    <col min="15385" max="15385" width="3.6640625" style="271" customWidth="1"/>
    <col min="15386" max="15386" width="4.1640625" style="271" customWidth="1"/>
    <col min="15387" max="15387" width="3" style="271" customWidth="1"/>
    <col min="15388" max="15388" width="9.1640625" style="271" customWidth="1"/>
    <col min="15389" max="15389" width="0.33203125" style="271" customWidth="1"/>
    <col min="15390" max="15390" width="20.5" style="271" customWidth="1"/>
    <col min="15391" max="15391" width="2.1640625" style="271" customWidth="1"/>
    <col min="15392" max="15392" width="8.33203125" style="271" customWidth="1"/>
    <col min="15393" max="15616" width="10.6640625" style="271"/>
    <col min="15617" max="15617" width="1.83203125" style="271" customWidth="1"/>
    <col min="15618" max="15618" width="0.6640625" style="271" customWidth="1"/>
    <col min="15619" max="15619" width="0.1640625" style="271" customWidth="1"/>
    <col min="15620" max="15620" width="2" style="271" customWidth="1"/>
    <col min="15621" max="15621" width="0.1640625" style="271" customWidth="1"/>
    <col min="15622" max="15622" width="2.33203125" style="271" customWidth="1"/>
    <col min="15623" max="15623" width="1.83203125" style="271" customWidth="1"/>
    <col min="15624" max="15624" width="6.5" style="271" customWidth="1"/>
    <col min="15625" max="15625" width="4" style="271" customWidth="1"/>
    <col min="15626" max="15626" width="3.5" style="271" customWidth="1"/>
    <col min="15627" max="15627" width="11.6640625" style="271" customWidth="1"/>
    <col min="15628" max="15628" width="1.6640625" style="271" customWidth="1"/>
    <col min="15629" max="15629" width="0.5" style="271" customWidth="1"/>
    <col min="15630" max="15630" width="10.5" style="271" customWidth="1"/>
    <col min="15631" max="15631" width="5.1640625" style="271" customWidth="1"/>
    <col min="15632" max="15632" width="10.5" style="271" customWidth="1"/>
    <col min="15633" max="15633" width="5.33203125" style="271" customWidth="1"/>
    <col min="15634" max="15634" width="5.1640625" style="271" customWidth="1"/>
    <col min="15635" max="15635" width="7" style="271" customWidth="1"/>
    <col min="15636" max="15636" width="3.5" style="271" customWidth="1"/>
    <col min="15637" max="15637" width="1.1640625" style="271" customWidth="1"/>
    <col min="15638" max="15638" width="5.83203125" style="271" customWidth="1"/>
    <col min="15639" max="15639" width="3.5" style="271" customWidth="1"/>
    <col min="15640" max="15640" width="2.33203125" style="271" customWidth="1"/>
    <col min="15641" max="15641" width="3.6640625" style="271" customWidth="1"/>
    <col min="15642" max="15642" width="4.1640625" style="271" customWidth="1"/>
    <col min="15643" max="15643" width="3" style="271" customWidth="1"/>
    <col min="15644" max="15644" width="9.1640625" style="271" customWidth="1"/>
    <col min="15645" max="15645" width="0.33203125" style="271" customWidth="1"/>
    <col min="15646" max="15646" width="20.5" style="271" customWidth="1"/>
    <col min="15647" max="15647" width="2.1640625" style="271" customWidth="1"/>
    <col min="15648" max="15648" width="8.33203125" style="271" customWidth="1"/>
    <col min="15649" max="15872" width="10.6640625" style="271"/>
    <col min="15873" max="15873" width="1.83203125" style="271" customWidth="1"/>
    <col min="15874" max="15874" width="0.6640625" style="271" customWidth="1"/>
    <col min="15875" max="15875" width="0.1640625" style="271" customWidth="1"/>
    <col min="15876" max="15876" width="2" style="271" customWidth="1"/>
    <col min="15877" max="15877" width="0.1640625" style="271" customWidth="1"/>
    <col min="15878" max="15878" width="2.33203125" style="271" customWidth="1"/>
    <col min="15879" max="15879" width="1.83203125" style="271" customWidth="1"/>
    <col min="15880" max="15880" width="6.5" style="271" customWidth="1"/>
    <col min="15881" max="15881" width="4" style="271" customWidth="1"/>
    <col min="15882" max="15882" width="3.5" style="271" customWidth="1"/>
    <col min="15883" max="15883" width="11.6640625" style="271" customWidth="1"/>
    <col min="15884" max="15884" width="1.6640625" style="271" customWidth="1"/>
    <col min="15885" max="15885" width="0.5" style="271" customWidth="1"/>
    <col min="15886" max="15886" width="10.5" style="271" customWidth="1"/>
    <col min="15887" max="15887" width="5.1640625" style="271" customWidth="1"/>
    <col min="15888" max="15888" width="10.5" style="271" customWidth="1"/>
    <col min="15889" max="15889" width="5.33203125" style="271" customWidth="1"/>
    <col min="15890" max="15890" width="5.1640625" style="271" customWidth="1"/>
    <col min="15891" max="15891" width="7" style="271" customWidth="1"/>
    <col min="15892" max="15892" width="3.5" style="271" customWidth="1"/>
    <col min="15893" max="15893" width="1.1640625" style="271" customWidth="1"/>
    <col min="15894" max="15894" width="5.83203125" style="271" customWidth="1"/>
    <col min="15895" max="15895" width="3.5" style="271" customWidth="1"/>
    <col min="15896" max="15896" width="2.33203125" style="271" customWidth="1"/>
    <col min="15897" max="15897" width="3.6640625" style="271" customWidth="1"/>
    <col min="15898" max="15898" width="4.1640625" style="271" customWidth="1"/>
    <col min="15899" max="15899" width="3" style="271" customWidth="1"/>
    <col min="15900" max="15900" width="9.1640625" style="271" customWidth="1"/>
    <col min="15901" max="15901" width="0.33203125" style="271" customWidth="1"/>
    <col min="15902" max="15902" width="20.5" style="271" customWidth="1"/>
    <col min="15903" max="15903" width="2.1640625" style="271" customWidth="1"/>
    <col min="15904" max="15904" width="8.33203125" style="271" customWidth="1"/>
    <col min="15905" max="16128" width="10.6640625" style="271"/>
    <col min="16129" max="16129" width="1.83203125" style="271" customWidth="1"/>
    <col min="16130" max="16130" width="0.6640625" style="271" customWidth="1"/>
    <col min="16131" max="16131" width="0.1640625" style="271" customWidth="1"/>
    <col min="16132" max="16132" width="2" style="271" customWidth="1"/>
    <col min="16133" max="16133" width="0.1640625" style="271" customWidth="1"/>
    <col min="16134" max="16134" width="2.33203125" style="271" customWidth="1"/>
    <col min="16135" max="16135" width="1.83203125" style="271" customWidth="1"/>
    <col min="16136" max="16136" width="6.5" style="271" customWidth="1"/>
    <col min="16137" max="16137" width="4" style="271" customWidth="1"/>
    <col min="16138" max="16138" width="3.5" style="271" customWidth="1"/>
    <col min="16139" max="16139" width="11.6640625" style="271" customWidth="1"/>
    <col min="16140" max="16140" width="1.6640625" style="271" customWidth="1"/>
    <col min="16141" max="16141" width="0.5" style="271" customWidth="1"/>
    <col min="16142" max="16142" width="10.5" style="271" customWidth="1"/>
    <col min="16143" max="16143" width="5.1640625" style="271" customWidth="1"/>
    <col min="16144" max="16144" width="10.5" style="271" customWidth="1"/>
    <col min="16145" max="16145" width="5.33203125" style="271" customWidth="1"/>
    <col min="16146" max="16146" width="5.1640625" style="271" customWidth="1"/>
    <col min="16147" max="16147" width="7" style="271" customWidth="1"/>
    <col min="16148" max="16148" width="3.5" style="271" customWidth="1"/>
    <col min="16149" max="16149" width="1.1640625" style="271" customWidth="1"/>
    <col min="16150" max="16150" width="5.83203125" style="271" customWidth="1"/>
    <col min="16151" max="16151" width="3.5" style="271" customWidth="1"/>
    <col min="16152" max="16152" width="2.33203125" style="271" customWidth="1"/>
    <col min="16153" max="16153" width="3.6640625" style="271" customWidth="1"/>
    <col min="16154" max="16154" width="4.1640625" style="271" customWidth="1"/>
    <col min="16155" max="16155" width="3" style="271" customWidth="1"/>
    <col min="16156" max="16156" width="9.1640625" style="271" customWidth="1"/>
    <col min="16157" max="16157" width="0.33203125" style="271" customWidth="1"/>
    <col min="16158" max="16158" width="20.5" style="271" customWidth="1"/>
    <col min="16159" max="16159" width="2.1640625" style="271" customWidth="1"/>
    <col min="16160" max="16160" width="8.33203125" style="271" customWidth="1"/>
    <col min="16161" max="16384" width="10.6640625" style="271"/>
  </cols>
  <sheetData>
    <row r="1" spans="4:30" ht="4.5" customHeight="1"/>
    <row r="2" spans="4:30" ht="12" customHeight="1">
      <c r="AB2" s="563" t="s">
        <v>635</v>
      </c>
      <c r="AC2" s="563"/>
      <c r="AD2" s="563"/>
    </row>
    <row r="3" spans="4:30" ht="15" customHeight="1">
      <c r="G3" s="682" t="s">
        <v>849</v>
      </c>
      <c r="H3" s="682"/>
      <c r="I3" s="682"/>
      <c r="J3" s="682"/>
      <c r="K3" s="682"/>
      <c r="L3" s="682"/>
      <c r="M3" s="682"/>
      <c r="N3" s="682"/>
      <c r="O3" s="682"/>
      <c r="P3" s="682"/>
      <c r="Q3" s="682"/>
      <c r="R3" s="682"/>
      <c r="S3" s="682"/>
      <c r="T3" s="682"/>
    </row>
    <row r="4" spans="4:30" ht="3" customHeight="1"/>
    <row r="5" spans="4:30" ht="12.75" customHeight="1">
      <c r="G5" s="733" t="s">
        <v>850</v>
      </c>
      <c r="H5" s="733"/>
      <c r="I5" s="733"/>
      <c r="J5" s="733"/>
      <c r="K5" s="733"/>
      <c r="L5" s="733"/>
      <c r="M5" s="733"/>
      <c r="N5" s="733"/>
      <c r="O5" s="733"/>
      <c r="P5" s="733"/>
      <c r="Q5" s="733"/>
      <c r="R5" s="733"/>
      <c r="S5" s="733"/>
      <c r="T5" s="733"/>
    </row>
    <row r="6" spans="4:30" ht="3" customHeight="1"/>
    <row r="7" spans="4:30" ht="11.25" customHeight="1"/>
    <row r="8" spans="4:30" ht="12" customHeight="1">
      <c r="G8" s="558" t="s">
        <v>172</v>
      </c>
      <c r="H8" s="558"/>
      <c r="I8" s="558"/>
      <c r="J8" s="558"/>
      <c r="K8" s="558"/>
      <c r="L8" s="558"/>
      <c r="M8" s="558"/>
      <c r="N8" s="667" t="s">
        <v>649</v>
      </c>
      <c r="O8" s="667"/>
      <c r="P8" s="667"/>
      <c r="Q8" s="667"/>
      <c r="R8" s="667"/>
      <c r="S8" s="667"/>
      <c r="T8" s="667"/>
      <c r="U8" s="667"/>
      <c r="V8" s="667"/>
      <c r="W8" s="667"/>
      <c r="X8" s="667"/>
      <c r="Y8" s="667"/>
      <c r="Z8" s="667"/>
      <c r="AA8" s="667"/>
      <c r="AB8" s="667"/>
    </row>
    <row r="9" spans="4:30" ht="9" customHeight="1"/>
    <row r="10" spans="4:30" ht="12" customHeight="1">
      <c r="G10" s="734" t="s">
        <v>846</v>
      </c>
      <c r="H10" s="734"/>
      <c r="I10" s="734"/>
      <c r="J10" s="734"/>
      <c r="K10" s="734"/>
      <c r="L10" s="734"/>
      <c r="M10" s="734"/>
      <c r="N10" s="734"/>
      <c r="O10" s="734"/>
      <c r="P10" s="734"/>
      <c r="Q10" s="734"/>
      <c r="R10" s="734"/>
      <c r="S10" s="734"/>
      <c r="T10" s="734"/>
      <c r="U10" s="734"/>
      <c r="V10" s="734"/>
      <c r="W10" s="734"/>
      <c r="X10" s="734"/>
      <c r="Y10" s="734"/>
      <c r="Z10" s="734"/>
      <c r="AA10" s="734"/>
      <c r="AB10" s="734"/>
      <c r="AC10" s="734"/>
      <c r="AD10" s="734"/>
    </row>
    <row r="11" spans="4:30" ht="11.25" customHeight="1">
      <c r="AC11" s="467" t="s">
        <v>473</v>
      </c>
      <c r="AD11" s="467"/>
    </row>
    <row r="12" spans="4:30" ht="21.75" customHeight="1">
      <c r="D12" s="735" t="s">
        <v>144</v>
      </c>
      <c r="E12" s="735"/>
      <c r="F12" s="735"/>
      <c r="G12" s="735"/>
      <c r="H12" s="735"/>
      <c r="I12" s="735"/>
      <c r="J12" s="735"/>
      <c r="K12" s="735"/>
      <c r="L12" s="735"/>
      <c r="M12" s="735"/>
      <c r="N12" s="735"/>
      <c r="O12" s="735"/>
      <c r="P12" s="735"/>
      <c r="Q12" s="735"/>
      <c r="R12" s="735"/>
      <c r="S12" s="735"/>
      <c r="T12" s="735"/>
      <c r="U12" s="735"/>
      <c r="V12" s="736" t="s">
        <v>651</v>
      </c>
      <c r="W12" s="736"/>
      <c r="X12" s="736"/>
      <c r="Y12" s="736" t="s">
        <v>174</v>
      </c>
      <c r="Z12" s="736"/>
      <c r="AA12" s="736"/>
      <c r="AB12" s="736"/>
      <c r="AC12" s="736"/>
      <c r="AD12" s="555" t="s">
        <v>173</v>
      </c>
    </row>
    <row r="13" spans="4:30" ht="11.25" customHeight="1">
      <c r="D13" s="747" t="s">
        <v>652</v>
      </c>
      <c r="E13" s="747"/>
      <c r="F13" s="747"/>
      <c r="G13" s="747"/>
      <c r="H13" s="747"/>
      <c r="I13" s="747"/>
      <c r="J13" s="747"/>
      <c r="K13" s="747"/>
      <c r="L13" s="747"/>
      <c r="M13" s="747"/>
      <c r="N13" s="747"/>
      <c r="O13" s="747"/>
      <c r="P13" s="747"/>
      <c r="Q13" s="747"/>
      <c r="R13" s="747"/>
      <c r="S13" s="747"/>
      <c r="T13" s="747"/>
      <c r="U13" s="747"/>
      <c r="V13" s="748" t="s">
        <v>653</v>
      </c>
      <c r="W13" s="748"/>
      <c r="X13" s="748"/>
      <c r="Y13" s="748" t="s">
        <v>654</v>
      </c>
      <c r="Z13" s="748"/>
      <c r="AA13" s="748"/>
      <c r="AB13" s="748"/>
      <c r="AC13" s="748"/>
      <c r="AD13" s="540" t="s">
        <v>655</v>
      </c>
    </row>
    <row r="14" spans="4:30" ht="11.25" customHeight="1">
      <c r="D14" s="749" t="s">
        <v>482</v>
      </c>
      <c r="E14" s="749"/>
      <c r="F14" s="749"/>
      <c r="G14" s="749"/>
      <c r="H14" s="749"/>
      <c r="I14" s="749"/>
      <c r="J14" s="749"/>
      <c r="K14" s="749"/>
      <c r="L14" s="749"/>
      <c r="M14" s="749"/>
      <c r="N14" s="749"/>
      <c r="O14" s="749"/>
      <c r="P14" s="749"/>
      <c r="Q14" s="749"/>
      <c r="R14" s="749"/>
      <c r="S14" s="749"/>
      <c r="T14" s="749"/>
      <c r="U14" s="749"/>
      <c r="V14" s="749"/>
      <c r="W14" s="749"/>
      <c r="X14" s="749"/>
      <c r="Y14" s="749"/>
      <c r="Z14" s="749"/>
      <c r="AA14" s="749"/>
      <c r="AB14" s="749"/>
      <c r="AC14" s="749"/>
      <c r="AD14" s="749"/>
    </row>
    <row r="15" spans="4:30" ht="12" customHeight="1">
      <c r="D15" s="750" t="s">
        <v>851</v>
      </c>
      <c r="E15" s="750"/>
      <c r="F15" s="750"/>
      <c r="G15" s="750"/>
      <c r="H15" s="750"/>
      <c r="I15" s="750"/>
      <c r="J15" s="750"/>
      <c r="K15" s="750"/>
      <c r="L15" s="750"/>
      <c r="M15" s="750"/>
      <c r="N15" s="750"/>
      <c r="O15" s="750"/>
      <c r="P15" s="750"/>
      <c r="Q15" s="750"/>
      <c r="R15" s="750"/>
      <c r="S15" s="750"/>
      <c r="T15" s="750"/>
      <c r="U15" s="750"/>
      <c r="V15" s="751" t="s">
        <v>96</v>
      </c>
      <c r="W15" s="751"/>
      <c r="X15" s="751"/>
      <c r="Y15" s="752">
        <v>1433707379.3199999</v>
      </c>
      <c r="Z15" s="752"/>
      <c r="AA15" s="752"/>
      <c r="AB15" s="752"/>
      <c r="AC15" s="752"/>
      <c r="AD15" s="544">
        <v>1714513984.1100001</v>
      </c>
    </row>
    <row r="16" spans="4:30" ht="12" customHeight="1">
      <c r="D16" s="687" t="s">
        <v>162</v>
      </c>
      <c r="E16" s="737"/>
      <c r="F16" s="737"/>
      <c r="G16" s="737"/>
      <c r="H16" s="737"/>
      <c r="I16" s="737"/>
      <c r="J16" s="737"/>
      <c r="K16" s="737"/>
      <c r="L16" s="737"/>
      <c r="M16" s="737"/>
      <c r="N16" s="737"/>
      <c r="O16" s="737"/>
      <c r="P16" s="737"/>
      <c r="Q16" s="737"/>
      <c r="R16" s="737"/>
      <c r="S16" s="737"/>
      <c r="T16" s="737"/>
      <c r="U16" s="738"/>
      <c r="V16" s="739"/>
      <c r="W16" s="740"/>
      <c r="X16" s="741"/>
      <c r="Y16" s="564"/>
      <c r="Z16" s="565"/>
      <c r="AA16" s="565"/>
      <c r="AB16" s="565"/>
      <c r="AC16" s="566"/>
      <c r="AD16" s="567"/>
    </row>
    <row r="17" spans="4:31" ht="12" customHeight="1">
      <c r="D17" s="674" t="s">
        <v>852</v>
      </c>
      <c r="E17" s="742"/>
      <c r="F17" s="742"/>
      <c r="G17" s="742"/>
      <c r="H17" s="742"/>
      <c r="I17" s="742"/>
      <c r="J17" s="742"/>
      <c r="K17" s="742"/>
      <c r="L17" s="742"/>
      <c r="M17" s="742"/>
      <c r="N17" s="742"/>
      <c r="O17" s="742"/>
      <c r="P17" s="742"/>
      <c r="Q17" s="742"/>
      <c r="R17" s="742"/>
      <c r="S17" s="742"/>
      <c r="T17" s="742"/>
      <c r="U17" s="743"/>
      <c r="V17" s="744" t="s">
        <v>97</v>
      </c>
      <c r="W17" s="744"/>
      <c r="X17" s="744"/>
      <c r="Y17" s="745">
        <v>1401400000</v>
      </c>
      <c r="Z17" s="745"/>
      <c r="AA17" s="745"/>
      <c r="AB17" s="745"/>
      <c r="AC17" s="745"/>
      <c r="AD17" s="551">
        <v>1657512000</v>
      </c>
    </row>
    <row r="18" spans="4:31" ht="12" customHeight="1">
      <c r="D18" s="674" t="s">
        <v>853</v>
      </c>
      <c r="E18" s="742"/>
      <c r="F18" s="742"/>
      <c r="G18" s="742"/>
      <c r="H18" s="742"/>
      <c r="I18" s="742"/>
      <c r="J18" s="742"/>
      <c r="K18" s="742"/>
      <c r="L18" s="742"/>
      <c r="M18" s="742"/>
      <c r="N18" s="742"/>
      <c r="O18" s="742"/>
      <c r="P18" s="742"/>
      <c r="Q18" s="742"/>
      <c r="R18" s="742"/>
      <c r="S18" s="742"/>
      <c r="T18" s="742"/>
      <c r="U18" s="743"/>
      <c r="V18" s="744" t="s">
        <v>98</v>
      </c>
      <c r="W18" s="744"/>
      <c r="X18" s="744"/>
      <c r="Y18" s="746" t="s">
        <v>316</v>
      </c>
      <c r="Z18" s="746"/>
      <c r="AA18" s="746"/>
      <c r="AB18" s="746"/>
      <c r="AC18" s="746"/>
      <c r="AD18" s="552" t="s">
        <v>316</v>
      </c>
    </row>
    <row r="19" spans="4:31" ht="12" customHeight="1">
      <c r="D19" s="674" t="s">
        <v>854</v>
      </c>
      <c r="E19" s="742"/>
      <c r="F19" s="742"/>
      <c r="G19" s="742"/>
      <c r="H19" s="742"/>
      <c r="I19" s="742"/>
      <c r="J19" s="742"/>
      <c r="K19" s="742"/>
      <c r="L19" s="742"/>
      <c r="M19" s="742"/>
      <c r="N19" s="742"/>
      <c r="O19" s="742"/>
      <c r="P19" s="742"/>
      <c r="Q19" s="742"/>
      <c r="R19" s="742"/>
      <c r="S19" s="742"/>
      <c r="T19" s="742"/>
      <c r="U19" s="743"/>
      <c r="V19" s="744" t="s">
        <v>99</v>
      </c>
      <c r="W19" s="744"/>
      <c r="X19" s="744"/>
      <c r="Y19" s="746" t="s">
        <v>316</v>
      </c>
      <c r="Z19" s="746"/>
      <c r="AA19" s="746"/>
      <c r="AB19" s="746"/>
      <c r="AC19" s="746"/>
      <c r="AD19" s="552" t="s">
        <v>316</v>
      </c>
    </row>
    <row r="20" spans="4:31" ht="12" customHeight="1">
      <c r="D20" s="674" t="s">
        <v>855</v>
      </c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2"/>
      <c r="T20" s="742"/>
      <c r="U20" s="743"/>
      <c r="V20" s="744" t="s">
        <v>100</v>
      </c>
      <c r="W20" s="744"/>
      <c r="X20" s="744"/>
      <c r="Y20" s="746" t="s">
        <v>316</v>
      </c>
      <c r="Z20" s="746"/>
      <c r="AA20" s="746"/>
      <c r="AB20" s="746"/>
      <c r="AC20" s="746"/>
      <c r="AD20" s="552" t="s">
        <v>316</v>
      </c>
    </row>
    <row r="21" spans="4:31" ht="12" customHeight="1">
      <c r="D21" s="674" t="s">
        <v>856</v>
      </c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2"/>
      <c r="T21" s="742"/>
      <c r="U21" s="743"/>
      <c r="V21" s="744" t="s">
        <v>102</v>
      </c>
      <c r="W21" s="744"/>
      <c r="X21" s="744"/>
      <c r="Y21" s="746" t="s">
        <v>316</v>
      </c>
      <c r="Z21" s="746"/>
      <c r="AA21" s="746"/>
      <c r="AB21" s="746"/>
      <c r="AC21" s="746"/>
      <c r="AD21" s="552" t="s">
        <v>316</v>
      </c>
    </row>
    <row r="22" spans="4:31" ht="12" customHeight="1">
      <c r="D22" s="674" t="s">
        <v>857</v>
      </c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3"/>
      <c r="V22" s="744" t="s">
        <v>104</v>
      </c>
      <c r="W22" s="744"/>
      <c r="X22" s="744"/>
      <c r="Y22" s="745">
        <v>32307379.32</v>
      </c>
      <c r="Z22" s="745"/>
      <c r="AA22" s="745"/>
      <c r="AB22" s="745"/>
      <c r="AC22" s="745"/>
      <c r="AD22" s="551">
        <v>57001984.109999999</v>
      </c>
    </row>
    <row r="23" spans="4:31" ht="12" customHeight="1">
      <c r="D23" s="753" t="s">
        <v>858</v>
      </c>
      <c r="E23" s="753"/>
      <c r="F23" s="753"/>
      <c r="G23" s="753"/>
      <c r="H23" s="753"/>
      <c r="I23" s="753"/>
      <c r="J23" s="753"/>
      <c r="K23" s="753"/>
      <c r="L23" s="753"/>
      <c r="M23" s="753"/>
      <c r="N23" s="753"/>
      <c r="O23" s="753"/>
      <c r="P23" s="753"/>
      <c r="Q23" s="753"/>
      <c r="R23" s="753"/>
      <c r="S23" s="753"/>
      <c r="T23" s="753"/>
      <c r="U23" s="753"/>
      <c r="V23" s="751" t="s">
        <v>150</v>
      </c>
      <c r="W23" s="751"/>
      <c r="X23" s="751"/>
      <c r="Y23" s="754">
        <v>1388716443.46</v>
      </c>
      <c r="Z23" s="754"/>
      <c r="AA23" s="754"/>
      <c r="AB23" s="754"/>
      <c r="AC23" s="754"/>
      <c r="AD23" s="546">
        <v>859793627.09000003</v>
      </c>
    </row>
    <row r="24" spans="4:31" ht="12.75" customHeight="1">
      <c r="D24" s="755" t="s">
        <v>162</v>
      </c>
      <c r="E24" s="755"/>
      <c r="F24" s="755"/>
      <c r="G24" s="755"/>
      <c r="H24" s="755"/>
      <c r="I24" s="755"/>
      <c r="J24" s="755"/>
      <c r="K24" s="755"/>
      <c r="L24" s="755"/>
      <c r="M24" s="755"/>
      <c r="N24" s="755"/>
      <c r="O24" s="755"/>
      <c r="P24" s="755"/>
      <c r="Q24" s="755"/>
      <c r="R24" s="755"/>
      <c r="S24" s="755"/>
      <c r="T24" s="755"/>
      <c r="U24" s="755"/>
      <c r="V24" s="568"/>
      <c r="W24" s="569"/>
      <c r="X24" s="570"/>
      <c r="Y24" s="571"/>
      <c r="Z24" s="572"/>
      <c r="AA24" s="572"/>
      <c r="AB24" s="572"/>
      <c r="AC24" s="573"/>
      <c r="AD24" s="574"/>
    </row>
    <row r="25" spans="4:31" ht="12" customHeight="1">
      <c r="D25" s="674" t="s">
        <v>859</v>
      </c>
      <c r="E25" s="742"/>
      <c r="F25" s="742"/>
      <c r="G25" s="742"/>
      <c r="H25" s="742"/>
      <c r="I25" s="742"/>
      <c r="J25" s="742"/>
      <c r="K25" s="742"/>
      <c r="L25" s="742"/>
      <c r="M25" s="742"/>
      <c r="N25" s="742"/>
      <c r="O25" s="742"/>
      <c r="P25" s="742"/>
      <c r="Q25" s="742"/>
      <c r="R25" s="742"/>
      <c r="S25" s="742"/>
      <c r="T25" s="742"/>
      <c r="U25" s="743"/>
      <c r="V25" s="744" t="s">
        <v>151</v>
      </c>
      <c r="W25" s="744"/>
      <c r="X25" s="744"/>
      <c r="Y25" s="745">
        <v>11146108.279999999</v>
      </c>
      <c r="Z25" s="745"/>
      <c r="AA25" s="745"/>
      <c r="AB25" s="745"/>
      <c r="AC25" s="745"/>
      <c r="AD25" s="551">
        <v>9920918.5500000007</v>
      </c>
    </row>
    <row r="26" spans="4:31" ht="12" customHeight="1">
      <c r="D26" s="674" t="s">
        <v>860</v>
      </c>
      <c r="E26" s="742"/>
      <c r="F26" s="742"/>
      <c r="G26" s="742"/>
      <c r="H26" s="742"/>
      <c r="I26" s="742"/>
      <c r="J26" s="742"/>
      <c r="K26" s="742"/>
      <c r="L26" s="742"/>
      <c r="M26" s="742"/>
      <c r="N26" s="742"/>
      <c r="O26" s="742"/>
      <c r="P26" s="742"/>
      <c r="Q26" s="742"/>
      <c r="R26" s="742"/>
      <c r="S26" s="742"/>
      <c r="T26" s="742"/>
      <c r="U26" s="743"/>
      <c r="V26" s="744" t="s">
        <v>152</v>
      </c>
      <c r="W26" s="744"/>
      <c r="X26" s="744"/>
      <c r="Y26" s="746" t="s">
        <v>316</v>
      </c>
      <c r="Z26" s="746"/>
      <c r="AA26" s="746"/>
      <c r="AB26" s="746"/>
      <c r="AC26" s="746"/>
      <c r="AD26" s="552" t="s">
        <v>316</v>
      </c>
    </row>
    <row r="27" spans="4:31" ht="12" customHeight="1">
      <c r="D27" s="674" t="s">
        <v>861</v>
      </c>
      <c r="E27" s="742"/>
      <c r="F27" s="742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2"/>
      <c r="R27" s="742"/>
      <c r="S27" s="742"/>
      <c r="T27" s="742"/>
      <c r="U27" s="743"/>
      <c r="V27" s="744" t="s">
        <v>154</v>
      </c>
      <c r="W27" s="744"/>
      <c r="X27" s="744"/>
      <c r="Y27" s="745">
        <v>8065501.3600000003</v>
      </c>
      <c r="Z27" s="745"/>
      <c r="AA27" s="745"/>
      <c r="AB27" s="745"/>
      <c r="AC27" s="745"/>
      <c r="AD27" s="551">
        <v>5068987</v>
      </c>
    </row>
    <row r="28" spans="4:31" ht="12" customHeight="1">
      <c r="D28" s="674" t="s">
        <v>862</v>
      </c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3"/>
      <c r="V28" s="758" t="s">
        <v>155</v>
      </c>
      <c r="W28" s="758"/>
      <c r="X28" s="758"/>
      <c r="Y28" s="745">
        <v>1233732500</v>
      </c>
      <c r="Z28" s="745"/>
      <c r="AA28" s="745"/>
      <c r="AB28" s="745"/>
      <c r="AC28" s="745"/>
      <c r="AD28" s="551">
        <v>677161878.63999999</v>
      </c>
      <c r="AE28" s="271" t="s">
        <v>701</v>
      </c>
    </row>
    <row r="29" spans="4:31" ht="12" customHeight="1">
      <c r="D29" s="674" t="s">
        <v>863</v>
      </c>
      <c r="E29" s="742"/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2"/>
      <c r="T29" s="742"/>
      <c r="U29" s="743"/>
      <c r="V29" s="744" t="s">
        <v>156</v>
      </c>
      <c r="W29" s="744"/>
      <c r="X29" s="744"/>
      <c r="Y29" s="746" t="s">
        <v>316</v>
      </c>
      <c r="Z29" s="746"/>
      <c r="AA29" s="746"/>
      <c r="AB29" s="746"/>
      <c r="AC29" s="746"/>
      <c r="AD29" s="552" t="s">
        <v>316</v>
      </c>
    </row>
    <row r="30" spans="4:31" ht="12" customHeight="1">
      <c r="D30" s="674" t="s">
        <v>864</v>
      </c>
      <c r="E30" s="742"/>
      <c r="F30" s="742"/>
      <c r="G30" s="742"/>
      <c r="H30" s="742"/>
      <c r="I30" s="742"/>
      <c r="J30" s="742"/>
      <c r="K30" s="742"/>
      <c r="L30" s="742"/>
      <c r="M30" s="742"/>
      <c r="N30" s="742"/>
      <c r="O30" s="742"/>
      <c r="P30" s="742"/>
      <c r="Q30" s="742"/>
      <c r="R30" s="742"/>
      <c r="S30" s="742"/>
      <c r="T30" s="742"/>
      <c r="U30" s="743"/>
      <c r="V30" s="756" t="s">
        <v>865</v>
      </c>
      <c r="W30" s="756"/>
      <c r="X30" s="756"/>
      <c r="Y30" s="757">
        <v>120667330</v>
      </c>
      <c r="Z30" s="757"/>
      <c r="AA30" s="757"/>
      <c r="AB30" s="757"/>
      <c r="AC30" s="757"/>
      <c r="AD30" s="548">
        <v>166780152.52000001</v>
      </c>
    </row>
    <row r="31" spans="4:31" ht="12" customHeight="1">
      <c r="D31" s="674" t="s">
        <v>866</v>
      </c>
      <c r="E31" s="742"/>
      <c r="F31" s="742"/>
      <c r="G31" s="742"/>
      <c r="H31" s="742"/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742"/>
      <c r="U31" s="743"/>
      <c r="V31" s="756" t="s">
        <v>867</v>
      </c>
      <c r="W31" s="756"/>
      <c r="X31" s="756"/>
      <c r="Y31" s="757">
        <v>15105003.82</v>
      </c>
      <c r="Z31" s="757"/>
      <c r="AA31" s="757"/>
      <c r="AB31" s="757"/>
      <c r="AC31" s="757"/>
      <c r="AD31" s="576">
        <v>861690.38</v>
      </c>
    </row>
    <row r="32" spans="4:31" ht="24" customHeight="1">
      <c r="D32" s="753" t="s">
        <v>868</v>
      </c>
      <c r="E32" s="753"/>
      <c r="F32" s="753"/>
      <c r="G32" s="753"/>
      <c r="H32" s="753"/>
      <c r="I32" s="753"/>
      <c r="J32" s="753"/>
      <c r="K32" s="753"/>
      <c r="L32" s="753"/>
      <c r="M32" s="753"/>
      <c r="N32" s="753"/>
      <c r="O32" s="753"/>
      <c r="P32" s="753"/>
      <c r="Q32" s="753"/>
      <c r="R32" s="753"/>
      <c r="S32" s="753"/>
      <c r="T32" s="753"/>
      <c r="U32" s="753"/>
      <c r="V32" s="760" t="s">
        <v>869</v>
      </c>
      <c r="W32" s="760"/>
      <c r="X32" s="760"/>
      <c r="Y32" s="754">
        <v>44990935.859999999</v>
      </c>
      <c r="Z32" s="754"/>
      <c r="AA32" s="754"/>
      <c r="AB32" s="754"/>
      <c r="AC32" s="754"/>
      <c r="AD32" s="546">
        <v>854720357.01999998</v>
      </c>
    </row>
    <row r="33" spans="4:30" ht="11.25" customHeight="1">
      <c r="D33" s="749" t="s">
        <v>498</v>
      </c>
      <c r="E33" s="749"/>
      <c r="F33" s="749"/>
      <c r="G33" s="749"/>
      <c r="H33" s="749"/>
      <c r="I33" s="749"/>
      <c r="J33" s="749"/>
      <c r="K33" s="749"/>
      <c r="L33" s="749"/>
      <c r="M33" s="749"/>
      <c r="N33" s="749"/>
      <c r="O33" s="749"/>
      <c r="P33" s="749"/>
      <c r="Q33" s="749"/>
      <c r="R33" s="749"/>
      <c r="S33" s="749"/>
      <c r="T33" s="749"/>
      <c r="U33" s="749"/>
      <c r="V33" s="749"/>
      <c r="W33" s="749"/>
      <c r="X33" s="749"/>
      <c r="Y33" s="749"/>
      <c r="Z33" s="749"/>
      <c r="AA33" s="749"/>
      <c r="AB33" s="749"/>
      <c r="AC33" s="749"/>
      <c r="AD33" s="749"/>
    </row>
    <row r="34" spans="4:30" ht="11.25" customHeight="1">
      <c r="D34" s="750" t="s">
        <v>870</v>
      </c>
      <c r="E34" s="750"/>
      <c r="F34" s="750"/>
      <c r="G34" s="750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1" t="s">
        <v>871</v>
      </c>
      <c r="W34" s="751"/>
      <c r="X34" s="751"/>
      <c r="Y34" s="752">
        <v>2698832</v>
      </c>
      <c r="Z34" s="752"/>
      <c r="AA34" s="752"/>
      <c r="AB34" s="752"/>
      <c r="AC34" s="752"/>
      <c r="AD34" s="544">
        <v>3235862.05</v>
      </c>
    </row>
    <row r="35" spans="4:30" ht="12" customHeight="1">
      <c r="D35" s="755" t="s">
        <v>162</v>
      </c>
      <c r="E35" s="755"/>
      <c r="F35" s="755"/>
      <c r="G35" s="755"/>
      <c r="H35" s="755"/>
      <c r="I35" s="755"/>
      <c r="J35" s="755"/>
      <c r="K35" s="755"/>
      <c r="L35" s="755"/>
      <c r="M35" s="755"/>
      <c r="N35" s="755"/>
      <c r="O35" s="755"/>
      <c r="P35" s="755"/>
      <c r="Q35" s="755"/>
      <c r="R35" s="755"/>
      <c r="S35" s="755"/>
      <c r="T35" s="755"/>
      <c r="U35" s="755"/>
      <c r="V35" s="568"/>
      <c r="W35" s="569"/>
      <c r="X35" s="570"/>
      <c r="Y35" s="571"/>
      <c r="Z35" s="572"/>
      <c r="AA35" s="572"/>
      <c r="AB35" s="572"/>
      <c r="AC35" s="573"/>
      <c r="AD35" s="574"/>
    </row>
    <row r="36" spans="4:30" ht="12" customHeight="1">
      <c r="D36" s="674" t="s">
        <v>872</v>
      </c>
      <c r="E36" s="742"/>
      <c r="F36" s="742"/>
      <c r="G36" s="742"/>
      <c r="H36" s="742"/>
      <c r="I36" s="742"/>
      <c r="J36" s="742"/>
      <c r="K36" s="742"/>
      <c r="L36" s="742"/>
      <c r="M36" s="742"/>
      <c r="N36" s="742"/>
      <c r="O36" s="742"/>
      <c r="P36" s="742"/>
      <c r="Q36" s="742"/>
      <c r="R36" s="742"/>
      <c r="S36" s="742"/>
      <c r="T36" s="742"/>
      <c r="U36" s="743"/>
      <c r="V36" s="758" t="s">
        <v>873</v>
      </c>
      <c r="W36" s="758"/>
      <c r="X36" s="758"/>
      <c r="Y36" s="745">
        <v>2698832</v>
      </c>
      <c r="Z36" s="745"/>
      <c r="AA36" s="745"/>
      <c r="AB36" s="745"/>
      <c r="AC36" s="745"/>
      <c r="AD36" s="551">
        <v>3235862.05</v>
      </c>
    </row>
    <row r="37" spans="4:30" ht="12" customHeight="1">
      <c r="D37" s="674" t="s">
        <v>874</v>
      </c>
      <c r="E37" s="742"/>
      <c r="F37" s="742"/>
      <c r="G37" s="742"/>
      <c r="H37" s="742"/>
      <c r="I37" s="742"/>
      <c r="J37" s="742"/>
      <c r="K37" s="742"/>
      <c r="L37" s="742"/>
      <c r="M37" s="742"/>
      <c r="N37" s="742"/>
      <c r="O37" s="742"/>
      <c r="P37" s="742"/>
      <c r="Q37" s="742"/>
      <c r="R37" s="742"/>
      <c r="S37" s="742"/>
      <c r="T37" s="742"/>
      <c r="U37" s="743"/>
      <c r="V37" s="758" t="s">
        <v>875</v>
      </c>
      <c r="W37" s="758"/>
      <c r="X37" s="758"/>
      <c r="Y37" s="759" t="s">
        <v>316</v>
      </c>
      <c r="Z37" s="759"/>
      <c r="AA37" s="759"/>
      <c r="AB37" s="759"/>
      <c r="AC37" s="759"/>
      <c r="AD37" s="554" t="s">
        <v>316</v>
      </c>
    </row>
    <row r="38" spans="4:30" ht="12" customHeight="1">
      <c r="D38" s="674" t="s">
        <v>876</v>
      </c>
      <c r="E38" s="742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3"/>
      <c r="V38" s="756" t="s">
        <v>877</v>
      </c>
      <c r="W38" s="756"/>
      <c r="X38" s="756"/>
      <c r="Y38" s="759" t="s">
        <v>316</v>
      </c>
      <c r="Z38" s="759"/>
      <c r="AA38" s="759"/>
      <c r="AB38" s="759"/>
      <c r="AC38" s="759"/>
      <c r="AD38" s="554" t="s">
        <v>316</v>
      </c>
    </row>
    <row r="39" spans="4:30" ht="24" customHeight="1">
      <c r="D39" s="753" t="s">
        <v>878</v>
      </c>
      <c r="E39" s="753"/>
      <c r="F39" s="753"/>
      <c r="G39" s="753"/>
      <c r="H39" s="753"/>
      <c r="I39" s="753"/>
      <c r="J39" s="753"/>
      <c r="K39" s="753"/>
      <c r="L39" s="753"/>
      <c r="M39" s="753"/>
      <c r="N39" s="753"/>
      <c r="O39" s="753"/>
      <c r="P39" s="753"/>
      <c r="Q39" s="753"/>
      <c r="R39" s="753"/>
      <c r="S39" s="753"/>
      <c r="T39" s="753"/>
      <c r="U39" s="753"/>
      <c r="V39" s="744" t="s">
        <v>879</v>
      </c>
      <c r="W39" s="744"/>
      <c r="X39" s="744"/>
      <c r="Y39" s="746" t="s">
        <v>316</v>
      </c>
      <c r="Z39" s="746"/>
      <c r="AA39" s="746"/>
      <c r="AB39" s="746"/>
      <c r="AC39" s="746"/>
      <c r="AD39" s="552" t="s">
        <v>316</v>
      </c>
    </row>
    <row r="40" spans="4:30" ht="12" customHeight="1">
      <c r="D40" s="680" t="s">
        <v>880</v>
      </c>
      <c r="E40" s="761"/>
      <c r="F40" s="761"/>
      <c r="G40" s="761"/>
      <c r="H40" s="761"/>
      <c r="I40" s="761"/>
      <c r="J40" s="761"/>
      <c r="K40" s="761"/>
      <c r="L40" s="761"/>
      <c r="M40" s="761"/>
      <c r="N40" s="761"/>
      <c r="O40" s="761"/>
      <c r="P40" s="761"/>
      <c r="Q40" s="761"/>
      <c r="R40" s="761"/>
      <c r="S40" s="761"/>
      <c r="T40" s="761"/>
      <c r="U40" s="762"/>
      <c r="V40" s="756" t="s">
        <v>881</v>
      </c>
      <c r="W40" s="756"/>
      <c r="X40" s="756"/>
      <c r="Y40" s="759" t="s">
        <v>316</v>
      </c>
      <c r="Z40" s="759"/>
      <c r="AA40" s="759"/>
      <c r="AB40" s="759"/>
      <c r="AC40" s="759"/>
      <c r="AD40" s="554" t="s">
        <v>316</v>
      </c>
    </row>
    <row r="41" spans="4:30" ht="12" customHeight="1">
      <c r="D41" s="680" t="s">
        <v>882</v>
      </c>
      <c r="E41" s="680"/>
      <c r="F41" s="680"/>
      <c r="G41" s="680"/>
      <c r="H41" s="680"/>
      <c r="I41" s="680"/>
      <c r="J41" s="680"/>
      <c r="K41" s="680"/>
      <c r="L41" s="680"/>
      <c r="M41" s="680"/>
      <c r="N41" s="680"/>
      <c r="O41" s="680"/>
      <c r="P41" s="680"/>
      <c r="Q41" s="680"/>
      <c r="R41" s="680"/>
      <c r="S41" s="680"/>
      <c r="T41" s="680"/>
      <c r="U41" s="680"/>
      <c r="V41" s="756" t="s">
        <v>883</v>
      </c>
      <c r="W41" s="756"/>
      <c r="X41" s="756"/>
      <c r="Y41" s="759" t="s">
        <v>316</v>
      </c>
      <c r="Z41" s="759"/>
      <c r="AA41" s="759"/>
      <c r="AB41" s="759"/>
      <c r="AC41" s="759"/>
      <c r="AD41" s="554" t="s">
        <v>316</v>
      </c>
    </row>
    <row r="42" spans="4:30" ht="12" customHeight="1">
      <c r="D42" s="680" t="s">
        <v>884</v>
      </c>
      <c r="E42" s="680"/>
      <c r="F42" s="680"/>
      <c r="G42" s="680"/>
      <c r="H42" s="680"/>
      <c r="I42" s="680"/>
      <c r="J42" s="680"/>
      <c r="K42" s="680"/>
      <c r="L42" s="680"/>
      <c r="M42" s="680"/>
      <c r="N42" s="680"/>
      <c r="O42" s="680"/>
      <c r="P42" s="680"/>
      <c r="Q42" s="680"/>
      <c r="R42" s="680"/>
      <c r="S42" s="680"/>
      <c r="T42" s="680"/>
      <c r="U42" s="680"/>
      <c r="V42" s="756" t="s">
        <v>885</v>
      </c>
      <c r="W42" s="756"/>
      <c r="X42" s="756"/>
      <c r="Y42" s="759" t="s">
        <v>316</v>
      </c>
      <c r="Z42" s="759"/>
      <c r="AA42" s="759"/>
      <c r="AB42" s="759"/>
      <c r="AC42" s="759"/>
      <c r="AD42" s="554" t="s">
        <v>316</v>
      </c>
    </row>
    <row r="43" spans="4:30" ht="12" customHeight="1">
      <c r="D43" s="680" t="s">
        <v>886</v>
      </c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756" t="s">
        <v>887</v>
      </c>
      <c r="W43" s="756"/>
      <c r="X43" s="756"/>
      <c r="Y43" s="759" t="s">
        <v>316</v>
      </c>
      <c r="Z43" s="759"/>
      <c r="AA43" s="759"/>
      <c r="AB43" s="759"/>
      <c r="AC43" s="759"/>
      <c r="AD43" s="554" t="s">
        <v>316</v>
      </c>
    </row>
    <row r="44" spans="4:30" ht="12" customHeight="1">
      <c r="D44" s="680" t="s">
        <v>888</v>
      </c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756" t="s">
        <v>889</v>
      </c>
      <c r="W44" s="756"/>
      <c r="X44" s="756"/>
      <c r="Y44" s="759" t="s">
        <v>316</v>
      </c>
      <c r="Z44" s="759"/>
      <c r="AA44" s="759"/>
      <c r="AB44" s="759"/>
      <c r="AC44" s="759"/>
      <c r="AD44" s="554" t="s">
        <v>316</v>
      </c>
    </row>
    <row r="45" spans="4:30" ht="12" customHeight="1">
      <c r="D45" s="680" t="s">
        <v>890</v>
      </c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756" t="s">
        <v>891</v>
      </c>
      <c r="W45" s="756"/>
      <c r="X45" s="756"/>
      <c r="Y45" s="759" t="s">
        <v>316</v>
      </c>
      <c r="Z45" s="759"/>
      <c r="AA45" s="759"/>
      <c r="AB45" s="759"/>
      <c r="AC45" s="759"/>
      <c r="AD45" s="554" t="s">
        <v>316</v>
      </c>
    </row>
    <row r="46" spans="4:30" ht="12" customHeight="1">
      <c r="D46" s="680" t="s">
        <v>856</v>
      </c>
      <c r="E46" s="761"/>
      <c r="F46" s="761"/>
      <c r="G46" s="761"/>
      <c r="H46" s="761"/>
      <c r="I46" s="761"/>
      <c r="J46" s="761"/>
      <c r="K46" s="761"/>
      <c r="L46" s="761"/>
      <c r="M46" s="761"/>
      <c r="N46" s="761"/>
      <c r="O46" s="761"/>
      <c r="P46" s="761"/>
      <c r="Q46" s="761"/>
      <c r="R46" s="761"/>
      <c r="S46" s="761"/>
      <c r="T46" s="761"/>
      <c r="U46" s="762"/>
      <c r="V46" s="756" t="s">
        <v>892</v>
      </c>
      <c r="W46" s="756"/>
      <c r="X46" s="756"/>
      <c r="Y46" s="759" t="s">
        <v>316</v>
      </c>
      <c r="Z46" s="759"/>
      <c r="AA46" s="759"/>
      <c r="AB46" s="759"/>
      <c r="AC46" s="759"/>
      <c r="AD46" s="554" t="s">
        <v>316</v>
      </c>
    </row>
    <row r="47" spans="4:30" ht="12" customHeight="1">
      <c r="D47" s="674" t="s">
        <v>857</v>
      </c>
      <c r="E47" s="742"/>
      <c r="F47" s="742"/>
      <c r="G47" s="742"/>
      <c r="H47" s="742"/>
      <c r="I47" s="742"/>
      <c r="J47" s="742"/>
      <c r="K47" s="742"/>
      <c r="L47" s="742"/>
      <c r="M47" s="742"/>
      <c r="N47" s="742"/>
      <c r="O47" s="742"/>
      <c r="P47" s="742"/>
      <c r="Q47" s="742"/>
      <c r="R47" s="742"/>
      <c r="S47" s="742"/>
      <c r="T47" s="742"/>
      <c r="U47" s="743"/>
      <c r="V47" s="756" t="s">
        <v>893</v>
      </c>
      <c r="W47" s="756"/>
      <c r="X47" s="756"/>
      <c r="Y47" s="759" t="s">
        <v>316</v>
      </c>
      <c r="Z47" s="759"/>
      <c r="AA47" s="759"/>
      <c r="AB47" s="759"/>
      <c r="AC47" s="759"/>
      <c r="AD47" s="554" t="s">
        <v>316</v>
      </c>
    </row>
    <row r="48" spans="4:30" ht="15" customHeight="1">
      <c r="D48" s="763" t="s">
        <v>894</v>
      </c>
      <c r="E48" s="763"/>
      <c r="F48" s="763"/>
      <c r="G48" s="763"/>
      <c r="H48" s="763"/>
      <c r="I48" s="763"/>
      <c r="J48" s="763"/>
      <c r="K48" s="763"/>
      <c r="L48" s="763"/>
      <c r="M48" s="763"/>
      <c r="N48" s="763"/>
      <c r="O48" s="763"/>
      <c r="P48" s="763"/>
      <c r="Q48" s="763"/>
      <c r="R48" s="763"/>
      <c r="S48" s="763"/>
      <c r="T48" s="763"/>
      <c r="U48" s="763"/>
      <c r="V48" s="760" t="s">
        <v>895</v>
      </c>
      <c r="W48" s="760"/>
      <c r="X48" s="760"/>
      <c r="Y48" s="754">
        <v>1048349177.52</v>
      </c>
      <c r="Z48" s="754"/>
      <c r="AA48" s="754"/>
      <c r="AB48" s="754"/>
      <c r="AC48" s="754"/>
      <c r="AD48" s="546">
        <v>669059944.88</v>
      </c>
    </row>
    <row r="49" spans="4:30" ht="13.5" customHeight="1">
      <c r="D49" s="755" t="s">
        <v>162</v>
      </c>
      <c r="E49" s="755"/>
      <c r="F49" s="755"/>
      <c r="G49" s="755"/>
      <c r="H49" s="755"/>
      <c r="I49" s="755"/>
      <c r="J49" s="755"/>
      <c r="K49" s="755"/>
      <c r="L49" s="755"/>
      <c r="M49" s="755"/>
      <c r="N49" s="755"/>
      <c r="O49" s="755"/>
      <c r="P49" s="755"/>
      <c r="Q49" s="755"/>
      <c r="R49" s="755"/>
      <c r="S49" s="755"/>
      <c r="T49" s="755"/>
      <c r="U49" s="755"/>
      <c r="V49" s="568"/>
      <c r="W49" s="569"/>
      <c r="X49" s="570"/>
      <c r="Y49" s="764">
        <v>0</v>
      </c>
      <c r="Z49" s="764"/>
      <c r="AA49" s="764"/>
      <c r="AB49" s="764"/>
      <c r="AC49" s="764"/>
      <c r="AD49" s="575">
        <v>0</v>
      </c>
    </row>
    <row r="50" spans="4:30" ht="12" customHeight="1">
      <c r="D50" s="674" t="s">
        <v>896</v>
      </c>
      <c r="E50" s="742"/>
      <c r="F50" s="742"/>
      <c r="G50" s="742"/>
      <c r="H50" s="742"/>
      <c r="I50" s="742"/>
      <c r="J50" s="742"/>
      <c r="K50" s="742"/>
      <c r="L50" s="742"/>
      <c r="M50" s="742"/>
      <c r="N50" s="742"/>
      <c r="O50" s="742"/>
      <c r="P50" s="742"/>
      <c r="Q50" s="742"/>
      <c r="R50" s="742"/>
      <c r="S50" s="742"/>
      <c r="T50" s="742"/>
      <c r="U50" s="743"/>
      <c r="V50" s="756" t="s">
        <v>897</v>
      </c>
      <c r="W50" s="756"/>
      <c r="X50" s="756"/>
      <c r="Y50" s="757">
        <v>18408845</v>
      </c>
      <c r="Z50" s="757"/>
      <c r="AA50" s="757"/>
      <c r="AB50" s="757"/>
      <c r="AC50" s="757"/>
      <c r="AD50" s="548">
        <v>1973623</v>
      </c>
    </row>
    <row r="51" spans="4:30" ht="12" customHeight="1">
      <c r="D51" s="674" t="s">
        <v>898</v>
      </c>
      <c r="E51" s="742"/>
      <c r="F51" s="742"/>
      <c r="G51" s="742"/>
      <c r="H51" s="742"/>
      <c r="I51" s="742"/>
      <c r="J51" s="742"/>
      <c r="K51" s="742"/>
      <c r="L51" s="742"/>
      <c r="M51" s="742"/>
      <c r="N51" s="742"/>
      <c r="O51" s="742"/>
      <c r="P51" s="742"/>
      <c r="Q51" s="742"/>
      <c r="R51" s="742"/>
      <c r="S51" s="742"/>
      <c r="T51" s="742"/>
      <c r="U51" s="743"/>
      <c r="V51" s="756" t="s">
        <v>899</v>
      </c>
      <c r="W51" s="756"/>
      <c r="X51" s="756"/>
      <c r="Y51" s="759" t="s">
        <v>316</v>
      </c>
      <c r="Z51" s="759"/>
      <c r="AA51" s="759"/>
      <c r="AB51" s="759"/>
      <c r="AC51" s="759"/>
      <c r="AD51" s="548">
        <v>1120000</v>
      </c>
    </row>
    <row r="52" spans="4:30" ht="12" customHeight="1">
      <c r="D52" s="766" t="s">
        <v>900</v>
      </c>
      <c r="E52" s="766"/>
      <c r="F52" s="766"/>
      <c r="G52" s="766"/>
      <c r="H52" s="766"/>
      <c r="I52" s="766"/>
      <c r="J52" s="766"/>
      <c r="K52" s="766"/>
      <c r="L52" s="766"/>
      <c r="M52" s="766"/>
      <c r="N52" s="766"/>
      <c r="O52" s="766"/>
      <c r="P52" s="766"/>
      <c r="Q52" s="766"/>
      <c r="R52" s="766"/>
      <c r="S52" s="766"/>
      <c r="T52" s="766"/>
      <c r="U52" s="766"/>
      <c r="V52" s="744" t="s">
        <v>901</v>
      </c>
      <c r="W52" s="744"/>
      <c r="X52" s="744"/>
      <c r="Y52" s="746" t="s">
        <v>316</v>
      </c>
      <c r="Z52" s="746"/>
      <c r="AA52" s="746"/>
      <c r="AB52" s="746"/>
      <c r="AC52" s="746"/>
      <c r="AD52" s="552" t="s">
        <v>316</v>
      </c>
    </row>
    <row r="53" spans="4:30" ht="24" customHeight="1">
      <c r="D53" s="765" t="s">
        <v>902</v>
      </c>
      <c r="E53" s="765"/>
      <c r="F53" s="765"/>
      <c r="G53" s="765"/>
      <c r="H53" s="765"/>
      <c r="I53" s="765"/>
      <c r="J53" s="765"/>
      <c r="K53" s="765"/>
      <c r="L53" s="765"/>
      <c r="M53" s="765"/>
      <c r="N53" s="765"/>
      <c r="O53" s="765"/>
      <c r="P53" s="765"/>
      <c r="Q53" s="765"/>
      <c r="R53" s="765"/>
      <c r="S53" s="765"/>
      <c r="T53" s="765"/>
      <c r="U53" s="765"/>
      <c r="V53" s="744" t="s">
        <v>903</v>
      </c>
      <c r="W53" s="744"/>
      <c r="X53" s="744"/>
      <c r="Y53" s="746" t="s">
        <v>316</v>
      </c>
      <c r="Z53" s="746"/>
      <c r="AA53" s="746"/>
      <c r="AB53" s="746"/>
      <c r="AC53" s="746"/>
      <c r="AD53" s="552" t="s">
        <v>316</v>
      </c>
    </row>
    <row r="54" spans="4:30" ht="12" customHeight="1">
      <c r="D54" s="766" t="s">
        <v>904</v>
      </c>
      <c r="E54" s="766"/>
      <c r="F54" s="766"/>
      <c r="G54" s="766"/>
      <c r="H54" s="766"/>
      <c r="I54" s="766"/>
      <c r="J54" s="766"/>
      <c r="K54" s="766"/>
      <c r="L54" s="766"/>
      <c r="M54" s="766"/>
      <c r="N54" s="766"/>
      <c r="O54" s="766"/>
      <c r="P54" s="766"/>
      <c r="Q54" s="766"/>
      <c r="R54" s="766"/>
      <c r="S54" s="766"/>
      <c r="T54" s="766"/>
      <c r="U54" s="766"/>
      <c r="V54" s="744" t="s">
        <v>905</v>
      </c>
      <c r="W54" s="744"/>
      <c r="X54" s="744"/>
      <c r="Y54" s="746" t="s">
        <v>316</v>
      </c>
      <c r="Z54" s="746"/>
      <c r="AA54" s="746"/>
      <c r="AB54" s="746"/>
      <c r="AC54" s="746"/>
      <c r="AD54" s="552" t="s">
        <v>316</v>
      </c>
    </row>
    <row r="55" spans="4:30" ht="12" customHeight="1">
      <c r="D55" s="766" t="s">
        <v>906</v>
      </c>
      <c r="E55" s="766"/>
      <c r="F55" s="766"/>
      <c r="G55" s="766"/>
      <c r="H55" s="766"/>
      <c r="I55" s="766"/>
      <c r="J55" s="766"/>
      <c r="K55" s="766"/>
      <c r="L55" s="766"/>
      <c r="M55" s="766"/>
      <c r="N55" s="766"/>
      <c r="O55" s="766"/>
      <c r="P55" s="766"/>
      <c r="Q55" s="766"/>
      <c r="R55" s="766"/>
      <c r="S55" s="766"/>
      <c r="T55" s="766"/>
      <c r="U55" s="766"/>
      <c r="V55" s="744" t="s">
        <v>907</v>
      </c>
      <c r="W55" s="744"/>
      <c r="X55" s="744"/>
      <c r="Y55" s="746" t="s">
        <v>316</v>
      </c>
      <c r="Z55" s="746"/>
      <c r="AA55" s="746"/>
      <c r="AB55" s="746"/>
      <c r="AC55" s="746"/>
      <c r="AD55" s="552" t="s">
        <v>316</v>
      </c>
    </row>
    <row r="56" spans="4:30" ht="12" customHeight="1">
      <c r="D56" s="765" t="s">
        <v>908</v>
      </c>
      <c r="E56" s="765"/>
      <c r="F56" s="765"/>
      <c r="G56" s="765"/>
      <c r="H56" s="765"/>
      <c r="I56" s="765"/>
      <c r="J56" s="765"/>
      <c r="K56" s="765"/>
      <c r="L56" s="765"/>
      <c r="M56" s="765"/>
      <c r="N56" s="765"/>
      <c r="O56" s="765"/>
      <c r="P56" s="765"/>
      <c r="Q56" s="765"/>
      <c r="R56" s="765"/>
      <c r="S56" s="765"/>
      <c r="T56" s="765"/>
      <c r="U56" s="765"/>
      <c r="V56" s="744" t="s">
        <v>909</v>
      </c>
      <c r="W56" s="744"/>
      <c r="X56" s="744"/>
      <c r="Y56" s="746" t="s">
        <v>316</v>
      </c>
      <c r="Z56" s="746"/>
      <c r="AA56" s="746"/>
      <c r="AB56" s="746"/>
      <c r="AC56" s="746"/>
      <c r="AD56" s="552" t="s">
        <v>316</v>
      </c>
    </row>
    <row r="57" spans="4:30" ht="12" customHeight="1">
      <c r="D57" s="767" t="s">
        <v>862</v>
      </c>
      <c r="E57" s="767"/>
      <c r="F57" s="767"/>
      <c r="G57" s="767"/>
      <c r="H57" s="767"/>
      <c r="I57" s="767"/>
      <c r="J57" s="767"/>
      <c r="K57" s="767"/>
      <c r="L57" s="767"/>
      <c r="M57" s="767"/>
      <c r="N57" s="767"/>
      <c r="O57" s="767"/>
      <c r="P57" s="767"/>
      <c r="Q57" s="767"/>
      <c r="R57" s="767"/>
      <c r="S57" s="767"/>
      <c r="T57" s="767"/>
      <c r="U57" s="767"/>
      <c r="V57" s="744" t="s">
        <v>910</v>
      </c>
      <c r="W57" s="744"/>
      <c r="X57" s="744"/>
      <c r="Y57" s="746" t="s">
        <v>316</v>
      </c>
      <c r="Z57" s="746"/>
      <c r="AA57" s="746"/>
      <c r="AB57" s="746"/>
      <c r="AC57" s="746"/>
      <c r="AD57" s="552" t="s">
        <v>316</v>
      </c>
    </row>
    <row r="58" spans="4:30" ht="5.25" customHeight="1"/>
  </sheetData>
  <mergeCells count="131">
    <mergeCell ref="D57:U57"/>
    <mergeCell ref="V57:X57"/>
    <mergeCell ref="Y57:AC57"/>
    <mergeCell ref="D55:U55"/>
    <mergeCell ref="V55:X55"/>
    <mergeCell ref="Y55:AC55"/>
    <mergeCell ref="D56:U56"/>
    <mergeCell ref="V56:X56"/>
    <mergeCell ref="Y56:AC56"/>
    <mergeCell ref="D53:U53"/>
    <mergeCell ref="V53:X53"/>
    <mergeCell ref="Y53:AC53"/>
    <mergeCell ref="D54:U54"/>
    <mergeCell ref="V54:X54"/>
    <mergeCell ref="Y54:AC54"/>
    <mergeCell ref="D51:U51"/>
    <mergeCell ref="V51:X51"/>
    <mergeCell ref="Y51:AC51"/>
    <mergeCell ref="D52:U52"/>
    <mergeCell ref="V52:X52"/>
    <mergeCell ref="Y52:AC52"/>
    <mergeCell ref="D48:U48"/>
    <mergeCell ref="V48:X48"/>
    <mergeCell ref="Y48:AC48"/>
    <mergeCell ref="D49:U49"/>
    <mergeCell ref="Y49:AC49"/>
    <mergeCell ref="D50:U50"/>
    <mergeCell ref="V50:X50"/>
    <mergeCell ref="Y50:AC50"/>
    <mergeCell ref="D46:U46"/>
    <mergeCell ref="V46:X46"/>
    <mergeCell ref="Y46:AC46"/>
    <mergeCell ref="D47:U47"/>
    <mergeCell ref="V47:X47"/>
    <mergeCell ref="Y47:AC47"/>
    <mergeCell ref="D44:U44"/>
    <mergeCell ref="V44:X44"/>
    <mergeCell ref="Y44:AC44"/>
    <mergeCell ref="D45:U45"/>
    <mergeCell ref="V45:X45"/>
    <mergeCell ref="Y45:AC45"/>
    <mergeCell ref="D42:U42"/>
    <mergeCell ref="V42:X42"/>
    <mergeCell ref="Y42:AC42"/>
    <mergeCell ref="D43:U43"/>
    <mergeCell ref="V43:X43"/>
    <mergeCell ref="Y43:AC43"/>
    <mergeCell ref="D40:U40"/>
    <mergeCell ref="V40:X40"/>
    <mergeCell ref="Y40:AC40"/>
    <mergeCell ref="D41:U41"/>
    <mergeCell ref="V41:X41"/>
    <mergeCell ref="Y41:AC41"/>
    <mergeCell ref="D38:U38"/>
    <mergeCell ref="V38:X38"/>
    <mergeCell ref="Y38:AC38"/>
    <mergeCell ref="D39:U39"/>
    <mergeCell ref="V39:X39"/>
    <mergeCell ref="Y39:AC39"/>
    <mergeCell ref="D35:U35"/>
    <mergeCell ref="D36:U36"/>
    <mergeCell ref="V36:X36"/>
    <mergeCell ref="Y36:AC36"/>
    <mergeCell ref="D37:U37"/>
    <mergeCell ref="V37:X37"/>
    <mergeCell ref="Y37:AC37"/>
    <mergeCell ref="D32:U32"/>
    <mergeCell ref="V32:X32"/>
    <mergeCell ref="Y32:AC32"/>
    <mergeCell ref="D33:AD33"/>
    <mergeCell ref="D34:U34"/>
    <mergeCell ref="V34:X34"/>
    <mergeCell ref="Y34:AC34"/>
    <mergeCell ref="D30:U30"/>
    <mergeCell ref="V30:X30"/>
    <mergeCell ref="Y30:AC30"/>
    <mergeCell ref="D31:U31"/>
    <mergeCell ref="V31:X31"/>
    <mergeCell ref="Y31:AC31"/>
    <mergeCell ref="D28:U28"/>
    <mergeCell ref="V28:X28"/>
    <mergeCell ref="Y28:AC28"/>
    <mergeCell ref="D29:U29"/>
    <mergeCell ref="V29:X29"/>
    <mergeCell ref="Y29:AC29"/>
    <mergeCell ref="D26:U26"/>
    <mergeCell ref="V26:X26"/>
    <mergeCell ref="Y26:AC26"/>
    <mergeCell ref="D27:U27"/>
    <mergeCell ref="V27:X27"/>
    <mergeCell ref="Y27:AC27"/>
    <mergeCell ref="D23:U23"/>
    <mergeCell ref="V23:X23"/>
    <mergeCell ref="Y23:AC23"/>
    <mergeCell ref="D24:U24"/>
    <mergeCell ref="D25:U25"/>
    <mergeCell ref="V25:X25"/>
    <mergeCell ref="Y25:AC25"/>
    <mergeCell ref="D21:U21"/>
    <mergeCell ref="V21:X21"/>
    <mergeCell ref="Y21:AC21"/>
    <mergeCell ref="D22:U22"/>
    <mergeCell ref="V22:X22"/>
    <mergeCell ref="Y22:AC22"/>
    <mergeCell ref="D19:U19"/>
    <mergeCell ref="V19:X19"/>
    <mergeCell ref="Y19:AC19"/>
    <mergeCell ref="D20:U20"/>
    <mergeCell ref="V20:X20"/>
    <mergeCell ref="Y20:AC20"/>
    <mergeCell ref="D18:U18"/>
    <mergeCell ref="V18:X18"/>
    <mergeCell ref="Y18:AC18"/>
    <mergeCell ref="D13:U13"/>
    <mergeCell ref="V13:X13"/>
    <mergeCell ref="Y13:AC13"/>
    <mergeCell ref="D14:AD14"/>
    <mergeCell ref="D15:U15"/>
    <mergeCell ref="V15:X15"/>
    <mergeCell ref="Y15:AC15"/>
    <mergeCell ref="G3:T3"/>
    <mergeCell ref="G5:T5"/>
    <mergeCell ref="N8:AB8"/>
    <mergeCell ref="G10:AD10"/>
    <mergeCell ref="D12:U12"/>
    <mergeCell ref="V12:X12"/>
    <mergeCell ref="Y12:AC12"/>
    <mergeCell ref="D16:X16"/>
    <mergeCell ref="D17:U17"/>
    <mergeCell ref="V17:X17"/>
    <mergeCell ref="Y17:AC17"/>
  </mergeCells>
  <pageMargins left="0.25" right="0.25" top="0.75" bottom="0.75" header="0.3" footer="0.3"/>
  <pageSetup paperSize="9" scale="89" fitToHeight="2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B5681-D9B4-4895-9A8F-4259E585D334}">
  <sheetPr>
    <tabColor theme="0"/>
    <pageSetUpPr fitToPage="1"/>
  </sheetPr>
  <dimension ref="D1:AE60"/>
  <sheetViews>
    <sheetView workbookViewId="0">
      <selection activeCell="AN41" sqref="AN41"/>
    </sheetView>
  </sheetViews>
  <sheetFormatPr defaultRowHeight="11.25"/>
  <cols>
    <col min="1" max="1" width="1.83203125" style="271" customWidth="1"/>
    <col min="2" max="2" width="0.6640625" style="271" customWidth="1"/>
    <col min="3" max="3" width="0.1640625" style="271" customWidth="1"/>
    <col min="4" max="4" width="2" style="271" customWidth="1"/>
    <col min="5" max="5" width="0.1640625" style="271" customWidth="1"/>
    <col min="6" max="6" width="2.33203125" style="271" customWidth="1"/>
    <col min="7" max="7" width="1.83203125" style="271" customWidth="1"/>
    <col min="8" max="8" width="6.5" style="271" customWidth="1"/>
    <col min="9" max="9" width="4" style="271" customWidth="1"/>
    <col min="10" max="10" width="3.5" style="271" customWidth="1"/>
    <col min="11" max="11" width="11.6640625" style="271" customWidth="1"/>
    <col min="12" max="12" width="1.6640625" style="271" customWidth="1"/>
    <col min="13" max="13" width="0.5" style="271" customWidth="1"/>
    <col min="14" max="14" width="10.5" style="271" customWidth="1"/>
    <col min="15" max="15" width="5.1640625" style="271" customWidth="1"/>
    <col min="16" max="16" width="10.5" style="271" customWidth="1"/>
    <col min="17" max="17" width="5.33203125" style="271" customWidth="1"/>
    <col min="18" max="18" width="5.1640625" style="271" customWidth="1"/>
    <col min="19" max="19" width="7" style="271" customWidth="1"/>
    <col min="20" max="20" width="3.5" style="271" customWidth="1"/>
    <col min="21" max="21" width="1.1640625" style="271" customWidth="1"/>
    <col min="22" max="22" width="5.83203125" style="271" customWidth="1"/>
    <col min="23" max="23" width="3.5" style="271" customWidth="1"/>
    <col min="24" max="24" width="2.33203125" style="271" customWidth="1"/>
    <col min="25" max="25" width="3.6640625" style="271" customWidth="1"/>
    <col min="26" max="26" width="4.1640625" style="271" customWidth="1"/>
    <col min="27" max="27" width="3" style="271" customWidth="1"/>
    <col min="28" max="28" width="9.1640625" style="271" customWidth="1"/>
    <col min="29" max="29" width="0.33203125" style="271" customWidth="1"/>
    <col min="30" max="30" width="20.5" style="271" customWidth="1"/>
    <col min="31" max="31" width="2.1640625" style="271" customWidth="1"/>
    <col min="32" max="32" width="8.33203125" style="271" customWidth="1"/>
    <col min="33" max="256" width="10.6640625" style="271" customWidth="1"/>
    <col min="257" max="257" width="1.83203125" style="271" customWidth="1"/>
    <col min="258" max="258" width="0.6640625" style="271" customWidth="1"/>
    <col min="259" max="259" width="0.1640625" style="271" customWidth="1"/>
    <col min="260" max="260" width="2" style="271" customWidth="1"/>
    <col min="261" max="261" width="0.1640625" style="271" customWidth="1"/>
    <col min="262" max="262" width="2.33203125" style="271" customWidth="1"/>
    <col min="263" max="263" width="1.83203125" style="271" customWidth="1"/>
    <col min="264" max="264" width="6.5" style="271" customWidth="1"/>
    <col min="265" max="265" width="4" style="271" customWidth="1"/>
    <col min="266" max="266" width="3.5" style="271" customWidth="1"/>
    <col min="267" max="267" width="11.6640625" style="271" customWidth="1"/>
    <col min="268" max="268" width="1.6640625" style="271" customWidth="1"/>
    <col min="269" max="269" width="0.5" style="271" customWidth="1"/>
    <col min="270" max="270" width="10.5" style="271" customWidth="1"/>
    <col min="271" max="271" width="5.1640625" style="271" customWidth="1"/>
    <col min="272" max="272" width="10.5" style="271" customWidth="1"/>
    <col min="273" max="273" width="5.33203125" style="271" customWidth="1"/>
    <col min="274" max="274" width="5.1640625" style="271" customWidth="1"/>
    <col min="275" max="275" width="7" style="271" customWidth="1"/>
    <col min="276" max="276" width="3.5" style="271" customWidth="1"/>
    <col min="277" max="277" width="1.1640625" style="271" customWidth="1"/>
    <col min="278" max="278" width="5.83203125" style="271" customWidth="1"/>
    <col min="279" max="279" width="3.5" style="271" customWidth="1"/>
    <col min="280" max="280" width="2.33203125" style="271" customWidth="1"/>
    <col min="281" max="281" width="3.6640625" style="271" customWidth="1"/>
    <col min="282" max="282" width="4.1640625" style="271" customWidth="1"/>
    <col min="283" max="283" width="3" style="271" customWidth="1"/>
    <col min="284" max="284" width="9.1640625" style="271" customWidth="1"/>
    <col min="285" max="285" width="0.33203125" style="271" customWidth="1"/>
    <col min="286" max="286" width="20.5" style="271" customWidth="1"/>
    <col min="287" max="287" width="2.1640625" style="271" customWidth="1"/>
    <col min="288" max="288" width="8.33203125" style="271" customWidth="1"/>
    <col min="289" max="512" width="10.6640625" style="271" customWidth="1"/>
    <col min="513" max="513" width="1.83203125" style="271" customWidth="1"/>
    <col min="514" max="514" width="0.6640625" style="271" customWidth="1"/>
    <col min="515" max="515" width="0.1640625" style="271" customWidth="1"/>
    <col min="516" max="516" width="2" style="271" customWidth="1"/>
    <col min="517" max="517" width="0.1640625" style="271" customWidth="1"/>
    <col min="518" max="518" width="2.33203125" style="271" customWidth="1"/>
    <col min="519" max="519" width="1.83203125" style="271" customWidth="1"/>
    <col min="520" max="520" width="6.5" style="271" customWidth="1"/>
    <col min="521" max="521" width="4" style="271" customWidth="1"/>
    <col min="522" max="522" width="3.5" style="271" customWidth="1"/>
    <col min="523" max="523" width="11.6640625" style="271" customWidth="1"/>
    <col min="524" max="524" width="1.6640625" style="271" customWidth="1"/>
    <col min="525" max="525" width="0.5" style="271" customWidth="1"/>
    <col min="526" max="526" width="10.5" style="271" customWidth="1"/>
    <col min="527" max="527" width="5.1640625" style="271" customWidth="1"/>
    <col min="528" max="528" width="10.5" style="271" customWidth="1"/>
    <col min="529" max="529" width="5.33203125" style="271" customWidth="1"/>
    <col min="530" max="530" width="5.1640625" style="271" customWidth="1"/>
    <col min="531" max="531" width="7" style="271" customWidth="1"/>
    <col min="532" max="532" width="3.5" style="271" customWidth="1"/>
    <col min="533" max="533" width="1.1640625" style="271" customWidth="1"/>
    <col min="534" max="534" width="5.83203125" style="271" customWidth="1"/>
    <col min="535" max="535" width="3.5" style="271" customWidth="1"/>
    <col min="536" max="536" width="2.33203125" style="271" customWidth="1"/>
    <col min="537" max="537" width="3.6640625" style="271" customWidth="1"/>
    <col min="538" max="538" width="4.1640625" style="271" customWidth="1"/>
    <col min="539" max="539" width="3" style="271" customWidth="1"/>
    <col min="540" max="540" width="9.1640625" style="271" customWidth="1"/>
    <col min="541" max="541" width="0.33203125" style="271" customWidth="1"/>
    <col min="542" max="542" width="20.5" style="271" customWidth="1"/>
    <col min="543" max="543" width="2.1640625" style="271" customWidth="1"/>
    <col min="544" max="544" width="8.33203125" style="271" customWidth="1"/>
    <col min="545" max="768" width="10.6640625" style="271" customWidth="1"/>
    <col min="769" max="769" width="1.83203125" style="271" customWidth="1"/>
    <col min="770" max="770" width="0.6640625" style="271" customWidth="1"/>
    <col min="771" max="771" width="0.1640625" style="271" customWidth="1"/>
    <col min="772" max="772" width="2" style="271" customWidth="1"/>
    <col min="773" max="773" width="0.1640625" style="271" customWidth="1"/>
    <col min="774" max="774" width="2.33203125" style="271" customWidth="1"/>
    <col min="775" max="775" width="1.83203125" style="271" customWidth="1"/>
    <col min="776" max="776" width="6.5" style="271" customWidth="1"/>
    <col min="777" max="777" width="4" style="271" customWidth="1"/>
    <col min="778" max="778" width="3.5" style="271" customWidth="1"/>
    <col min="779" max="779" width="11.6640625" style="271" customWidth="1"/>
    <col min="780" max="780" width="1.6640625" style="271" customWidth="1"/>
    <col min="781" max="781" width="0.5" style="271" customWidth="1"/>
    <col min="782" max="782" width="10.5" style="271" customWidth="1"/>
    <col min="783" max="783" width="5.1640625" style="271" customWidth="1"/>
    <col min="784" max="784" width="10.5" style="271" customWidth="1"/>
    <col min="785" max="785" width="5.33203125" style="271" customWidth="1"/>
    <col min="786" max="786" width="5.1640625" style="271" customWidth="1"/>
    <col min="787" max="787" width="7" style="271" customWidth="1"/>
    <col min="788" max="788" width="3.5" style="271" customWidth="1"/>
    <col min="789" max="789" width="1.1640625" style="271" customWidth="1"/>
    <col min="790" max="790" width="5.83203125" style="271" customWidth="1"/>
    <col min="791" max="791" width="3.5" style="271" customWidth="1"/>
    <col min="792" max="792" width="2.33203125" style="271" customWidth="1"/>
    <col min="793" max="793" width="3.6640625" style="271" customWidth="1"/>
    <col min="794" max="794" width="4.1640625" style="271" customWidth="1"/>
    <col min="795" max="795" width="3" style="271" customWidth="1"/>
    <col min="796" max="796" width="9.1640625" style="271" customWidth="1"/>
    <col min="797" max="797" width="0.33203125" style="271" customWidth="1"/>
    <col min="798" max="798" width="20.5" style="271" customWidth="1"/>
    <col min="799" max="799" width="2.1640625" style="271" customWidth="1"/>
    <col min="800" max="800" width="8.33203125" style="271" customWidth="1"/>
    <col min="801" max="1024" width="10.6640625" style="271" customWidth="1"/>
    <col min="1025" max="1025" width="1.83203125" style="271" customWidth="1"/>
    <col min="1026" max="1026" width="0.6640625" style="271" customWidth="1"/>
    <col min="1027" max="1027" width="0.1640625" style="271" customWidth="1"/>
    <col min="1028" max="1028" width="2" style="271" customWidth="1"/>
    <col min="1029" max="1029" width="0.1640625" style="271" customWidth="1"/>
    <col min="1030" max="1030" width="2.33203125" style="271" customWidth="1"/>
    <col min="1031" max="1031" width="1.83203125" style="271" customWidth="1"/>
    <col min="1032" max="1032" width="6.5" style="271" customWidth="1"/>
    <col min="1033" max="1033" width="4" style="271" customWidth="1"/>
    <col min="1034" max="1034" width="3.5" style="271" customWidth="1"/>
    <col min="1035" max="1035" width="11.6640625" style="271" customWidth="1"/>
    <col min="1036" max="1036" width="1.6640625" style="271" customWidth="1"/>
    <col min="1037" max="1037" width="0.5" style="271" customWidth="1"/>
    <col min="1038" max="1038" width="10.5" style="271" customWidth="1"/>
    <col min="1039" max="1039" width="5.1640625" style="271" customWidth="1"/>
    <col min="1040" max="1040" width="10.5" style="271" customWidth="1"/>
    <col min="1041" max="1041" width="5.33203125" style="271" customWidth="1"/>
    <col min="1042" max="1042" width="5.1640625" style="271" customWidth="1"/>
    <col min="1043" max="1043" width="7" style="271" customWidth="1"/>
    <col min="1044" max="1044" width="3.5" style="271" customWidth="1"/>
    <col min="1045" max="1045" width="1.1640625" style="271" customWidth="1"/>
    <col min="1046" max="1046" width="5.83203125" style="271" customWidth="1"/>
    <col min="1047" max="1047" width="3.5" style="271" customWidth="1"/>
    <col min="1048" max="1048" width="2.33203125" style="271" customWidth="1"/>
    <col min="1049" max="1049" width="3.6640625" style="271" customWidth="1"/>
    <col min="1050" max="1050" width="4.1640625" style="271" customWidth="1"/>
    <col min="1051" max="1051" width="3" style="271" customWidth="1"/>
    <col min="1052" max="1052" width="9.1640625" style="271" customWidth="1"/>
    <col min="1053" max="1053" width="0.33203125" style="271" customWidth="1"/>
    <col min="1054" max="1054" width="20.5" style="271" customWidth="1"/>
    <col min="1055" max="1055" width="2.1640625" style="271" customWidth="1"/>
    <col min="1056" max="1056" width="8.33203125" style="271" customWidth="1"/>
    <col min="1057" max="1280" width="10.6640625" style="271" customWidth="1"/>
    <col min="1281" max="1281" width="1.83203125" style="271" customWidth="1"/>
    <col min="1282" max="1282" width="0.6640625" style="271" customWidth="1"/>
    <col min="1283" max="1283" width="0.1640625" style="271" customWidth="1"/>
    <col min="1284" max="1284" width="2" style="271" customWidth="1"/>
    <col min="1285" max="1285" width="0.1640625" style="271" customWidth="1"/>
    <col min="1286" max="1286" width="2.33203125" style="271" customWidth="1"/>
    <col min="1287" max="1287" width="1.83203125" style="271" customWidth="1"/>
    <col min="1288" max="1288" width="6.5" style="271" customWidth="1"/>
    <col min="1289" max="1289" width="4" style="271" customWidth="1"/>
    <col min="1290" max="1290" width="3.5" style="271" customWidth="1"/>
    <col min="1291" max="1291" width="11.6640625" style="271" customWidth="1"/>
    <col min="1292" max="1292" width="1.6640625" style="271" customWidth="1"/>
    <col min="1293" max="1293" width="0.5" style="271" customWidth="1"/>
    <col min="1294" max="1294" width="10.5" style="271" customWidth="1"/>
    <col min="1295" max="1295" width="5.1640625" style="271" customWidth="1"/>
    <col min="1296" max="1296" width="10.5" style="271" customWidth="1"/>
    <col min="1297" max="1297" width="5.33203125" style="271" customWidth="1"/>
    <col min="1298" max="1298" width="5.1640625" style="271" customWidth="1"/>
    <col min="1299" max="1299" width="7" style="271" customWidth="1"/>
    <col min="1300" max="1300" width="3.5" style="271" customWidth="1"/>
    <col min="1301" max="1301" width="1.1640625" style="271" customWidth="1"/>
    <col min="1302" max="1302" width="5.83203125" style="271" customWidth="1"/>
    <col min="1303" max="1303" width="3.5" style="271" customWidth="1"/>
    <col min="1304" max="1304" width="2.33203125" style="271" customWidth="1"/>
    <col min="1305" max="1305" width="3.6640625" style="271" customWidth="1"/>
    <col min="1306" max="1306" width="4.1640625" style="271" customWidth="1"/>
    <col min="1307" max="1307" width="3" style="271" customWidth="1"/>
    <col min="1308" max="1308" width="9.1640625" style="271" customWidth="1"/>
    <col min="1309" max="1309" width="0.33203125" style="271" customWidth="1"/>
    <col min="1310" max="1310" width="20.5" style="271" customWidth="1"/>
    <col min="1311" max="1311" width="2.1640625" style="271" customWidth="1"/>
    <col min="1312" max="1312" width="8.33203125" style="271" customWidth="1"/>
    <col min="1313" max="1536" width="10.6640625" style="271" customWidth="1"/>
    <col min="1537" max="1537" width="1.83203125" style="271" customWidth="1"/>
    <col min="1538" max="1538" width="0.6640625" style="271" customWidth="1"/>
    <col min="1539" max="1539" width="0.1640625" style="271" customWidth="1"/>
    <col min="1540" max="1540" width="2" style="271" customWidth="1"/>
    <col min="1541" max="1541" width="0.1640625" style="271" customWidth="1"/>
    <col min="1542" max="1542" width="2.33203125" style="271" customWidth="1"/>
    <col min="1543" max="1543" width="1.83203125" style="271" customWidth="1"/>
    <col min="1544" max="1544" width="6.5" style="271" customWidth="1"/>
    <col min="1545" max="1545" width="4" style="271" customWidth="1"/>
    <col min="1546" max="1546" width="3.5" style="271" customWidth="1"/>
    <col min="1547" max="1547" width="11.6640625" style="271" customWidth="1"/>
    <col min="1548" max="1548" width="1.6640625" style="271" customWidth="1"/>
    <col min="1549" max="1549" width="0.5" style="271" customWidth="1"/>
    <col min="1550" max="1550" width="10.5" style="271" customWidth="1"/>
    <col min="1551" max="1551" width="5.1640625" style="271" customWidth="1"/>
    <col min="1552" max="1552" width="10.5" style="271" customWidth="1"/>
    <col min="1553" max="1553" width="5.33203125" style="271" customWidth="1"/>
    <col min="1554" max="1554" width="5.1640625" style="271" customWidth="1"/>
    <col min="1555" max="1555" width="7" style="271" customWidth="1"/>
    <col min="1556" max="1556" width="3.5" style="271" customWidth="1"/>
    <col min="1557" max="1557" width="1.1640625" style="271" customWidth="1"/>
    <col min="1558" max="1558" width="5.83203125" style="271" customWidth="1"/>
    <col min="1559" max="1559" width="3.5" style="271" customWidth="1"/>
    <col min="1560" max="1560" width="2.33203125" style="271" customWidth="1"/>
    <col min="1561" max="1561" width="3.6640625" style="271" customWidth="1"/>
    <col min="1562" max="1562" width="4.1640625" style="271" customWidth="1"/>
    <col min="1563" max="1563" width="3" style="271" customWidth="1"/>
    <col min="1564" max="1564" width="9.1640625" style="271" customWidth="1"/>
    <col min="1565" max="1565" width="0.33203125" style="271" customWidth="1"/>
    <col min="1566" max="1566" width="20.5" style="271" customWidth="1"/>
    <col min="1567" max="1567" width="2.1640625" style="271" customWidth="1"/>
    <col min="1568" max="1568" width="8.33203125" style="271" customWidth="1"/>
    <col min="1569" max="1792" width="10.6640625" style="271" customWidth="1"/>
    <col min="1793" max="1793" width="1.83203125" style="271" customWidth="1"/>
    <col min="1794" max="1794" width="0.6640625" style="271" customWidth="1"/>
    <col min="1795" max="1795" width="0.1640625" style="271" customWidth="1"/>
    <col min="1796" max="1796" width="2" style="271" customWidth="1"/>
    <col min="1797" max="1797" width="0.1640625" style="271" customWidth="1"/>
    <col min="1798" max="1798" width="2.33203125" style="271" customWidth="1"/>
    <col min="1799" max="1799" width="1.83203125" style="271" customWidth="1"/>
    <col min="1800" max="1800" width="6.5" style="271" customWidth="1"/>
    <col min="1801" max="1801" width="4" style="271" customWidth="1"/>
    <col min="1802" max="1802" width="3.5" style="271" customWidth="1"/>
    <col min="1803" max="1803" width="11.6640625" style="271" customWidth="1"/>
    <col min="1804" max="1804" width="1.6640625" style="271" customWidth="1"/>
    <col min="1805" max="1805" width="0.5" style="271" customWidth="1"/>
    <col min="1806" max="1806" width="10.5" style="271" customWidth="1"/>
    <col min="1807" max="1807" width="5.1640625" style="271" customWidth="1"/>
    <col min="1808" max="1808" width="10.5" style="271" customWidth="1"/>
    <col min="1809" max="1809" width="5.33203125" style="271" customWidth="1"/>
    <col min="1810" max="1810" width="5.1640625" style="271" customWidth="1"/>
    <col min="1811" max="1811" width="7" style="271" customWidth="1"/>
    <col min="1812" max="1812" width="3.5" style="271" customWidth="1"/>
    <col min="1813" max="1813" width="1.1640625" style="271" customWidth="1"/>
    <col min="1814" max="1814" width="5.83203125" style="271" customWidth="1"/>
    <col min="1815" max="1815" width="3.5" style="271" customWidth="1"/>
    <col min="1816" max="1816" width="2.33203125" style="271" customWidth="1"/>
    <col min="1817" max="1817" width="3.6640625" style="271" customWidth="1"/>
    <col min="1818" max="1818" width="4.1640625" style="271" customWidth="1"/>
    <col min="1819" max="1819" width="3" style="271" customWidth="1"/>
    <col min="1820" max="1820" width="9.1640625" style="271" customWidth="1"/>
    <col min="1821" max="1821" width="0.33203125" style="271" customWidth="1"/>
    <col min="1822" max="1822" width="20.5" style="271" customWidth="1"/>
    <col min="1823" max="1823" width="2.1640625" style="271" customWidth="1"/>
    <col min="1824" max="1824" width="8.33203125" style="271" customWidth="1"/>
    <col min="1825" max="2048" width="10.6640625" style="271" customWidth="1"/>
    <col min="2049" max="2049" width="1.83203125" style="271" customWidth="1"/>
    <col min="2050" max="2050" width="0.6640625" style="271" customWidth="1"/>
    <col min="2051" max="2051" width="0.1640625" style="271" customWidth="1"/>
    <col min="2052" max="2052" width="2" style="271" customWidth="1"/>
    <col min="2053" max="2053" width="0.1640625" style="271" customWidth="1"/>
    <col min="2054" max="2054" width="2.33203125" style="271" customWidth="1"/>
    <col min="2055" max="2055" width="1.83203125" style="271" customWidth="1"/>
    <col min="2056" max="2056" width="6.5" style="271" customWidth="1"/>
    <col min="2057" max="2057" width="4" style="271" customWidth="1"/>
    <col min="2058" max="2058" width="3.5" style="271" customWidth="1"/>
    <col min="2059" max="2059" width="11.6640625" style="271" customWidth="1"/>
    <col min="2060" max="2060" width="1.6640625" style="271" customWidth="1"/>
    <col min="2061" max="2061" width="0.5" style="271" customWidth="1"/>
    <col min="2062" max="2062" width="10.5" style="271" customWidth="1"/>
    <col min="2063" max="2063" width="5.1640625" style="271" customWidth="1"/>
    <col min="2064" max="2064" width="10.5" style="271" customWidth="1"/>
    <col min="2065" max="2065" width="5.33203125" style="271" customWidth="1"/>
    <col min="2066" max="2066" width="5.1640625" style="271" customWidth="1"/>
    <col min="2067" max="2067" width="7" style="271" customWidth="1"/>
    <col min="2068" max="2068" width="3.5" style="271" customWidth="1"/>
    <col min="2069" max="2069" width="1.1640625" style="271" customWidth="1"/>
    <col min="2070" max="2070" width="5.83203125" style="271" customWidth="1"/>
    <col min="2071" max="2071" width="3.5" style="271" customWidth="1"/>
    <col min="2072" max="2072" width="2.33203125" style="271" customWidth="1"/>
    <col min="2073" max="2073" width="3.6640625" style="271" customWidth="1"/>
    <col min="2074" max="2074" width="4.1640625" style="271" customWidth="1"/>
    <col min="2075" max="2075" width="3" style="271" customWidth="1"/>
    <col min="2076" max="2076" width="9.1640625" style="271" customWidth="1"/>
    <col min="2077" max="2077" width="0.33203125" style="271" customWidth="1"/>
    <col min="2078" max="2078" width="20.5" style="271" customWidth="1"/>
    <col min="2079" max="2079" width="2.1640625" style="271" customWidth="1"/>
    <col min="2080" max="2080" width="8.33203125" style="271" customWidth="1"/>
    <col min="2081" max="2304" width="10.6640625" style="271" customWidth="1"/>
    <col min="2305" max="2305" width="1.83203125" style="271" customWidth="1"/>
    <col min="2306" max="2306" width="0.6640625" style="271" customWidth="1"/>
    <col min="2307" max="2307" width="0.1640625" style="271" customWidth="1"/>
    <col min="2308" max="2308" width="2" style="271" customWidth="1"/>
    <col min="2309" max="2309" width="0.1640625" style="271" customWidth="1"/>
    <col min="2310" max="2310" width="2.33203125" style="271" customWidth="1"/>
    <col min="2311" max="2311" width="1.83203125" style="271" customWidth="1"/>
    <col min="2312" max="2312" width="6.5" style="271" customWidth="1"/>
    <col min="2313" max="2313" width="4" style="271" customWidth="1"/>
    <col min="2314" max="2314" width="3.5" style="271" customWidth="1"/>
    <col min="2315" max="2315" width="11.6640625" style="271" customWidth="1"/>
    <col min="2316" max="2316" width="1.6640625" style="271" customWidth="1"/>
    <col min="2317" max="2317" width="0.5" style="271" customWidth="1"/>
    <col min="2318" max="2318" width="10.5" style="271" customWidth="1"/>
    <col min="2319" max="2319" width="5.1640625" style="271" customWidth="1"/>
    <col min="2320" max="2320" width="10.5" style="271" customWidth="1"/>
    <col min="2321" max="2321" width="5.33203125" style="271" customWidth="1"/>
    <col min="2322" max="2322" width="5.1640625" style="271" customWidth="1"/>
    <col min="2323" max="2323" width="7" style="271" customWidth="1"/>
    <col min="2324" max="2324" width="3.5" style="271" customWidth="1"/>
    <col min="2325" max="2325" width="1.1640625" style="271" customWidth="1"/>
    <col min="2326" max="2326" width="5.83203125" style="271" customWidth="1"/>
    <col min="2327" max="2327" width="3.5" style="271" customWidth="1"/>
    <col min="2328" max="2328" width="2.33203125" style="271" customWidth="1"/>
    <col min="2329" max="2329" width="3.6640625" style="271" customWidth="1"/>
    <col min="2330" max="2330" width="4.1640625" style="271" customWidth="1"/>
    <col min="2331" max="2331" width="3" style="271" customWidth="1"/>
    <col min="2332" max="2332" width="9.1640625" style="271" customWidth="1"/>
    <col min="2333" max="2333" width="0.33203125" style="271" customWidth="1"/>
    <col min="2334" max="2334" width="20.5" style="271" customWidth="1"/>
    <col min="2335" max="2335" width="2.1640625" style="271" customWidth="1"/>
    <col min="2336" max="2336" width="8.33203125" style="271" customWidth="1"/>
    <col min="2337" max="2560" width="10.6640625" style="271" customWidth="1"/>
    <col min="2561" max="2561" width="1.83203125" style="271" customWidth="1"/>
    <col min="2562" max="2562" width="0.6640625" style="271" customWidth="1"/>
    <col min="2563" max="2563" width="0.1640625" style="271" customWidth="1"/>
    <col min="2564" max="2564" width="2" style="271" customWidth="1"/>
    <col min="2565" max="2565" width="0.1640625" style="271" customWidth="1"/>
    <col min="2566" max="2566" width="2.33203125" style="271" customWidth="1"/>
    <col min="2567" max="2567" width="1.83203125" style="271" customWidth="1"/>
    <col min="2568" max="2568" width="6.5" style="271" customWidth="1"/>
    <col min="2569" max="2569" width="4" style="271" customWidth="1"/>
    <col min="2570" max="2570" width="3.5" style="271" customWidth="1"/>
    <col min="2571" max="2571" width="11.6640625" style="271" customWidth="1"/>
    <col min="2572" max="2572" width="1.6640625" style="271" customWidth="1"/>
    <col min="2573" max="2573" width="0.5" style="271" customWidth="1"/>
    <col min="2574" max="2574" width="10.5" style="271" customWidth="1"/>
    <col min="2575" max="2575" width="5.1640625" style="271" customWidth="1"/>
    <col min="2576" max="2576" width="10.5" style="271" customWidth="1"/>
    <col min="2577" max="2577" width="5.33203125" style="271" customWidth="1"/>
    <col min="2578" max="2578" width="5.1640625" style="271" customWidth="1"/>
    <col min="2579" max="2579" width="7" style="271" customWidth="1"/>
    <col min="2580" max="2580" width="3.5" style="271" customWidth="1"/>
    <col min="2581" max="2581" width="1.1640625" style="271" customWidth="1"/>
    <col min="2582" max="2582" width="5.83203125" style="271" customWidth="1"/>
    <col min="2583" max="2583" width="3.5" style="271" customWidth="1"/>
    <col min="2584" max="2584" width="2.33203125" style="271" customWidth="1"/>
    <col min="2585" max="2585" width="3.6640625" style="271" customWidth="1"/>
    <col min="2586" max="2586" width="4.1640625" style="271" customWidth="1"/>
    <col min="2587" max="2587" width="3" style="271" customWidth="1"/>
    <col min="2588" max="2588" width="9.1640625" style="271" customWidth="1"/>
    <col min="2589" max="2589" width="0.33203125" style="271" customWidth="1"/>
    <col min="2590" max="2590" width="20.5" style="271" customWidth="1"/>
    <col min="2591" max="2591" width="2.1640625" style="271" customWidth="1"/>
    <col min="2592" max="2592" width="8.33203125" style="271" customWidth="1"/>
    <col min="2593" max="2816" width="10.6640625" style="271" customWidth="1"/>
    <col min="2817" max="2817" width="1.83203125" style="271" customWidth="1"/>
    <col min="2818" max="2818" width="0.6640625" style="271" customWidth="1"/>
    <col min="2819" max="2819" width="0.1640625" style="271" customWidth="1"/>
    <col min="2820" max="2820" width="2" style="271" customWidth="1"/>
    <col min="2821" max="2821" width="0.1640625" style="271" customWidth="1"/>
    <col min="2822" max="2822" width="2.33203125" style="271" customWidth="1"/>
    <col min="2823" max="2823" width="1.83203125" style="271" customWidth="1"/>
    <col min="2824" max="2824" width="6.5" style="271" customWidth="1"/>
    <col min="2825" max="2825" width="4" style="271" customWidth="1"/>
    <col min="2826" max="2826" width="3.5" style="271" customWidth="1"/>
    <col min="2827" max="2827" width="11.6640625" style="271" customWidth="1"/>
    <col min="2828" max="2828" width="1.6640625" style="271" customWidth="1"/>
    <col min="2829" max="2829" width="0.5" style="271" customWidth="1"/>
    <col min="2830" max="2830" width="10.5" style="271" customWidth="1"/>
    <col min="2831" max="2831" width="5.1640625" style="271" customWidth="1"/>
    <col min="2832" max="2832" width="10.5" style="271" customWidth="1"/>
    <col min="2833" max="2833" width="5.33203125" style="271" customWidth="1"/>
    <col min="2834" max="2834" width="5.1640625" style="271" customWidth="1"/>
    <col min="2835" max="2835" width="7" style="271" customWidth="1"/>
    <col min="2836" max="2836" width="3.5" style="271" customWidth="1"/>
    <col min="2837" max="2837" width="1.1640625" style="271" customWidth="1"/>
    <col min="2838" max="2838" width="5.83203125" style="271" customWidth="1"/>
    <col min="2839" max="2839" width="3.5" style="271" customWidth="1"/>
    <col min="2840" max="2840" width="2.33203125" style="271" customWidth="1"/>
    <col min="2841" max="2841" width="3.6640625" style="271" customWidth="1"/>
    <col min="2842" max="2842" width="4.1640625" style="271" customWidth="1"/>
    <col min="2843" max="2843" width="3" style="271" customWidth="1"/>
    <col min="2844" max="2844" width="9.1640625" style="271" customWidth="1"/>
    <col min="2845" max="2845" width="0.33203125" style="271" customWidth="1"/>
    <col min="2846" max="2846" width="20.5" style="271" customWidth="1"/>
    <col min="2847" max="2847" width="2.1640625" style="271" customWidth="1"/>
    <col min="2848" max="2848" width="8.33203125" style="271" customWidth="1"/>
    <col min="2849" max="3072" width="10.6640625" style="271" customWidth="1"/>
    <col min="3073" max="3073" width="1.83203125" style="271" customWidth="1"/>
    <col min="3074" max="3074" width="0.6640625" style="271" customWidth="1"/>
    <col min="3075" max="3075" width="0.1640625" style="271" customWidth="1"/>
    <col min="3076" max="3076" width="2" style="271" customWidth="1"/>
    <col min="3077" max="3077" width="0.1640625" style="271" customWidth="1"/>
    <col min="3078" max="3078" width="2.33203125" style="271" customWidth="1"/>
    <col min="3079" max="3079" width="1.83203125" style="271" customWidth="1"/>
    <col min="3080" max="3080" width="6.5" style="271" customWidth="1"/>
    <col min="3081" max="3081" width="4" style="271" customWidth="1"/>
    <col min="3082" max="3082" width="3.5" style="271" customWidth="1"/>
    <col min="3083" max="3083" width="11.6640625" style="271" customWidth="1"/>
    <col min="3084" max="3084" width="1.6640625" style="271" customWidth="1"/>
    <col min="3085" max="3085" width="0.5" style="271" customWidth="1"/>
    <col min="3086" max="3086" width="10.5" style="271" customWidth="1"/>
    <col min="3087" max="3087" width="5.1640625" style="271" customWidth="1"/>
    <col min="3088" max="3088" width="10.5" style="271" customWidth="1"/>
    <col min="3089" max="3089" width="5.33203125" style="271" customWidth="1"/>
    <col min="3090" max="3090" width="5.1640625" style="271" customWidth="1"/>
    <col min="3091" max="3091" width="7" style="271" customWidth="1"/>
    <col min="3092" max="3092" width="3.5" style="271" customWidth="1"/>
    <col min="3093" max="3093" width="1.1640625" style="271" customWidth="1"/>
    <col min="3094" max="3094" width="5.83203125" style="271" customWidth="1"/>
    <col min="3095" max="3095" width="3.5" style="271" customWidth="1"/>
    <col min="3096" max="3096" width="2.33203125" style="271" customWidth="1"/>
    <col min="3097" max="3097" width="3.6640625" style="271" customWidth="1"/>
    <col min="3098" max="3098" width="4.1640625" style="271" customWidth="1"/>
    <col min="3099" max="3099" width="3" style="271" customWidth="1"/>
    <col min="3100" max="3100" width="9.1640625" style="271" customWidth="1"/>
    <col min="3101" max="3101" width="0.33203125" style="271" customWidth="1"/>
    <col min="3102" max="3102" width="20.5" style="271" customWidth="1"/>
    <col min="3103" max="3103" width="2.1640625" style="271" customWidth="1"/>
    <col min="3104" max="3104" width="8.33203125" style="271" customWidth="1"/>
    <col min="3105" max="3328" width="10.6640625" style="271" customWidth="1"/>
    <col min="3329" max="3329" width="1.83203125" style="271" customWidth="1"/>
    <col min="3330" max="3330" width="0.6640625" style="271" customWidth="1"/>
    <col min="3331" max="3331" width="0.1640625" style="271" customWidth="1"/>
    <col min="3332" max="3332" width="2" style="271" customWidth="1"/>
    <col min="3333" max="3333" width="0.1640625" style="271" customWidth="1"/>
    <col min="3334" max="3334" width="2.33203125" style="271" customWidth="1"/>
    <col min="3335" max="3335" width="1.83203125" style="271" customWidth="1"/>
    <col min="3336" max="3336" width="6.5" style="271" customWidth="1"/>
    <col min="3337" max="3337" width="4" style="271" customWidth="1"/>
    <col min="3338" max="3338" width="3.5" style="271" customWidth="1"/>
    <col min="3339" max="3339" width="11.6640625" style="271" customWidth="1"/>
    <col min="3340" max="3340" width="1.6640625" style="271" customWidth="1"/>
    <col min="3341" max="3341" width="0.5" style="271" customWidth="1"/>
    <col min="3342" max="3342" width="10.5" style="271" customWidth="1"/>
    <col min="3343" max="3343" width="5.1640625" style="271" customWidth="1"/>
    <col min="3344" max="3344" width="10.5" style="271" customWidth="1"/>
    <col min="3345" max="3345" width="5.33203125" style="271" customWidth="1"/>
    <col min="3346" max="3346" width="5.1640625" style="271" customWidth="1"/>
    <col min="3347" max="3347" width="7" style="271" customWidth="1"/>
    <col min="3348" max="3348" width="3.5" style="271" customWidth="1"/>
    <col min="3349" max="3349" width="1.1640625" style="271" customWidth="1"/>
    <col min="3350" max="3350" width="5.83203125" style="271" customWidth="1"/>
    <col min="3351" max="3351" width="3.5" style="271" customWidth="1"/>
    <col min="3352" max="3352" width="2.33203125" style="271" customWidth="1"/>
    <col min="3353" max="3353" width="3.6640625" style="271" customWidth="1"/>
    <col min="3354" max="3354" width="4.1640625" style="271" customWidth="1"/>
    <col min="3355" max="3355" width="3" style="271" customWidth="1"/>
    <col min="3356" max="3356" width="9.1640625" style="271" customWidth="1"/>
    <col min="3357" max="3357" width="0.33203125" style="271" customWidth="1"/>
    <col min="3358" max="3358" width="20.5" style="271" customWidth="1"/>
    <col min="3359" max="3359" width="2.1640625" style="271" customWidth="1"/>
    <col min="3360" max="3360" width="8.33203125" style="271" customWidth="1"/>
    <col min="3361" max="3584" width="10.6640625" style="271" customWidth="1"/>
    <col min="3585" max="3585" width="1.83203125" style="271" customWidth="1"/>
    <col min="3586" max="3586" width="0.6640625" style="271" customWidth="1"/>
    <col min="3587" max="3587" width="0.1640625" style="271" customWidth="1"/>
    <col min="3588" max="3588" width="2" style="271" customWidth="1"/>
    <col min="3589" max="3589" width="0.1640625" style="271" customWidth="1"/>
    <col min="3590" max="3590" width="2.33203125" style="271" customWidth="1"/>
    <col min="3591" max="3591" width="1.83203125" style="271" customWidth="1"/>
    <col min="3592" max="3592" width="6.5" style="271" customWidth="1"/>
    <col min="3593" max="3593" width="4" style="271" customWidth="1"/>
    <col min="3594" max="3594" width="3.5" style="271" customWidth="1"/>
    <col min="3595" max="3595" width="11.6640625" style="271" customWidth="1"/>
    <col min="3596" max="3596" width="1.6640625" style="271" customWidth="1"/>
    <col min="3597" max="3597" width="0.5" style="271" customWidth="1"/>
    <col min="3598" max="3598" width="10.5" style="271" customWidth="1"/>
    <col min="3599" max="3599" width="5.1640625" style="271" customWidth="1"/>
    <col min="3600" max="3600" width="10.5" style="271" customWidth="1"/>
    <col min="3601" max="3601" width="5.33203125" style="271" customWidth="1"/>
    <col min="3602" max="3602" width="5.1640625" style="271" customWidth="1"/>
    <col min="3603" max="3603" width="7" style="271" customWidth="1"/>
    <col min="3604" max="3604" width="3.5" style="271" customWidth="1"/>
    <col min="3605" max="3605" width="1.1640625" style="271" customWidth="1"/>
    <col min="3606" max="3606" width="5.83203125" style="271" customWidth="1"/>
    <col min="3607" max="3607" width="3.5" style="271" customWidth="1"/>
    <col min="3608" max="3608" width="2.33203125" style="271" customWidth="1"/>
    <col min="3609" max="3609" width="3.6640625" style="271" customWidth="1"/>
    <col min="3610" max="3610" width="4.1640625" style="271" customWidth="1"/>
    <col min="3611" max="3611" width="3" style="271" customWidth="1"/>
    <col min="3612" max="3612" width="9.1640625" style="271" customWidth="1"/>
    <col min="3613" max="3613" width="0.33203125" style="271" customWidth="1"/>
    <col min="3614" max="3614" width="20.5" style="271" customWidth="1"/>
    <col min="3615" max="3615" width="2.1640625" style="271" customWidth="1"/>
    <col min="3616" max="3616" width="8.33203125" style="271" customWidth="1"/>
    <col min="3617" max="3840" width="10.6640625" style="271" customWidth="1"/>
    <col min="3841" max="3841" width="1.83203125" style="271" customWidth="1"/>
    <col min="3842" max="3842" width="0.6640625" style="271" customWidth="1"/>
    <col min="3843" max="3843" width="0.1640625" style="271" customWidth="1"/>
    <col min="3844" max="3844" width="2" style="271" customWidth="1"/>
    <col min="3845" max="3845" width="0.1640625" style="271" customWidth="1"/>
    <col min="3846" max="3846" width="2.33203125" style="271" customWidth="1"/>
    <col min="3847" max="3847" width="1.83203125" style="271" customWidth="1"/>
    <col min="3848" max="3848" width="6.5" style="271" customWidth="1"/>
    <col min="3849" max="3849" width="4" style="271" customWidth="1"/>
    <col min="3850" max="3850" width="3.5" style="271" customWidth="1"/>
    <col min="3851" max="3851" width="11.6640625" style="271" customWidth="1"/>
    <col min="3852" max="3852" width="1.6640625" style="271" customWidth="1"/>
    <col min="3853" max="3853" width="0.5" style="271" customWidth="1"/>
    <col min="3854" max="3854" width="10.5" style="271" customWidth="1"/>
    <col min="3855" max="3855" width="5.1640625" style="271" customWidth="1"/>
    <col min="3856" max="3856" width="10.5" style="271" customWidth="1"/>
    <col min="3857" max="3857" width="5.33203125" style="271" customWidth="1"/>
    <col min="3858" max="3858" width="5.1640625" style="271" customWidth="1"/>
    <col min="3859" max="3859" width="7" style="271" customWidth="1"/>
    <col min="3860" max="3860" width="3.5" style="271" customWidth="1"/>
    <col min="3861" max="3861" width="1.1640625" style="271" customWidth="1"/>
    <col min="3862" max="3862" width="5.83203125" style="271" customWidth="1"/>
    <col min="3863" max="3863" width="3.5" style="271" customWidth="1"/>
    <col min="3864" max="3864" width="2.33203125" style="271" customWidth="1"/>
    <col min="3865" max="3865" width="3.6640625" style="271" customWidth="1"/>
    <col min="3866" max="3866" width="4.1640625" style="271" customWidth="1"/>
    <col min="3867" max="3867" width="3" style="271" customWidth="1"/>
    <col min="3868" max="3868" width="9.1640625" style="271" customWidth="1"/>
    <col min="3869" max="3869" width="0.33203125" style="271" customWidth="1"/>
    <col min="3870" max="3870" width="20.5" style="271" customWidth="1"/>
    <col min="3871" max="3871" width="2.1640625" style="271" customWidth="1"/>
    <col min="3872" max="3872" width="8.33203125" style="271" customWidth="1"/>
    <col min="3873" max="4096" width="10.6640625" style="271" customWidth="1"/>
    <col min="4097" max="4097" width="1.83203125" style="271" customWidth="1"/>
    <col min="4098" max="4098" width="0.6640625" style="271" customWidth="1"/>
    <col min="4099" max="4099" width="0.1640625" style="271" customWidth="1"/>
    <col min="4100" max="4100" width="2" style="271" customWidth="1"/>
    <col min="4101" max="4101" width="0.1640625" style="271" customWidth="1"/>
    <col min="4102" max="4102" width="2.33203125" style="271" customWidth="1"/>
    <col min="4103" max="4103" width="1.83203125" style="271" customWidth="1"/>
    <col min="4104" max="4104" width="6.5" style="271" customWidth="1"/>
    <col min="4105" max="4105" width="4" style="271" customWidth="1"/>
    <col min="4106" max="4106" width="3.5" style="271" customWidth="1"/>
    <col min="4107" max="4107" width="11.6640625" style="271" customWidth="1"/>
    <col min="4108" max="4108" width="1.6640625" style="271" customWidth="1"/>
    <col min="4109" max="4109" width="0.5" style="271" customWidth="1"/>
    <col min="4110" max="4110" width="10.5" style="271" customWidth="1"/>
    <col min="4111" max="4111" width="5.1640625" style="271" customWidth="1"/>
    <col min="4112" max="4112" width="10.5" style="271" customWidth="1"/>
    <col min="4113" max="4113" width="5.33203125" style="271" customWidth="1"/>
    <col min="4114" max="4114" width="5.1640625" style="271" customWidth="1"/>
    <col min="4115" max="4115" width="7" style="271" customWidth="1"/>
    <col min="4116" max="4116" width="3.5" style="271" customWidth="1"/>
    <col min="4117" max="4117" width="1.1640625" style="271" customWidth="1"/>
    <col min="4118" max="4118" width="5.83203125" style="271" customWidth="1"/>
    <col min="4119" max="4119" width="3.5" style="271" customWidth="1"/>
    <col min="4120" max="4120" width="2.33203125" style="271" customWidth="1"/>
    <col min="4121" max="4121" width="3.6640625" style="271" customWidth="1"/>
    <col min="4122" max="4122" width="4.1640625" style="271" customWidth="1"/>
    <col min="4123" max="4123" width="3" style="271" customWidth="1"/>
    <col min="4124" max="4124" width="9.1640625" style="271" customWidth="1"/>
    <col min="4125" max="4125" width="0.33203125" style="271" customWidth="1"/>
    <col min="4126" max="4126" width="20.5" style="271" customWidth="1"/>
    <col min="4127" max="4127" width="2.1640625" style="271" customWidth="1"/>
    <col min="4128" max="4128" width="8.33203125" style="271" customWidth="1"/>
    <col min="4129" max="4352" width="10.6640625" style="271" customWidth="1"/>
    <col min="4353" max="4353" width="1.83203125" style="271" customWidth="1"/>
    <col min="4354" max="4354" width="0.6640625" style="271" customWidth="1"/>
    <col min="4355" max="4355" width="0.1640625" style="271" customWidth="1"/>
    <col min="4356" max="4356" width="2" style="271" customWidth="1"/>
    <col min="4357" max="4357" width="0.1640625" style="271" customWidth="1"/>
    <col min="4358" max="4358" width="2.33203125" style="271" customWidth="1"/>
    <col min="4359" max="4359" width="1.83203125" style="271" customWidth="1"/>
    <col min="4360" max="4360" width="6.5" style="271" customWidth="1"/>
    <col min="4361" max="4361" width="4" style="271" customWidth="1"/>
    <col min="4362" max="4362" width="3.5" style="271" customWidth="1"/>
    <col min="4363" max="4363" width="11.6640625" style="271" customWidth="1"/>
    <col min="4364" max="4364" width="1.6640625" style="271" customWidth="1"/>
    <col min="4365" max="4365" width="0.5" style="271" customWidth="1"/>
    <col min="4366" max="4366" width="10.5" style="271" customWidth="1"/>
    <col min="4367" max="4367" width="5.1640625" style="271" customWidth="1"/>
    <col min="4368" max="4368" width="10.5" style="271" customWidth="1"/>
    <col min="4369" max="4369" width="5.33203125" style="271" customWidth="1"/>
    <col min="4370" max="4370" width="5.1640625" style="271" customWidth="1"/>
    <col min="4371" max="4371" width="7" style="271" customWidth="1"/>
    <col min="4372" max="4372" width="3.5" style="271" customWidth="1"/>
    <col min="4373" max="4373" width="1.1640625" style="271" customWidth="1"/>
    <col min="4374" max="4374" width="5.83203125" style="271" customWidth="1"/>
    <col min="4375" max="4375" width="3.5" style="271" customWidth="1"/>
    <col min="4376" max="4376" width="2.33203125" style="271" customWidth="1"/>
    <col min="4377" max="4377" width="3.6640625" style="271" customWidth="1"/>
    <col min="4378" max="4378" width="4.1640625" style="271" customWidth="1"/>
    <col min="4379" max="4379" width="3" style="271" customWidth="1"/>
    <col min="4380" max="4380" width="9.1640625" style="271" customWidth="1"/>
    <col min="4381" max="4381" width="0.33203125" style="271" customWidth="1"/>
    <col min="4382" max="4382" width="20.5" style="271" customWidth="1"/>
    <col min="4383" max="4383" width="2.1640625" style="271" customWidth="1"/>
    <col min="4384" max="4384" width="8.33203125" style="271" customWidth="1"/>
    <col min="4385" max="4608" width="10.6640625" style="271" customWidth="1"/>
    <col min="4609" max="4609" width="1.83203125" style="271" customWidth="1"/>
    <col min="4610" max="4610" width="0.6640625" style="271" customWidth="1"/>
    <col min="4611" max="4611" width="0.1640625" style="271" customWidth="1"/>
    <col min="4612" max="4612" width="2" style="271" customWidth="1"/>
    <col min="4613" max="4613" width="0.1640625" style="271" customWidth="1"/>
    <col min="4614" max="4614" width="2.33203125" style="271" customWidth="1"/>
    <col min="4615" max="4615" width="1.83203125" style="271" customWidth="1"/>
    <col min="4616" max="4616" width="6.5" style="271" customWidth="1"/>
    <col min="4617" max="4617" width="4" style="271" customWidth="1"/>
    <col min="4618" max="4618" width="3.5" style="271" customWidth="1"/>
    <col min="4619" max="4619" width="11.6640625" style="271" customWidth="1"/>
    <col min="4620" max="4620" width="1.6640625" style="271" customWidth="1"/>
    <col min="4621" max="4621" width="0.5" style="271" customWidth="1"/>
    <col min="4622" max="4622" width="10.5" style="271" customWidth="1"/>
    <col min="4623" max="4623" width="5.1640625" style="271" customWidth="1"/>
    <col min="4624" max="4624" width="10.5" style="271" customWidth="1"/>
    <col min="4625" max="4625" width="5.33203125" style="271" customWidth="1"/>
    <col min="4626" max="4626" width="5.1640625" style="271" customWidth="1"/>
    <col min="4627" max="4627" width="7" style="271" customWidth="1"/>
    <col min="4628" max="4628" width="3.5" style="271" customWidth="1"/>
    <col min="4629" max="4629" width="1.1640625" style="271" customWidth="1"/>
    <col min="4630" max="4630" width="5.83203125" style="271" customWidth="1"/>
    <col min="4631" max="4631" width="3.5" style="271" customWidth="1"/>
    <col min="4632" max="4632" width="2.33203125" style="271" customWidth="1"/>
    <col min="4633" max="4633" width="3.6640625" style="271" customWidth="1"/>
    <col min="4634" max="4634" width="4.1640625" style="271" customWidth="1"/>
    <col min="4635" max="4635" width="3" style="271" customWidth="1"/>
    <col min="4636" max="4636" width="9.1640625" style="271" customWidth="1"/>
    <col min="4637" max="4637" width="0.33203125" style="271" customWidth="1"/>
    <col min="4638" max="4638" width="20.5" style="271" customWidth="1"/>
    <col min="4639" max="4639" width="2.1640625" style="271" customWidth="1"/>
    <col min="4640" max="4640" width="8.33203125" style="271" customWidth="1"/>
    <col min="4641" max="4864" width="10.6640625" style="271" customWidth="1"/>
    <col min="4865" max="4865" width="1.83203125" style="271" customWidth="1"/>
    <col min="4866" max="4866" width="0.6640625" style="271" customWidth="1"/>
    <col min="4867" max="4867" width="0.1640625" style="271" customWidth="1"/>
    <col min="4868" max="4868" width="2" style="271" customWidth="1"/>
    <col min="4869" max="4869" width="0.1640625" style="271" customWidth="1"/>
    <col min="4870" max="4870" width="2.33203125" style="271" customWidth="1"/>
    <col min="4871" max="4871" width="1.83203125" style="271" customWidth="1"/>
    <col min="4872" max="4872" width="6.5" style="271" customWidth="1"/>
    <col min="4873" max="4873" width="4" style="271" customWidth="1"/>
    <col min="4874" max="4874" width="3.5" style="271" customWidth="1"/>
    <col min="4875" max="4875" width="11.6640625" style="271" customWidth="1"/>
    <col min="4876" max="4876" width="1.6640625" style="271" customWidth="1"/>
    <col min="4877" max="4877" width="0.5" style="271" customWidth="1"/>
    <col min="4878" max="4878" width="10.5" style="271" customWidth="1"/>
    <col min="4879" max="4879" width="5.1640625" style="271" customWidth="1"/>
    <col min="4880" max="4880" width="10.5" style="271" customWidth="1"/>
    <col min="4881" max="4881" width="5.33203125" style="271" customWidth="1"/>
    <col min="4882" max="4882" width="5.1640625" style="271" customWidth="1"/>
    <col min="4883" max="4883" width="7" style="271" customWidth="1"/>
    <col min="4884" max="4884" width="3.5" style="271" customWidth="1"/>
    <col min="4885" max="4885" width="1.1640625" style="271" customWidth="1"/>
    <col min="4886" max="4886" width="5.83203125" style="271" customWidth="1"/>
    <col min="4887" max="4887" width="3.5" style="271" customWidth="1"/>
    <col min="4888" max="4888" width="2.33203125" style="271" customWidth="1"/>
    <col min="4889" max="4889" width="3.6640625" style="271" customWidth="1"/>
    <col min="4890" max="4890" width="4.1640625" style="271" customWidth="1"/>
    <col min="4891" max="4891" width="3" style="271" customWidth="1"/>
    <col min="4892" max="4892" width="9.1640625" style="271" customWidth="1"/>
    <col min="4893" max="4893" width="0.33203125" style="271" customWidth="1"/>
    <col min="4894" max="4894" width="20.5" style="271" customWidth="1"/>
    <col min="4895" max="4895" width="2.1640625" style="271" customWidth="1"/>
    <col min="4896" max="4896" width="8.33203125" style="271" customWidth="1"/>
    <col min="4897" max="5120" width="10.6640625" style="271" customWidth="1"/>
    <col min="5121" max="5121" width="1.83203125" style="271" customWidth="1"/>
    <col min="5122" max="5122" width="0.6640625" style="271" customWidth="1"/>
    <col min="5123" max="5123" width="0.1640625" style="271" customWidth="1"/>
    <col min="5124" max="5124" width="2" style="271" customWidth="1"/>
    <col min="5125" max="5125" width="0.1640625" style="271" customWidth="1"/>
    <col min="5126" max="5126" width="2.33203125" style="271" customWidth="1"/>
    <col min="5127" max="5127" width="1.83203125" style="271" customWidth="1"/>
    <col min="5128" max="5128" width="6.5" style="271" customWidth="1"/>
    <col min="5129" max="5129" width="4" style="271" customWidth="1"/>
    <col min="5130" max="5130" width="3.5" style="271" customWidth="1"/>
    <col min="5131" max="5131" width="11.6640625" style="271" customWidth="1"/>
    <col min="5132" max="5132" width="1.6640625" style="271" customWidth="1"/>
    <col min="5133" max="5133" width="0.5" style="271" customWidth="1"/>
    <col min="5134" max="5134" width="10.5" style="271" customWidth="1"/>
    <col min="5135" max="5135" width="5.1640625" style="271" customWidth="1"/>
    <col min="5136" max="5136" width="10.5" style="271" customWidth="1"/>
    <col min="5137" max="5137" width="5.33203125" style="271" customWidth="1"/>
    <col min="5138" max="5138" width="5.1640625" style="271" customWidth="1"/>
    <col min="5139" max="5139" width="7" style="271" customWidth="1"/>
    <col min="5140" max="5140" width="3.5" style="271" customWidth="1"/>
    <col min="5141" max="5141" width="1.1640625" style="271" customWidth="1"/>
    <col min="5142" max="5142" width="5.83203125" style="271" customWidth="1"/>
    <col min="5143" max="5143" width="3.5" style="271" customWidth="1"/>
    <col min="5144" max="5144" width="2.33203125" style="271" customWidth="1"/>
    <col min="5145" max="5145" width="3.6640625" style="271" customWidth="1"/>
    <col min="5146" max="5146" width="4.1640625" style="271" customWidth="1"/>
    <col min="5147" max="5147" width="3" style="271" customWidth="1"/>
    <col min="5148" max="5148" width="9.1640625" style="271" customWidth="1"/>
    <col min="5149" max="5149" width="0.33203125" style="271" customWidth="1"/>
    <col min="5150" max="5150" width="20.5" style="271" customWidth="1"/>
    <col min="5151" max="5151" width="2.1640625" style="271" customWidth="1"/>
    <col min="5152" max="5152" width="8.33203125" style="271" customWidth="1"/>
    <col min="5153" max="5376" width="10.6640625" style="271" customWidth="1"/>
    <col min="5377" max="5377" width="1.83203125" style="271" customWidth="1"/>
    <col min="5378" max="5378" width="0.6640625" style="271" customWidth="1"/>
    <col min="5379" max="5379" width="0.1640625" style="271" customWidth="1"/>
    <col min="5380" max="5380" width="2" style="271" customWidth="1"/>
    <col min="5381" max="5381" width="0.1640625" style="271" customWidth="1"/>
    <col min="5382" max="5382" width="2.33203125" style="271" customWidth="1"/>
    <col min="5383" max="5383" width="1.83203125" style="271" customWidth="1"/>
    <col min="5384" max="5384" width="6.5" style="271" customWidth="1"/>
    <col min="5385" max="5385" width="4" style="271" customWidth="1"/>
    <col min="5386" max="5386" width="3.5" style="271" customWidth="1"/>
    <col min="5387" max="5387" width="11.6640625" style="271" customWidth="1"/>
    <col min="5388" max="5388" width="1.6640625" style="271" customWidth="1"/>
    <col min="5389" max="5389" width="0.5" style="271" customWidth="1"/>
    <col min="5390" max="5390" width="10.5" style="271" customWidth="1"/>
    <col min="5391" max="5391" width="5.1640625" style="271" customWidth="1"/>
    <col min="5392" max="5392" width="10.5" style="271" customWidth="1"/>
    <col min="5393" max="5393" width="5.33203125" style="271" customWidth="1"/>
    <col min="5394" max="5394" width="5.1640625" style="271" customWidth="1"/>
    <col min="5395" max="5395" width="7" style="271" customWidth="1"/>
    <col min="5396" max="5396" width="3.5" style="271" customWidth="1"/>
    <col min="5397" max="5397" width="1.1640625" style="271" customWidth="1"/>
    <col min="5398" max="5398" width="5.83203125" style="271" customWidth="1"/>
    <col min="5399" max="5399" width="3.5" style="271" customWidth="1"/>
    <col min="5400" max="5400" width="2.33203125" style="271" customWidth="1"/>
    <col min="5401" max="5401" width="3.6640625" style="271" customWidth="1"/>
    <col min="5402" max="5402" width="4.1640625" style="271" customWidth="1"/>
    <col min="5403" max="5403" width="3" style="271" customWidth="1"/>
    <col min="5404" max="5404" width="9.1640625" style="271" customWidth="1"/>
    <col min="5405" max="5405" width="0.33203125" style="271" customWidth="1"/>
    <col min="5406" max="5406" width="20.5" style="271" customWidth="1"/>
    <col min="5407" max="5407" width="2.1640625" style="271" customWidth="1"/>
    <col min="5408" max="5408" width="8.33203125" style="271" customWidth="1"/>
    <col min="5409" max="5632" width="10.6640625" style="271" customWidth="1"/>
    <col min="5633" max="5633" width="1.83203125" style="271" customWidth="1"/>
    <col min="5634" max="5634" width="0.6640625" style="271" customWidth="1"/>
    <col min="5635" max="5635" width="0.1640625" style="271" customWidth="1"/>
    <col min="5636" max="5636" width="2" style="271" customWidth="1"/>
    <col min="5637" max="5637" width="0.1640625" style="271" customWidth="1"/>
    <col min="5638" max="5638" width="2.33203125" style="271" customWidth="1"/>
    <col min="5639" max="5639" width="1.83203125" style="271" customWidth="1"/>
    <col min="5640" max="5640" width="6.5" style="271" customWidth="1"/>
    <col min="5641" max="5641" width="4" style="271" customWidth="1"/>
    <col min="5642" max="5642" width="3.5" style="271" customWidth="1"/>
    <col min="5643" max="5643" width="11.6640625" style="271" customWidth="1"/>
    <col min="5644" max="5644" width="1.6640625" style="271" customWidth="1"/>
    <col min="5645" max="5645" width="0.5" style="271" customWidth="1"/>
    <col min="5646" max="5646" width="10.5" style="271" customWidth="1"/>
    <col min="5647" max="5647" width="5.1640625" style="271" customWidth="1"/>
    <col min="5648" max="5648" width="10.5" style="271" customWidth="1"/>
    <col min="5649" max="5649" width="5.33203125" style="271" customWidth="1"/>
    <col min="5650" max="5650" width="5.1640625" style="271" customWidth="1"/>
    <col min="5651" max="5651" width="7" style="271" customWidth="1"/>
    <col min="5652" max="5652" width="3.5" style="271" customWidth="1"/>
    <col min="5653" max="5653" width="1.1640625" style="271" customWidth="1"/>
    <col min="5654" max="5654" width="5.83203125" style="271" customWidth="1"/>
    <col min="5655" max="5655" width="3.5" style="271" customWidth="1"/>
    <col min="5656" max="5656" width="2.33203125" style="271" customWidth="1"/>
    <col min="5657" max="5657" width="3.6640625" style="271" customWidth="1"/>
    <col min="5658" max="5658" width="4.1640625" style="271" customWidth="1"/>
    <col min="5659" max="5659" width="3" style="271" customWidth="1"/>
    <col min="5660" max="5660" width="9.1640625" style="271" customWidth="1"/>
    <col min="5661" max="5661" width="0.33203125" style="271" customWidth="1"/>
    <col min="5662" max="5662" width="20.5" style="271" customWidth="1"/>
    <col min="5663" max="5663" width="2.1640625" style="271" customWidth="1"/>
    <col min="5664" max="5664" width="8.33203125" style="271" customWidth="1"/>
    <col min="5665" max="5888" width="10.6640625" style="271" customWidth="1"/>
    <col min="5889" max="5889" width="1.83203125" style="271" customWidth="1"/>
    <col min="5890" max="5890" width="0.6640625" style="271" customWidth="1"/>
    <col min="5891" max="5891" width="0.1640625" style="271" customWidth="1"/>
    <col min="5892" max="5892" width="2" style="271" customWidth="1"/>
    <col min="5893" max="5893" width="0.1640625" style="271" customWidth="1"/>
    <col min="5894" max="5894" width="2.33203125" style="271" customWidth="1"/>
    <col min="5895" max="5895" width="1.83203125" style="271" customWidth="1"/>
    <col min="5896" max="5896" width="6.5" style="271" customWidth="1"/>
    <col min="5897" max="5897" width="4" style="271" customWidth="1"/>
    <col min="5898" max="5898" width="3.5" style="271" customWidth="1"/>
    <col min="5899" max="5899" width="11.6640625" style="271" customWidth="1"/>
    <col min="5900" max="5900" width="1.6640625" style="271" customWidth="1"/>
    <col min="5901" max="5901" width="0.5" style="271" customWidth="1"/>
    <col min="5902" max="5902" width="10.5" style="271" customWidth="1"/>
    <col min="5903" max="5903" width="5.1640625" style="271" customWidth="1"/>
    <col min="5904" max="5904" width="10.5" style="271" customWidth="1"/>
    <col min="5905" max="5905" width="5.33203125" style="271" customWidth="1"/>
    <col min="5906" max="5906" width="5.1640625" style="271" customWidth="1"/>
    <col min="5907" max="5907" width="7" style="271" customWidth="1"/>
    <col min="5908" max="5908" width="3.5" style="271" customWidth="1"/>
    <col min="5909" max="5909" width="1.1640625" style="271" customWidth="1"/>
    <col min="5910" max="5910" width="5.83203125" style="271" customWidth="1"/>
    <col min="5911" max="5911" width="3.5" style="271" customWidth="1"/>
    <col min="5912" max="5912" width="2.33203125" style="271" customWidth="1"/>
    <col min="5913" max="5913" width="3.6640625" style="271" customWidth="1"/>
    <col min="5914" max="5914" width="4.1640625" style="271" customWidth="1"/>
    <col min="5915" max="5915" width="3" style="271" customWidth="1"/>
    <col min="5916" max="5916" width="9.1640625" style="271" customWidth="1"/>
    <col min="5917" max="5917" width="0.33203125" style="271" customWidth="1"/>
    <col min="5918" max="5918" width="20.5" style="271" customWidth="1"/>
    <col min="5919" max="5919" width="2.1640625" style="271" customWidth="1"/>
    <col min="5920" max="5920" width="8.33203125" style="271" customWidth="1"/>
    <col min="5921" max="6144" width="10.6640625" style="271" customWidth="1"/>
    <col min="6145" max="6145" width="1.83203125" style="271" customWidth="1"/>
    <col min="6146" max="6146" width="0.6640625" style="271" customWidth="1"/>
    <col min="6147" max="6147" width="0.1640625" style="271" customWidth="1"/>
    <col min="6148" max="6148" width="2" style="271" customWidth="1"/>
    <col min="6149" max="6149" width="0.1640625" style="271" customWidth="1"/>
    <col min="6150" max="6150" width="2.33203125" style="271" customWidth="1"/>
    <col min="6151" max="6151" width="1.83203125" style="271" customWidth="1"/>
    <col min="6152" max="6152" width="6.5" style="271" customWidth="1"/>
    <col min="6153" max="6153" width="4" style="271" customWidth="1"/>
    <col min="6154" max="6154" width="3.5" style="271" customWidth="1"/>
    <col min="6155" max="6155" width="11.6640625" style="271" customWidth="1"/>
    <col min="6156" max="6156" width="1.6640625" style="271" customWidth="1"/>
    <col min="6157" max="6157" width="0.5" style="271" customWidth="1"/>
    <col min="6158" max="6158" width="10.5" style="271" customWidth="1"/>
    <col min="6159" max="6159" width="5.1640625" style="271" customWidth="1"/>
    <col min="6160" max="6160" width="10.5" style="271" customWidth="1"/>
    <col min="6161" max="6161" width="5.33203125" style="271" customWidth="1"/>
    <col min="6162" max="6162" width="5.1640625" style="271" customWidth="1"/>
    <col min="6163" max="6163" width="7" style="271" customWidth="1"/>
    <col min="6164" max="6164" width="3.5" style="271" customWidth="1"/>
    <col min="6165" max="6165" width="1.1640625" style="271" customWidth="1"/>
    <col min="6166" max="6166" width="5.83203125" style="271" customWidth="1"/>
    <col min="6167" max="6167" width="3.5" style="271" customWidth="1"/>
    <col min="6168" max="6168" width="2.33203125" style="271" customWidth="1"/>
    <col min="6169" max="6169" width="3.6640625" style="271" customWidth="1"/>
    <col min="6170" max="6170" width="4.1640625" style="271" customWidth="1"/>
    <col min="6171" max="6171" width="3" style="271" customWidth="1"/>
    <col min="6172" max="6172" width="9.1640625" style="271" customWidth="1"/>
    <col min="6173" max="6173" width="0.33203125" style="271" customWidth="1"/>
    <col min="6174" max="6174" width="20.5" style="271" customWidth="1"/>
    <col min="6175" max="6175" width="2.1640625" style="271" customWidth="1"/>
    <col min="6176" max="6176" width="8.33203125" style="271" customWidth="1"/>
    <col min="6177" max="6400" width="10.6640625" style="271" customWidth="1"/>
    <col min="6401" max="6401" width="1.83203125" style="271" customWidth="1"/>
    <col min="6402" max="6402" width="0.6640625" style="271" customWidth="1"/>
    <col min="6403" max="6403" width="0.1640625" style="271" customWidth="1"/>
    <col min="6404" max="6404" width="2" style="271" customWidth="1"/>
    <col min="6405" max="6405" width="0.1640625" style="271" customWidth="1"/>
    <col min="6406" max="6406" width="2.33203125" style="271" customWidth="1"/>
    <col min="6407" max="6407" width="1.83203125" style="271" customWidth="1"/>
    <col min="6408" max="6408" width="6.5" style="271" customWidth="1"/>
    <col min="6409" max="6409" width="4" style="271" customWidth="1"/>
    <col min="6410" max="6410" width="3.5" style="271" customWidth="1"/>
    <col min="6411" max="6411" width="11.6640625" style="271" customWidth="1"/>
    <col min="6412" max="6412" width="1.6640625" style="271" customWidth="1"/>
    <col min="6413" max="6413" width="0.5" style="271" customWidth="1"/>
    <col min="6414" max="6414" width="10.5" style="271" customWidth="1"/>
    <col min="6415" max="6415" width="5.1640625" style="271" customWidth="1"/>
    <col min="6416" max="6416" width="10.5" style="271" customWidth="1"/>
    <col min="6417" max="6417" width="5.33203125" style="271" customWidth="1"/>
    <col min="6418" max="6418" width="5.1640625" style="271" customWidth="1"/>
    <col min="6419" max="6419" width="7" style="271" customWidth="1"/>
    <col min="6420" max="6420" width="3.5" style="271" customWidth="1"/>
    <col min="6421" max="6421" width="1.1640625" style="271" customWidth="1"/>
    <col min="6422" max="6422" width="5.83203125" style="271" customWidth="1"/>
    <col min="6423" max="6423" width="3.5" style="271" customWidth="1"/>
    <col min="6424" max="6424" width="2.33203125" style="271" customWidth="1"/>
    <col min="6425" max="6425" width="3.6640625" style="271" customWidth="1"/>
    <col min="6426" max="6426" width="4.1640625" style="271" customWidth="1"/>
    <col min="6427" max="6427" width="3" style="271" customWidth="1"/>
    <col min="6428" max="6428" width="9.1640625" style="271" customWidth="1"/>
    <col min="6429" max="6429" width="0.33203125" style="271" customWidth="1"/>
    <col min="6430" max="6430" width="20.5" style="271" customWidth="1"/>
    <col min="6431" max="6431" width="2.1640625" style="271" customWidth="1"/>
    <col min="6432" max="6432" width="8.33203125" style="271" customWidth="1"/>
    <col min="6433" max="6656" width="10.6640625" style="271" customWidth="1"/>
    <col min="6657" max="6657" width="1.83203125" style="271" customWidth="1"/>
    <col min="6658" max="6658" width="0.6640625" style="271" customWidth="1"/>
    <col min="6659" max="6659" width="0.1640625" style="271" customWidth="1"/>
    <col min="6660" max="6660" width="2" style="271" customWidth="1"/>
    <col min="6661" max="6661" width="0.1640625" style="271" customWidth="1"/>
    <col min="6662" max="6662" width="2.33203125" style="271" customWidth="1"/>
    <col min="6663" max="6663" width="1.83203125" style="271" customWidth="1"/>
    <col min="6664" max="6664" width="6.5" style="271" customWidth="1"/>
    <col min="6665" max="6665" width="4" style="271" customWidth="1"/>
    <col min="6666" max="6666" width="3.5" style="271" customWidth="1"/>
    <col min="6667" max="6667" width="11.6640625" style="271" customWidth="1"/>
    <col min="6668" max="6668" width="1.6640625" style="271" customWidth="1"/>
    <col min="6669" max="6669" width="0.5" style="271" customWidth="1"/>
    <col min="6670" max="6670" width="10.5" style="271" customWidth="1"/>
    <col min="6671" max="6671" width="5.1640625" style="271" customWidth="1"/>
    <col min="6672" max="6672" width="10.5" style="271" customWidth="1"/>
    <col min="6673" max="6673" width="5.33203125" style="271" customWidth="1"/>
    <col min="6674" max="6674" width="5.1640625" style="271" customWidth="1"/>
    <col min="6675" max="6675" width="7" style="271" customWidth="1"/>
    <col min="6676" max="6676" width="3.5" style="271" customWidth="1"/>
    <col min="6677" max="6677" width="1.1640625" style="271" customWidth="1"/>
    <col min="6678" max="6678" width="5.83203125" style="271" customWidth="1"/>
    <col min="6679" max="6679" width="3.5" style="271" customWidth="1"/>
    <col min="6680" max="6680" width="2.33203125" style="271" customWidth="1"/>
    <col min="6681" max="6681" width="3.6640625" style="271" customWidth="1"/>
    <col min="6682" max="6682" width="4.1640625" style="271" customWidth="1"/>
    <col min="6683" max="6683" width="3" style="271" customWidth="1"/>
    <col min="6684" max="6684" width="9.1640625" style="271" customWidth="1"/>
    <col min="6685" max="6685" width="0.33203125" style="271" customWidth="1"/>
    <col min="6686" max="6686" width="20.5" style="271" customWidth="1"/>
    <col min="6687" max="6687" width="2.1640625" style="271" customWidth="1"/>
    <col min="6688" max="6688" width="8.33203125" style="271" customWidth="1"/>
    <col min="6689" max="6912" width="10.6640625" style="271" customWidth="1"/>
    <col min="6913" max="6913" width="1.83203125" style="271" customWidth="1"/>
    <col min="6914" max="6914" width="0.6640625" style="271" customWidth="1"/>
    <col min="6915" max="6915" width="0.1640625" style="271" customWidth="1"/>
    <col min="6916" max="6916" width="2" style="271" customWidth="1"/>
    <col min="6917" max="6917" width="0.1640625" style="271" customWidth="1"/>
    <col min="6918" max="6918" width="2.33203125" style="271" customWidth="1"/>
    <col min="6919" max="6919" width="1.83203125" style="271" customWidth="1"/>
    <col min="6920" max="6920" width="6.5" style="271" customWidth="1"/>
    <col min="6921" max="6921" width="4" style="271" customWidth="1"/>
    <col min="6922" max="6922" width="3.5" style="271" customWidth="1"/>
    <col min="6923" max="6923" width="11.6640625" style="271" customWidth="1"/>
    <col min="6924" max="6924" width="1.6640625" style="271" customWidth="1"/>
    <col min="6925" max="6925" width="0.5" style="271" customWidth="1"/>
    <col min="6926" max="6926" width="10.5" style="271" customWidth="1"/>
    <col min="6927" max="6927" width="5.1640625" style="271" customWidth="1"/>
    <col min="6928" max="6928" width="10.5" style="271" customWidth="1"/>
    <col min="6929" max="6929" width="5.33203125" style="271" customWidth="1"/>
    <col min="6930" max="6930" width="5.1640625" style="271" customWidth="1"/>
    <col min="6931" max="6931" width="7" style="271" customWidth="1"/>
    <col min="6932" max="6932" width="3.5" style="271" customWidth="1"/>
    <col min="6933" max="6933" width="1.1640625" style="271" customWidth="1"/>
    <col min="6934" max="6934" width="5.83203125" style="271" customWidth="1"/>
    <col min="6935" max="6935" width="3.5" style="271" customWidth="1"/>
    <col min="6936" max="6936" width="2.33203125" style="271" customWidth="1"/>
    <col min="6937" max="6937" width="3.6640625" style="271" customWidth="1"/>
    <col min="6938" max="6938" width="4.1640625" style="271" customWidth="1"/>
    <col min="6939" max="6939" width="3" style="271" customWidth="1"/>
    <col min="6940" max="6940" width="9.1640625" style="271" customWidth="1"/>
    <col min="6941" max="6941" width="0.33203125" style="271" customWidth="1"/>
    <col min="6942" max="6942" width="20.5" style="271" customWidth="1"/>
    <col min="6943" max="6943" width="2.1640625" style="271" customWidth="1"/>
    <col min="6944" max="6944" width="8.33203125" style="271" customWidth="1"/>
    <col min="6945" max="7168" width="10.6640625" style="271" customWidth="1"/>
    <col min="7169" max="7169" width="1.83203125" style="271" customWidth="1"/>
    <col min="7170" max="7170" width="0.6640625" style="271" customWidth="1"/>
    <col min="7171" max="7171" width="0.1640625" style="271" customWidth="1"/>
    <col min="7172" max="7172" width="2" style="271" customWidth="1"/>
    <col min="7173" max="7173" width="0.1640625" style="271" customWidth="1"/>
    <col min="7174" max="7174" width="2.33203125" style="271" customWidth="1"/>
    <col min="7175" max="7175" width="1.83203125" style="271" customWidth="1"/>
    <col min="7176" max="7176" width="6.5" style="271" customWidth="1"/>
    <col min="7177" max="7177" width="4" style="271" customWidth="1"/>
    <col min="7178" max="7178" width="3.5" style="271" customWidth="1"/>
    <col min="7179" max="7179" width="11.6640625" style="271" customWidth="1"/>
    <col min="7180" max="7180" width="1.6640625" style="271" customWidth="1"/>
    <col min="7181" max="7181" width="0.5" style="271" customWidth="1"/>
    <col min="7182" max="7182" width="10.5" style="271" customWidth="1"/>
    <col min="7183" max="7183" width="5.1640625" style="271" customWidth="1"/>
    <col min="7184" max="7184" width="10.5" style="271" customWidth="1"/>
    <col min="7185" max="7185" width="5.33203125" style="271" customWidth="1"/>
    <col min="7186" max="7186" width="5.1640625" style="271" customWidth="1"/>
    <col min="7187" max="7187" width="7" style="271" customWidth="1"/>
    <col min="7188" max="7188" width="3.5" style="271" customWidth="1"/>
    <col min="7189" max="7189" width="1.1640625" style="271" customWidth="1"/>
    <col min="7190" max="7190" width="5.83203125" style="271" customWidth="1"/>
    <col min="7191" max="7191" width="3.5" style="271" customWidth="1"/>
    <col min="7192" max="7192" width="2.33203125" style="271" customWidth="1"/>
    <col min="7193" max="7193" width="3.6640625" style="271" customWidth="1"/>
    <col min="7194" max="7194" width="4.1640625" style="271" customWidth="1"/>
    <col min="7195" max="7195" width="3" style="271" customWidth="1"/>
    <col min="7196" max="7196" width="9.1640625" style="271" customWidth="1"/>
    <col min="7197" max="7197" width="0.33203125" style="271" customWidth="1"/>
    <col min="7198" max="7198" width="20.5" style="271" customWidth="1"/>
    <col min="7199" max="7199" width="2.1640625" style="271" customWidth="1"/>
    <col min="7200" max="7200" width="8.33203125" style="271" customWidth="1"/>
    <col min="7201" max="7424" width="10.6640625" style="271" customWidth="1"/>
    <col min="7425" max="7425" width="1.83203125" style="271" customWidth="1"/>
    <col min="7426" max="7426" width="0.6640625" style="271" customWidth="1"/>
    <col min="7427" max="7427" width="0.1640625" style="271" customWidth="1"/>
    <col min="7428" max="7428" width="2" style="271" customWidth="1"/>
    <col min="7429" max="7429" width="0.1640625" style="271" customWidth="1"/>
    <col min="7430" max="7430" width="2.33203125" style="271" customWidth="1"/>
    <col min="7431" max="7431" width="1.83203125" style="271" customWidth="1"/>
    <col min="7432" max="7432" width="6.5" style="271" customWidth="1"/>
    <col min="7433" max="7433" width="4" style="271" customWidth="1"/>
    <col min="7434" max="7434" width="3.5" style="271" customWidth="1"/>
    <col min="7435" max="7435" width="11.6640625" style="271" customWidth="1"/>
    <col min="7436" max="7436" width="1.6640625" style="271" customWidth="1"/>
    <col min="7437" max="7437" width="0.5" style="271" customWidth="1"/>
    <col min="7438" max="7438" width="10.5" style="271" customWidth="1"/>
    <col min="7439" max="7439" width="5.1640625" style="271" customWidth="1"/>
    <col min="7440" max="7440" width="10.5" style="271" customWidth="1"/>
    <col min="7441" max="7441" width="5.33203125" style="271" customWidth="1"/>
    <col min="7442" max="7442" width="5.1640625" style="271" customWidth="1"/>
    <col min="7443" max="7443" width="7" style="271" customWidth="1"/>
    <col min="7444" max="7444" width="3.5" style="271" customWidth="1"/>
    <col min="7445" max="7445" width="1.1640625" style="271" customWidth="1"/>
    <col min="7446" max="7446" width="5.83203125" style="271" customWidth="1"/>
    <col min="7447" max="7447" width="3.5" style="271" customWidth="1"/>
    <col min="7448" max="7448" width="2.33203125" style="271" customWidth="1"/>
    <col min="7449" max="7449" width="3.6640625" style="271" customWidth="1"/>
    <col min="7450" max="7450" width="4.1640625" style="271" customWidth="1"/>
    <col min="7451" max="7451" width="3" style="271" customWidth="1"/>
    <col min="7452" max="7452" width="9.1640625" style="271" customWidth="1"/>
    <col min="7453" max="7453" width="0.33203125" style="271" customWidth="1"/>
    <col min="7454" max="7454" width="20.5" style="271" customWidth="1"/>
    <col min="7455" max="7455" width="2.1640625" style="271" customWidth="1"/>
    <col min="7456" max="7456" width="8.33203125" style="271" customWidth="1"/>
    <col min="7457" max="7680" width="10.6640625" style="271" customWidth="1"/>
    <col min="7681" max="7681" width="1.83203125" style="271" customWidth="1"/>
    <col min="7682" max="7682" width="0.6640625" style="271" customWidth="1"/>
    <col min="7683" max="7683" width="0.1640625" style="271" customWidth="1"/>
    <col min="7684" max="7684" width="2" style="271" customWidth="1"/>
    <col min="7685" max="7685" width="0.1640625" style="271" customWidth="1"/>
    <col min="7686" max="7686" width="2.33203125" style="271" customWidth="1"/>
    <col min="7687" max="7687" width="1.83203125" style="271" customWidth="1"/>
    <col min="7688" max="7688" width="6.5" style="271" customWidth="1"/>
    <col min="7689" max="7689" width="4" style="271" customWidth="1"/>
    <col min="7690" max="7690" width="3.5" style="271" customWidth="1"/>
    <col min="7691" max="7691" width="11.6640625" style="271" customWidth="1"/>
    <col min="7692" max="7692" width="1.6640625" style="271" customWidth="1"/>
    <col min="7693" max="7693" width="0.5" style="271" customWidth="1"/>
    <col min="7694" max="7694" width="10.5" style="271" customWidth="1"/>
    <col min="7695" max="7695" width="5.1640625" style="271" customWidth="1"/>
    <col min="7696" max="7696" width="10.5" style="271" customWidth="1"/>
    <col min="7697" max="7697" width="5.33203125" style="271" customWidth="1"/>
    <col min="7698" max="7698" width="5.1640625" style="271" customWidth="1"/>
    <col min="7699" max="7699" width="7" style="271" customWidth="1"/>
    <col min="7700" max="7700" width="3.5" style="271" customWidth="1"/>
    <col min="7701" max="7701" width="1.1640625" style="271" customWidth="1"/>
    <col min="7702" max="7702" width="5.83203125" style="271" customWidth="1"/>
    <col min="7703" max="7703" width="3.5" style="271" customWidth="1"/>
    <col min="7704" max="7704" width="2.33203125" style="271" customWidth="1"/>
    <col min="7705" max="7705" width="3.6640625" style="271" customWidth="1"/>
    <col min="7706" max="7706" width="4.1640625" style="271" customWidth="1"/>
    <col min="7707" max="7707" width="3" style="271" customWidth="1"/>
    <col min="7708" max="7708" width="9.1640625" style="271" customWidth="1"/>
    <col min="7709" max="7709" width="0.33203125" style="271" customWidth="1"/>
    <col min="7710" max="7710" width="20.5" style="271" customWidth="1"/>
    <col min="7711" max="7711" width="2.1640625" style="271" customWidth="1"/>
    <col min="7712" max="7712" width="8.33203125" style="271" customWidth="1"/>
    <col min="7713" max="7936" width="10.6640625" style="271" customWidth="1"/>
    <col min="7937" max="7937" width="1.83203125" style="271" customWidth="1"/>
    <col min="7938" max="7938" width="0.6640625" style="271" customWidth="1"/>
    <col min="7939" max="7939" width="0.1640625" style="271" customWidth="1"/>
    <col min="7940" max="7940" width="2" style="271" customWidth="1"/>
    <col min="7941" max="7941" width="0.1640625" style="271" customWidth="1"/>
    <col min="7942" max="7942" width="2.33203125" style="271" customWidth="1"/>
    <col min="7943" max="7943" width="1.83203125" style="271" customWidth="1"/>
    <col min="7944" max="7944" width="6.5" style="271" customWidth="1"/>
    <col min="7945" max="7945" width="4" style="271" customWidth="1"/>
    <col min="7946" max="7946" width="3.5" style="271" customWidth="1"/>
    <col min="7947" max="7947" width="11.6640625" style="271" customWidth="1"/>
    <col min="7948" max="7948" width="1.6640625" style="271" customWidth="1"/>
    <col min="7949" max="7949" width="0.5" style="271" customWidth="1"/>
    <col min="7950" max="7950" width="10.5" style="271" customWidth="1"/>
    <col min="7951" max="7951" width="5.1640625" style="271" customWidth="1"/>
    <col min="7952" max="7952" width="10.5" style="271" customWidth="1"/>
    <col min="7953" max="7953" width="5.33203125" style="271" customWidth="1"/>
    <col min="7954" max="7954" width="5.1640625" style="271" customWidth="1"/>
    <col min="7955" max="7955" width="7" style="271" customWidth="1"/>
    <col min="7956" max="7956" width="3.5" style="271" customWidth="1"/>
    <col min="7957" max="7957" width="1.1640625" style="271" customWidth="1"/>
    <col min="7958" max="7958" width="5.83203125" style="271" customWidth="1"/>
    <col min="7959" max="7959" width="3.5" style="271" customWidth="1"/>
    <col min="7960" max="7960" width="2.33203125" style="271" customWidth="1"/>
    <col min="7961" max="7961" width="3.6640625" style="271" customWidth="1"/>
    <col min="7962" max="7962" width="4.1640625" style="271" customWidth="1"/>
    <col min="7963" max="7963" width="3" style="271" customWidth="1"/>
    <col min="7964" max="7964" width="9.1640625" style="271" customWidth="1"/>
    <col min="7965" max="7965" width="0.33203125" style="271" customWidth="1"/>
    <col min="7966" max="7966" width="20.5" style="271" customWidth="1"/>
    <col min="7967" max="7967" width="2.1640625" style="271" customWidth="1"/>
    <col min="7968" max="7968" width="8.33203125" style="271" customWidth="1"/>
    <col min="7969" max="8192" width="10.6640625" style="271" customWidth="1"/>
    <col min="8193" max="8193" width="1.83203125" style="271" customWidth="1"/>
    <col min="8194" max="8194" width="0.6640625" style="271" customWidth="1"/>
    <col min="8195" max="8195" width="0.1640625" style="271" customWidth="1"/>
    <col min="8196" max="8196" width="2" style="271" customWidth="1"/>
    <col min="8197" max="8197" width="0.1640625" style="271" customWidth="1"/>
    <col min="8198" max="8198" width="2.33203125" style="271" customWidth="1"/>
    <col min="8199" max="8199" width="1.83203125" style="271" customWidth="1"/>
    <col min="8200" max="8200" width="6.5" style="271" customWidth="1"/>
    <col min="8201" max="8201" width="4" style="271" customWidth="1"/>
    <col min="8202" max="8202" width="3.5" style="271" customWidth="1"/>
    <col min="8203" max="8203" width="11.6640625" style="271" customWidth="1"/>
    <col min="8204" max="8204" width="1.6640625" style="271" customWidth="1"/>
    <col min="8205" max="8205" width="0.5" style="271" customWidth="1"/>
    <col min="8206" max="8206" width="10.5" style="271" customWidth="1"/>
    <col min="8207" max="8207" width="5.1640625" style="271" customWidth="1"/>
    <col min="8208" max="8208" width="10.5" style="271" customWidth="1"/>
    <col min="8209" max="8209" width="5.33203125" style="271" customWidth="1"/>
    <col min="8210" max="8210" width="5.1640625" style="271" customWidth="1"/>
    <col min="8211" max="8211" width="7" style="271" customWidth="1"/>
    <col min="8212" max="8212" width="3.5" style="271" customWidth="1"/>
    <col min="8213" max="8213" width="1.1640625" style="271" customWidth="1"/>
    <col min="8214" max="8214" width="5.83203125" style="271" customWidth="1"/>
    <col min="8215" max="8215" width="3.5" style="271" customWidth="1"/>
    <col min="8216" max="8216" width="2.33203125" style="271" customWidth="1"/>
    <col min="8217" max="8217" width="3.6640625" style="271" customWidth="1"/>
    <col min="8218" max="8218" width="4.1640625" style="271" customWidth="1"/>
    <col min="8219" max="8219" width="3" style="271" customWidth="1"/>
    <col min="8220" max="8220" width="9.1640625" style="271" customWidth="1"/>
    <col min="8221" max="8221" width="0.33203125" style="271" customWidth="1"/>
    <col min="8222" max="8222" width="20.5" style="271" customWidth="1"/>
    <col min="8223" max="8223" width="2.1640625" style="271" customWidth="1"/>
    <col min="8224" max="8224" width="8.33203125" style="271" customWidth="1"/>
    <col min="8225" max="8448" width="10.6640625" style="271" customWidth="1"/>
    <col min="8449" max="8449" width="1.83203125" style="271" customWidth="1"/>
    <col min="8450" max="8450" width="0.6640625" style="271" customWidth="1"/>
    <col min="8451" max="8451" width="0.1640625" style="271" customWidth="1"/>
    <col min="8452" max="8452" width="2" style="271" customWidth="1"/>
    <col min="8453" max="8453" width="0.1640625" style="271" customWidth="1"/>
    <col min="8454" max="8454" width="2.33203125" style="271" customWidth="1"/>
    <col min="8455" max="8455" width="1.83203125" style="271" customWidth="1"/>
    <col min="8456" max="8456" width="6.5" style="271" customWidth="1"/>
    <col min="8457" max="8457" width="4" style="271" customWidth="1"/>
    <col min="8458" max="8458" width="3.5" style="271" customWidth="1"/>
    <col min="8459" max="8459" width="11.6640625" style="271" customWidth="1"/>
    <col min="8460" max="8460" width="1.6640625" style="271" customWidth="1"/>
    <col min="8461" max="8461" width="0.5" style="271" customWidth="1"/>
    <col min="8462" max="8462" width="10.5" style="271" customWidth="1"/>
    <col min="8463" max="8463" width="5.1640625" style="271" customWidth="1"/>
    <col min="8464" max="8464" width="10.5" style="271" customWidth="1"/>
    <col min="8465" max="8465" width="5.33203125" style="271" customWidth="1"/>
    <col min="8466" max="8466" width="5.1640625" style="271" customWidth="1"/>
    <col min="8467" max="8467" width="7" style="271" customWidth="1"/>
    <col min="8468" max="8468" width="3.5" style="271" customWidth="1"/>
    <col min="8469" max="8469" width="1.1640625" style="271" customWidth="1"/>
    <col min="8470" max="8470" width="5.83203125" style="271" customWidth="1"/>
    <col min="8471" max="8471" width="3.5" style="271" customWidth="1"/>
    <col min="8472" max="8472" width="2.33203125" style="271" customWidth="1"/>
    <col min="8473" max="8473" width="3.6640625" style="271" customWidth="1"/>
    <col min="8474" max="8474" width="4.1640625" style="271" customWidth="1"/>
    <col min="8475" max="8475" width="3" style="271" customWidth="1"/>
    <col min="8476" max="8476" width="9.1640625" style="271" customWidth="1"/>
    <col min="8477" max="8477" width="0.33203125" style="271" customWidth="1"/>
    <col min="8478" max="8478" width="20.5" style="271" customWidth="1"/>
    <col min="8479" max="8479" width="2.1640625" style="271" customWidth="1"/>
    <col min="8480" max="8480" width="8.33203125" style="271" customWidth="1"/>
    <col min="8481" max="8704" width="10.6640625" style="271" customWidth="1"/>
    <col min="8705" max="8705" width="1.83203125" style="271" customWidth="1"/>
    <col min="8706" max="8706" width="0.6640625" style="271" customWidth="1"/>
    <col min="8707" max="8707" width="0.1640625" style="271" customWidth="1"/>
    <col min="8708" max="8708" width="2" style="271" customWidth="1"/>
    <col min="8709" max="8709" width="0.1640625" style="271" customWidth="1"/>
    <col min="8710" max="8710" width="2.33203125" style="271" customWidth="1"/>
    <col min="8711" max="8711" width="1.83203125" style="271" customWidth="1"/>
    <col min="8712" max="8712" width="6.5" style="271" customWidth="1"/>
    <col min="8713" max="8713" width="4" style="271" customWidth="1"/>
    <col min="8714" max="8714" width="3.5" style="271" customWidth="1"/>
    <col min="8715" max="8715" width="11.6640625" style="271" customWidth="1"/>
    <col min="8716" max="8716" width="1.6640625" style="271" customWidth="1"/>
    <col min="8717" max="8717" width="0.5" style="271" customWidth="1"/>
    <col min="8718" max="8718" width="10.5" style="271" customWidth="1"/>
    <col min="8719" max="8719" width="5.1640625" style="271" customWidth="1"/>
    <col min="8720" max="8720" width="10.5" style="271" customWidth="1"/>
    <col min="8721" max="8721" width="5.33203125" style="271" customWidth="1"/>
    <col min="8722" max="8722" width="5.1640625" style="271" customWidth="1"/>
    <col min="8723" max="8723" width="7" style="271" customWidth="1"/>
    <col min="8724" max="8724" width="3.5" style="271" customWidth="1"/>
    <col min="8725" max="8725" width="1.1640625" style="271" customWidth="1"/>
    <col min="8726" max="8726" width="5.83203125" style="271" customWidth="1"/>
    <col min="8727" max="8727" width="3.5" style="271" customWidth="1"/>
    <col min="8728" max="8728" width="2.33203125" style="271" customWidth="1"/>
    <col min="8729" max="8729" width="3.6640625" style="271" customWidth="1"/>
    <col min="8730" max="8730" width="4.1640625" style="271" customWidth="1"/>
    <col min="8731" max="8731" width="3" style="271" customWidth="1"/>
    <col min="8732" max="8732" width="9.1640625" style="271" customWidth="1"/>
    <col min="8733" max="8733" width="0.33203125" style="271" customWidth="1"/>
    <col min="8734" max="8734" width="20.5" style="271" customWidth="1"/>
    <col min="8735" max="8735" width="2.1640625" style="271" customWidth="1"/>
    <col min="8736" max="8736" width="8.33203125" style="271" customWidth="1"/>
    <col min="8737" max="8960" width="10.6640625" style="271" customWidth="1"/>
    <col min="8961" max="8961" width="1.83203125" style="271" customWidth="1"/>
    <col min="8962" max="8962" width="0.6640625" style="271" customWidth="1"/>
    <col min="8963" max="8963" width="0.1640625" style="271" customWidth="1"/>
    <col min="8964" max="8964" width="2" style="271" customWidth="1"/>
    <col min="8965" max="8965" width="0.1640625" style="271" customWidth="1"/>
    <col min="8966" max="8966" width="2.33203125" style="271" customWidth="1"/>
    <col min="8967" max="8967" width="1.83203125" style="271" customWidth="1"/>
    <col min="8968" max="8968" width="6.5" style="271" customWidth="1"/>
    <col min="8969" max="8969" width="4" style="271" customWidth="1"/>
    <col min="8970" max="8970" width="3.5" style="271" customWidth="1"/>
    <col min="8971" max="8971" width="11.6640625" style="271" customWidth="1"/>
    <col min="8972" max="8972" width="1.6640625" style="271" customWidth="1"/>
    <col min="8973" max="8973" width="0.5" style="271" customWidth="1"/>
    <col min="8974" max="8974" width="10.5" style="271" customWidth="1"/>
    <col min="8975" max="8975" width="5.1640625" style="271" customWidth="1"/>
    <col min="8976" max="8976" width="10.5" style="271" customWidth="1"/>
    <col min="8977" max="8977" width="5.33203125" style="271" customWidth="1"/>
    <col min="8978" max="8978" width="5.1640625" style="271" customWidth="1"/>
    <col min="8979" max="8979" width="7" style="271" customWidth="1"/>
    <col min="8980" max="8980" width="3.5" style="271" customWidth="1"/>
    <col min="8981" max="8981" width="1.1640625" style="271" customWidth="1"/>
    <col min="8982" max="8982" width="5.83203125" style="271" customWidth="1"/>
    <col min="8983" max="8983" width="3.5" style="271" customWidth="1"/>
    <col min="8984" max="8984" width="2.33203125" style="271" customWidth="1"/>
    <col min="8985" max="8985" width="3.6640625" style="271" customWidth="1"/>
    <col min="8986" max="8986" width="4.1640625" style="271" customWidth="1"/>
    <col min="8987" max="8987" width="3" style="271" customWidth="1"/>
    <col min="8988" max="8988" width="9.1640625" style="271" customWidth="1"/>
    <col min="8989" max="8989" width="0.33203125" style="271" customWidth="1"/>
    <col min="8990" max="8990" width="20.5" style="271" customWidth="1"/>
    <col min="8991" max="8991" width="2.1640625" style="271" customWidth="1"/>
    <col min="8992" max="8992" width="8.33203125" style="271" customWidth="1"/>
    <col min="8993" max="9216" width="10.6640625" style="271" customWidth="1"/>
    <col min="9217" max="9217" width="1.83203125" style="271" customWidth="1"/>
    <col min="9218" max="9218" width="0.6640625" style="271" customWidth="1"/>
    <col min="9219" max="9219" width="0.1640625" style="271" customWidth="1"/>
    <col min="9220" max="9220" width="2" style="271" customWidth="1"/>
    <col min="9221" max="9221" width="0.1640625" style="271" customWidth="1"/>
    <col min="9222" max="9222" width="2.33203125" style="271" customWidth="1"/>
    <col min="9223" max="9223" width="1.83203125" style="271" customWidth="1"/>
    <col min="9224" max="9224" width="6.5" style="271" customWidth="1"/>
    <col min="9225" max="9225" width="4" style="271" customWidth="1"/>
    <col min="9226" max="9226" width="3.5" style="271" customWidth="1"/>
    <col min="9227" max="9227" width="11.6640625" style="271" customWidth="1"/>
    <col min="9228" max="9228" width="1.6640625" style="271" customWidth="1"/>
    <col min="9229" max="9229" width="0.5" style="271" customWidth="1"/>
    <col min="9230" max="9230" width="10.5" style="271" customWidth="1"/>
    <col min="9231" max="9231" width="5.1640625" style="271" customWidth="1"/>
    <col min="9232" max="9232" width="10.5" style="271" customWidth="1"/>
    <col min="9233" max="9233" width="5.33203125" style="271" customWidth="1"/>
    <col min="9234" max="9234" width="5.1640625" style="271" customWidth="1"/>
    <col min="9235" max="9235" width="7" style="271" customWidth="1"/>
    <col min="9236" max="9236" width="3.5" style="271" customWidth="1"/>
    <col min="9237" max="9237" width="1.1640625" style="271" customWidth="1"/>
    <col min="9238" max="9238" width="5.83203125" style="271" customWidth="1"/>
    <col min="9239" max="9239" width="3.5" style="271" customWidth="1"/>
    <col min="9240" max="9240" width="2.33203125" style="271" customWidth="1"/>
    <col min="9241" max="9241" width="3.6640625" style="271" customWidth="1"/>
    <col min="9242" max="9242" width="4.1640625" style="271" customWidth="1"/>
    <col min="9243" max="9243" width="3" style="271" customWidth="1"/>
    <col min="9244" max="9244" width="9.1640625" style="271" customWidth="1"/>
    <col min="9245" max="9245" width="0.33203125" style="271" customWidth="1"/>
    <col min="9246" max="9246" width="20.5" style="271" customWidth="1"/>
    <col min="9247" max="9247" width="2.1640625" style="271" customWidth="1"/>
    <col min="9248" max="9248" width="8.33203125" style="271" customWidth="1"/>
    <col min="9249" max="9472" width="10.6640625" style="271" customWidth="1"/>
    <col min="9473" max="9473" width="1.83203125" style="271" customWidth="1"/>
    <col min="9474" max="9474" width="0.6640625" style="271" customWidth="1"/>
    <col min="9475" max="9475" width="0.1640625" style="271" customWidth="1"/>
    <col min="9476" max="9476" width="2" style="271" customWidth="1"/>
    <col min="9477" max="9477" width="0.1640625" style="271" customWidth="1"/>
    <col min="9478" max="9478" width="2.33203125" style="271" customWidth="1"/>
    <col min="9479" max="9479" width="1.83203125" style="271" customWidth="1"/>
    <col min="9480" max="9480" width="6.5" style="271" customWidth="1"/>
    <col min="9481" max="9481" width="4" style="271" customWidth="1"/>
    <col min="9482" max="9482" width="3.5" style="271" customWidth="1"/>
    <col min="9483" max="9483" width="11.6640625" style="271" customWidth="1"/>
    <col min="9484" max="9484" width="1.6640625" style="271" customWidth="1"/>
    <col min="9485" max="9485" width="0.5" style="271" customWidth="1"/>
    <col min="9486" max="9486" width="10.5" style="271" customWidth="1"/>
    <col min="9487" max="9487" width="5.1640625" style="271" customWidth="1"/>
    <col min="9488" max="9488" width="10.5" style="271" customWidth="1"/>
    <col min="9489" max="9489" width="5.33203125" style="271" customWidth="1"/>
    <col min="9490" max="9490" width="5.1640625" style="271" customWidth="1"/>
    <col min="9491" max="9491" width="7" style="271" customWidth="1"/>
    <col min="9492" max="9492" width="3.5" style="271" customWidth="1"/>
    <col min="9493" max="9493" width="1.1640625" style="271" customWidth="1"/>
    <col min="9494" max="9494" width="5.83203125" style="271" customWidth="1"/>
    <col min="9495" max="9495" width="3.5" style="271" customWidth="1"/>
    <col min="9496" max="9496" width="2.33203125" style="271" customWidth="1"/>
    <col min="9497" max="9497" width="3.6640625" style="271" customWidth="1"/>
    <col min="9498" max="9498" width="4.1640625" style="271" customWidth="1"/>
    <col min="9499" max="9499" width="3" style="271" customWidth="1"/>
    <col min="9500" max="9500" width="9.1640625" style="271" customWidth="1"/>
    <col min="9501" max="9501" width="0.33203125" style="271" customWidth="1"/>
    <col min="9502" max="9502" width="20.5" style="271" customWidth="1"/>
    <col min="9503" max="9503" width="2.1640625" style="271" customWidth="1"/>
    <col min="9504" max="9504" width="8.33203125" style="271" customWidth="1"/>
    <col min="9505" max="9728" width="10.6640625" style="271" customWidth="1"/>
    <col min="9729" max="9729" width="1.83203125" style="271" customWidth="1"/>
    <col min="9730" max="9730" width="0.6640625" style="271" customWidth="1"/>
    <col min="9731" max="9731" width="0.1640625" style="271" customWidth="1"/>
    <col min="9732" max="9732" width="2" style="271" customWidth="1"/>
    <col min="9733" max="9733" width="0.1640625" style="271" customWidth="1"/>
    <col min="9734" max="9734" width="2.33203125" style="271" customWidth="1"/>
    <col min="9735" max="9735" width="1.83203125" style="271" customWidth="1"/>
    <col min="9736" max="9736" width="6.5" style="271" customWidth="1"/>
    <col min="9737" max="9737" width="4" style="271" customWidth="1"/>
    <col min="9738" max="9738" width="3.5" style="271" customWidth="1"/>
    <col min="9739" max="9739" width="11.6640625" style="271" customWidth="1"/>
    <col min="9740" max="9740" width="1.6640625" style="271" customWidth="1"/>
    <col min="9741" max="9741" width="0.5" style="271" customWidth="1"/>
    <col min="9742" max="9742" width="10.5" style="271" customWidth="1"/>
    <col min="9743" max="9743" width="5.1640625" style="271" customWidth="1"/>
    <col min="9744" max="9744" width="10.5" style="271" customWidth="1"/>
    <col min="9745" max="9745" width="5.33203125" style="271" customWidth="1"/>
    <col min="9746" max="9746" width="5.1640625" style="271" customWidth="1"/>
    <col min="9747" max="9747" width="7" style="271" customWidth="1"/>
    <col min="9748" max="9748" width="3.5" style="271" customWidth="1"/>
    <col min="9749" max="9749" width="1.1640625" style="271" customWidth="1"/>
    <col min="9750" max="9750" width="5.83203125" style="271" customWidth="1"/>
    <col min="9751" max="9751" width="3.5" style="271" customWidth="1"/>
    <col min="9752" max="9752" width="2.33203125" style="271" customWidth="1"/>
    <col min="9753" max="9753" width="3.6640625" style="271" customWidth="1"/>
    <col min="9754" max="9754" width="4.1640625" style="271" customWidth="1"/>
    <col min="9755" max="9755" width="3" style="271" customWidth="1"/>
    <col min="9756" max="9756" width="9.1640625" style="271" customWidth="1"/>
    <col min="9757" max="9757" width="0.33203125" style="271" customWidth="1"/>
    <col min="9758" max="9758" width="20.5" style="271" customWidth="1"/>
    <col min="9759" max="9759" width="2.1640625" style="271" customWidth="1"/>
    <col min="9760" max="9760" width="8.33203125" style="271" customWidth="1"/>
    <col min="9761" max="9984" width="10.6640625" style="271" customWidth="1"/>
    <col min="9985" max="9985" width="1.83203125" style="271" customWidth="1"/>
    <col min="9986" max="9986" width="0.6640625" style="271" customWidth="1"/>
    <col min="9987" max="9987" width="0.1640625" style="271" customWidth="1"/>
    <col min="9988" max="9988" width="2" style="271" customWidth="1"/>
    <col min="9989" max="9989" width="0.1640625" style="271" customWidth="1"/>
    <col min="9990" max="9990" width="2.33203125" style="271" customWidth="1"/>
    <col min="9991" max="9991" width="1.83203125" style="271" customWidth="1"/>
    <col min="9992" max="9992" width="6.5" style="271" customWidth="1"/>
    <col min="9993" max="9993" width="4" style="271" customWidth="1"/>
    <col min="9994" max="9994" width="3.5" style="271" customWidth="1"/>
    <col min="9995" max="9995" width="11.6640625" style="271" customWidth="1"/>
    <col min="9996" max="9996" width="1.6640625" style="271" customWidth="1"/>
    <col min="9997" max="9997" width="0.5" style="271" customWidth="1"/>
    <col min="9998" max="9998" width="10.5" style="271" customWidth="1"/>
    <col min="9999" max="9999" width="5.1640625" style="271" customWidth="1"/>
    <col min="10000" max="10000" width="10.5" style="271" customWidth="1"/>
    <col min="10001" max="10001" width="5.33203125" style="271" customWidth="1"/>
    <col min="10002" max="10002" width="5.1640625" style="271" customWidth="1"/>
    <col min="10003" max="10003" width="7" style="271" customWidth="1"/>
    <col min="10004" max="10004" width="3.5" style="271" customWidth="1"/>
    <col min="10005" max="10005" width="1.1640625" style="271" customWidth="1"/>
    <col min="10006" max="10006" width="5.83203125" style="271" customWidth="1"/>
    <col min="10007" max="10007" width="3.5" style="271" customWidth="1"/>
    <col min="10008" max="10008" width="2.33203125" style="271" customWidth="1"/>
    <col min="10009" max="10009" width="3.6640625" style="271" customWidth="1"/>
    <col min="10010" max="10010" width="4.1640625" style="271" customWidth="1"/>
    <col min="10011" max="10011" width="3" style="271" customWidth="1"/>
    <col min="10012" max="10012" width="9.1640625" style="271" customWidth="1"/>
    <col min="10013" max="10013" width="0.33203125" style="271" customWidth="1"/>
    <col min="10014" max="10014" width="20.5" style="271" customWidth="1"/>
    <col min="10015" max="10015" width="2.1640625" style="271" customWidth="1"/>
    <col min="10016" max="10016" width="8.33203125" style="271" customWidth="1"/>
    <col min="10017" max="10240" width="10.6640625" style="271" customWidth="1"/>
    <col min="10241" max="10241" width="1.83203125" style="271" customWidth="1"/>
    <col min="10242" max="10242" width="0.6640625" style="271" customWidth="1"/>
    <col min="10243" max="10243" width="0.1640625" style="271" customWidth="1"/>
    <col min="10244" max="10244" width="2" style="271" customWidth="1"/>
    <col min="10245" max="10245" width="0.1640625" style="271" customWidth="1"/>
    <col min="10246" max="10246" width="2.33203125" style="271" customWidth="1"/>
    <col min="10247" max="10247" width="1.83203125" style="271" customWidth="1"/>
    <col min="10248" max="10248" width="6.5" style="271" customWidth="1"/>
    <col min="10249" max="10249" width="4" style="271" customWidth="1"/>
    <col min="10250" max="10250" width="3.5" style="271" customWidth="1"/>
    <col min="10251" max="10251" width="11.6640625" style="271" customWidth="1"/>
    <col min="10252" max="10252" width="1.6640625" style="271" customWidth="1"/>
    <col min="10253" max="10253" width="0.5" style="271" customWidth="1"/>
    <col min="10254" max="10254" width="10.5" style="271" customWidth="1"/>
    <col min="10255" max="10255" width="5.1640625" style="271" customWidth="1"/>
    <col min="10256" max="10256" width="10.5" style="271" customWidth="1"/>
    <col min="10257" max="10257" width="5.33203125" style="271" customWidth="1"/>
    <col min="10258" max="10258" width="5.1640625" style="271" customWidth="1"/>
    <col min="10259" max="10259" width="7" style="271" customWidth="1"/>
    <col min="10260" max="10260" width="3.5" style="271" customWidth="1"/>
    <col min="10261" max="10261" width="1.1640625" style="271" customWidth="1"/>
    <col min="10262" max="10262" width="5.83203125" style="271" customWidth="1"/>
    <col min="10263" max="10263" width="3.5" style="271" customWidth="1"/>
    <col min="10264" max="10264" width="2.33203125" style="271" customWidth="1"/>
    <col min="10265" max="10265" width="3.6640625" style="271" customWidth="1"/>
    <col min="10266" max="10266" width="4.1640625" style="271" customWidth="1"/>
    <col min="10267" max="10267" width="3" style="271" customWidth="1"/>
    <col min="10268" max="10268" width="9.1640625" style="271" customWidth="1"/>
    <col min="10269" max="10269" width="0.33203125" style="271" customWidth="1"/>
    <col min="10270" max="10270" width="20.5" style="271" customWidth="1"/>
    <col min="10271" max="10271" width="2.1640625" style="271" customWidth="1"/>
    <col min="10272" max="10272" width="8.33203125" style="271" customWidth="1"/>
    <col min="10273" max="10496" width="10.6640625" style="271" customWidth="1"/>
    <col min="10497" max="10497" width="1.83203125" style="271" customWidth="1"/>
    <col min="10498" max="10498" width="0.6640625" style="271" customWidth="1"/>
    <col min="10499" max="10499" width="0.1640625" style="271" customWidth="1"/>
    <col min="10500" max="10500" width="2" style="271" customWidth="1"/>
    <col min="10501" max="10501" width="0.1640625" style="271" customWidth="1"/>
    <col min="10502" max="10502" width="2.33203125" style="271" customWidth="1"/>
    <col min="10503" max="10503" width="1.83203125" style="271" customWidth="1"/>
    <col min="10504" max="10504" width="6.5" style="271" customWidth="1"/>
    <col min="10505" max="10505" width="4" style="271" customWidth="1"/>
    <col min="10506" max="10506" width="3.5" style="271" customWidth="1"/>
    <col min="10507" max="10507" width="11.6640625" style="271" customWidth="1"/>
    <col min="10508" max="10508" width="1.6640625" style="271" customWidth="1"/>
    <col min="10509" max="10509" width="0.5" style="271" customWidth="1"/>
    <col min="10510" max="10510" width="10.5" style="271" customWidth="1"/>
    <col min="10511" max="10511" width="5.1640625" style="271" customWidth="1"/>
    <col min="10512" max="10512" width="10.5" style="271" customWidth="1"/>
    <col min="10513" max="10513" width="5.33203125" style="271" customWidth="1"/>
    <col min="10514" max="10514" width="5.1640625" style="271" customWidth="1"/>
    <col min="10515" max="10515" width="7" style="271" customWidth="1"/>
    <col min="10516" max="10516" width="3.5" style="271" customWidth="1"/>
    <col min="10517" max="10517" width="1.1640625" style="271" customWidth="1"/>
    <col min="10518" max="10518" width="5.83203125" style="271" customWidth="1"/>
    <col min="10519" max="10519" width="3.5" style="271" customWidth="1"/>
    <col min="10520" max="10520" width="2.33203125" style="271" customWidth="1"/>
    <col min="10521" max="10521" width="3.6640625" style="271" customWidth="1"/>
    <col min="10522" max="10522" width="4.1640625" style="271" customWidth="1"/>
    <col min="10523" max="10523" width="3" style="271" customWidth="1"/>
    <col min="10524" max="10524" width="9.1640625" style="271" customWidth="1"/>
    <col min="10525" max="10525" width="0.33203125" style="271" customWidth="1"/>
    <col min="10526" max="10526" width="20.5" style="271" customWidth="1"/>
    <col min="10527" max="10527" width="2.1640625" style="271" customWidth="1"/>
    <col min="10528" max="10528" width="8.33203125" style="271" customWidth="1"/>
    <col min="10529" max="10752" width="10.6640625" style="271" customWidth="1"/>
    <col min="10753" max="10753" width="1.83203125" style="271" customWidth="1"/>
    <col min="10754" max="10754" width="0.6640625" style="271" customWidth="1"/>
    <col min="10755" max="10755" width="0.1640625" style="271" customWidth="1"/>
    <col min="10756" max="10756" width="2" style="271" customWidth="1"/>
    <col min="10757" max="10757" width="0.1640625" style="271" customWidth="1"/>
    <col min="10758" max="10758" width="2.33203125" style="271" customWidth="1"/>
    <col min="10759" max="10759" width="1.83203125" style="271" customWidth="1"/>
    <col min="10760" max="10760" width="6.5" style="271" customWidth="1"/>
    <col min="10761" max="10761" width="4" style="271" customWidth="1"/>
    <col min="10762" max="10762" width="3.5" style="271" customWidth="1"/>
    <col min="10763" max="10763" width="11.6640625" style="271" customWidth="1"/>
    <col min="10764" max="10764" width="1.6640625" style="271" customWidth="1"/>
    <col min="10765" max="10765" width="0.5" style="271" customWidth="1"/>
    <col min="10766" max="10766" width="10.5" style="271" customWidth="1"/>
    <col min="10767" max="10767" width="5.1640625" style="271" customWidth="1"/>
    <col min="10768" max="10768" width="10.5" style="271" customWidth="1"/>
    <col min="10769" max="10769" width="5.33203125" style="271" customWidth="1"/>
    <col min="10770" max="10770" width="5.1640625" style="271" customWidth="1"/>
    <col min="10771" max="10771" width="7" style="271" customWidth="1"/>
    <col min="10772" max="10772" width="3.5" style="271" customWidth="1"/>
    <col min="10773" max="10773" width="1.1640625" style="271" customWidth="1"/>
    <col min="10774" max="10774" width="5.83203125" style="271" customWidth="1"/>
    <col min="10775" max="10775" width="3.5" style="271" customWidth="1"/>
    <col min="10776" max="10776" width="2.33203125" style="271" customWidth="1"/>
    <col min="10777" max="10777" width="3.6640625" style="271" customWidth="1"/>
    <col min="10778" max="10778" width="4.1640625" style="271" customWidth="1"/>
    <col min="10779" max="10779" width="3" style="271" customWidth="1"/>
    <col min="10780" max="10780" width="9.1640625" style="271" customWidth="1"/>
    <col min="10781" max="10781" width="0.33203125" style="271" customWidth="1"/>
    <col min="10782" max="10782" width="20.5" style="271" customWidth="1"/>
    <col min="10783" max="10783" width="2.1640625" style="271" customWidth="1"/>
    <col min="10784" max="10784" width="8.33203125" style="271" customWidth="1"/>
    <col min="10785" max="11008" width="10.6640625" style="271" customWidth="1"/>
    <col min="11009" max="11009" width="1.83203125" style="271" customWidth="1"/>
    <col min="11010" max="11010" width="0.6640625" style="271" customWidth="1"/>
    <col min="11011" max="11011" width="0.1640625" style="271" customWidth="1"/>
    <col min="11012" max="11012" width="2" style="271" customWidth="1"/>
    <col min="11013" max="11013" width="0.1640625" style="271" customWidth="1"/>
    <col min="11014" max="11014" width="2.33203125" style="271" customWidth="1"/>
    <col min="11015" max="11015" width="1.83203125" style="271" customWidth="1"/>
    <col min="11016" max="11016" width="6.5" style="271" customWidth="1"/>
    <col min="11017" max="11017" width="4" style="271" customWidth="1"/>
    <col min="11018" max="11018" width="3.5" style="271" customWidth="1"/>
    <col min="11019" max="11019" width="11.6640625" style="271" customWidth="1"/>
    <col min="11020" max="11020" width="1.6640625" style="271" customWidth="1"/>
    <col min="11021" max="11021" width="0.5" style="271" customWidth="1"/>
    <col min="11022" max="11022" width="10.5" style="271" customWidth="1"/>
    <col min="11023" max="11023" width="5.1640625" style="271" customWidth="1"/>
    <col min="11024" max="11024" width="10.5" style="271" customWidth="1"/>
    <col min="11025" max="11025" width="5.33203125" style="271" customWidth="1"/>
    <col min="11026" max="11026" width="5.1640625" style="271" customWidth="1"/>
    <col min="11027" max="11027" width="7" style="271" customWidth="1"/>
    <col min="11028" max="11028" width="3.5" style="271" customWidth="1"/>
    <col min="11029" max="11029" width="1.1640625" style="271" customWidth="1"/>
    <col min="11030" max="11030" width="5.83203125" style="271" customWidth="1"/>
    <col min="11031" max="11031" width="3.5" style="271" customWidth="1"/>
    <col min="11032" max="11032" width="2.33203125" style="271" customWidth="1"/>
    <col min="11033" max="11033" width="3.6640625" style="271" customWidth="1"/>
    <col min="11034" max="11034" width="4.1640625" style="271" customWidth="1"/>
    <col min="11035" max="11035" width="3" style="271" customWidth="1"/>
    <col min="11036" max="11036" width="9.1640625" style="271" customWidth="1"/>
    <col min="11037" max="11037" width="0.33203125" style="271" customWidth="1"/>
    <col min="11038" max="11038" width="20.5" style="271" customWidth="1"/>
    <col min="11039" max="11039" width="2.1640625" style="271" customWidth="1"/>
    <col min="11040" max="11040" width="8.33203125" style="271" customWidth="1"/>
    <col min="11041" max="11264" width="10.6640625" style="271" customWidth="1"/>
    <col min="11265" max="11265" width="1.83203125" style="271" customWidth="1"/>
    <col min="11266" max="11266" width="0.6640625" style="271" customWidth="1"/>
    <col min="11267" max="11267" width="0.1640625" style="271" customWidth="1"/>
    <col min="11268" max="11268" width="2" style="271" customWidth="1"/>
    <col min="11269" max="11269" width="0.1640625" style="271" customWidth="1"/>
    <col min="11270" max="11270" width="2.33203125" style="271" customWidth="1"/>
    <col min="11271" max="11271" width="1.83203125" style="271" customWidth="1"/>
    <col min="11272" max="11272" width="6.5" style="271" customWidth="1"/>
    <col min="11273" max="11273" width="4" style="271" customWidth="1"/>
    <col min="11274" max="11274" width="3.5" style="271" customWidth="1"/>
    <col min="11275" max="11275" width="11.6640625" style="271" customWidth="1"/>
    <col min="11276" max="11276" width="1.6640625" style="271" customWidth="1"/>
    <col min="11277" max="11277" width="0.5" style="271" customWidth="1"/>
    <col min="11278" max="11278" width="10.5" style="271" customWidth="1"/>
    <col min="11279" max="11279" width="5.1640625" style="271" customWidth="1"/>
    <col min="11280" max="11280" width="10.5" style="271" customWidth="1"/>
    <col min="11281" max="11281" width="5.33203125" style="271" customWidth="1"/>
    <col min="11282" max="11282" width="5.1640625" style="271" customWidth="1"/>
    <col min="11283" max="11283" width="7" style="271" customWidth="1"/>
    <col min="11284" max="11284" width="3.5" style="271" customWidth="1"/>
    <col min="11285" max="11285" width="1.1640625" style="271" customWidth="1"/>
    <col min="11286" max="11286" width="5.83203125" style="271" customWidth="1"/>
    <col min="11287" max="11287" width="3.5" style="271" customWidth="1"/>
    <col min="11288" max="11288" width="2.33203125" style="271" customWidth="1"/>
    <col min="11289" max="11289" width="3.6640625" style="271" customWidth="1"/>
    <col min="11290" max="11290" width="4.1640625" style="271" customWidth="1"/>
    <col min="11291" max="11291" width="3" style="271" customWidth="1"/>
    <col min="11292" max="11292" width="9.1640625" style="271" customWidth="1"/>
    <col min="11293" max="11293" width="0.33203125" style="271" customWidth="1"/>
    <col min="11294" max="11294" width="20.5" style="271" customWidth="1"/>
    <col min="11295" max="11295" width="2.1640625" style="271" customWidth="1"/>
    <col min="11296" max="11296" width="8.33203125" style="271" customWidth="1"/>
    <col min="11297" max="11520" width="10.6640625" style="271" customWidth="1"/>
    <col min="11521" max="11521" width="1.83203125" style="271" customWidth="1"/>
    <col min="11522" max="11522" width="0.6640625" style="271" customWidth="1"/>
    <col min="11523" max="11523" width="0.1640625" style="271" customWidth="1"/>
    <col min="11524" max="11524" width="2" style="271" customWidth="1"/>
    <col min="11525" max="11525" width="0.1640625" style="271" customWidth="1"/>
    <col min="11526" max="11526" width="2.33203125" style="271" customWidth="1"/>
    <col min="11527" max="11527" width="1.83203125" style="271" customWidth="1"/>
    <col min="11528" max="11528" width="6.5" style="271" customWidth="1"/>
    <col min="11529" max="11529" width="4" style="271" customWidth="1"/>
    <col min="11530" max="11530" width="3.5" style="271" customWidth="1"/>
    <col min="11531" max="11531" width="11.6640625" style="271" customWidth="1"/>
    <col min="11532" max="11532" width="1.6640625" style="271" customWidth="1"/>
    <col min="11533" max="11533" width="0.5" style="271" customWidth="1"/>
    <col min="11534" max="11534" width="10.5" style="271" customWidth="1"/>
    <col min="11535" max="11535" width="5.1640625" style="271" customWidth="1"/>
    <col min="11536" max="11536" width="10.5" style="271" customWidth="1"/>
    <col min="11537" max="11537" width="5.33203125" style="271" customWidth="1"/>
    <col min="11538" max="11538" width="5.1640625" style="271" customWidth="1"/>
    <col min="11539" max="11539" width="7" style="271" customWidth="1"/>
    <col min="11540" max="11540" width="3.5" style="271" customWidth="1"/>
    <col min="11541" max="11541" width="1.1640625" style="271" customWidth="1"/>
    <col min="11542" max="11542" width="5.83203125" style="271" customWidth="1"/>
    <col min="11543" max="11543" width="3.5" style="271" customWidth="1"/>
    <col min="11544" max="11544" width="2.33203125" style="271" customWidth="1"/>
    <col min="11545" max="11545" width="3.6640625" style="271" customWidth="1"/>
    <col min="11546" max="11546" width="4.1640625" style="271" customWidth="1"/>
    <col min="11547" max="11547" width="3" style="271" customWidth="1"/>
    <col min="11548" max="11548" width="9.1640625" style="271" customWidth="1"/>
    <col min="11549" max="11549" width="0.33203125" style="271" customWidth="1"/>
    <col min="11550" max="11550" width="20.5" style="271" customWidth="1"/>
    <col min="11551" max="11551" width="2.1640625" style="271" customWidth="1"/>
    <col min="11552" max="11552" width="8.33203125" style="271" customWidth="1"/>
    <col min="11553" max="11776" width="10.6640625" style="271" customWidth="1"/>
    <col min="11777" max="11777" width="1.83203125" style="271" customWidth="1"/>
    <col min="11778" max="11778" width="0.6640625" style="271" customWidth="1"/>
    <col min="11779" max="11779" width="0.1640625" style="271" customWidth="1"/>
    <col min="11780" max="11780" width="2" style="271" customWidth="1"/>
    <col min="11781" max="11781" width="0.1640625" style="271" customWidth="1"/>
    <col min="11782" max="11782" width="2.33203125" style="271" customWidth="1"/>
    <col min="11783" max="11783" width="1.83203125" style="271" customWidth="1"/>
    <col min="11784" max="11784" width="6.5" style="271" customWidth="1"/>
    <col min="11785" max="11785" width="4" style="271" customWidth="1"/>
    <col min="11786" max="11786" width="3.5" style="271" customWidth="1"/>
    <col min="11787" max="11787" width="11.6640625" style="271" customWidth="1"/>
    <col min="11788" max="11788" width="1.6640625" style="271" customWidth="1"/>
    <col min="11789" max="11789" width="0.5" style="271" customWidth="1"/>
    <col min="11790" max="11790" width="10.5" style="271" customWidth="1"/>
    <col min="11791" max="11791" width="5.1640625" style="271" customWidth="1"/>
    <col min="11792" max="11792" width="10.5" style="271" customWidth="1"/>
    <col min="11793" max="11793" width="5.33203125" style="271" customWidth="1"/>
    <col min="11794" max="11794" width="5.1640625" style="271" customWidth="1"/>
    <col min="11795" max="11795" width="7" style="271" customWidth="1"/>
    <col min="11796" max="11796" width="3.5" style="271" customWidth="1"/>
    <col min="11797" max="11797" width="1.1640625" style="271" customWidth="1"/>
    <col min="11798" max="11798" width="5.83203125" style="271" customWidth="1"/>
    <col min="11799" max="11799" width="3.5" style="271" customWidth="1"/>
    <col min="11800" max="11800" width="2.33203125" style="271" customWidth="1"/>
    <col min="11801" max="11801" width="3.6640625" style="271" customWidth="1"/>
    <col min="11802" max="11802" width="4.1640625" style="271" customWidth="1"/>
    <col min="11803" max="11803" width="3" style="271" customWidth="1"/>
    <col min="11804" max="11804" width="9.1640625" style="271" customWidth="1"/>
    <col min="11805" max="11805" width="0.33203125" style="271" customWidth="1"/>
    <col min="11806" max="11806" width="20.5" style="271" customWidth="1"/>
    <col min="11807" max="11807" width="2.1640625" style="271" customWidth="1"/>
    <col min="11808" max="11808" width="8.33203125" style="271" customWidth="1"/>
    <col min="11809" max="12032" width="10.6640625" style="271" customWidth="1"/>
    <col min="12033" max="12033" width="1.83203125" style="271" customWidth="1"/>
    <col min="12034" max="12034" width="0.6640625" style="271" customWidth="1"/>
    <col min="12035" max="12035" width="0.1640625" style="271" customWidth="1"/>
    <col min="12036" max="12036" width="2" style="271" customWidth="1"/>
    <col min="12037" max="12037" width="0.1640625" style="271" customWidth="1"/>
    <col min="12038" max="12038" width="2.33203125" style="271" customWidth="1"/>
    <col min="12039" max="12039" width="1.83203125" style="271" customWidth="1"/>
    <col min="12040" max="12040" width="6.5" style="271" customWidth="1"/>
    <col min="12041" max="12041" width="4" style="271" customWidth="1"/>
    <col min="12042" max="12042" width="3.5" style="271" customWidth="1"/>
    <col min="12043" max="12043" width="11.6640625" style="271" customWidth="1"/>
    <col min="12044" max="12044" width="1.6640625" style="271" customWidth="1"/>
    <col min="12045" max="12045" width="0.5" style="271" customWidth="1"/>
    <col min="12046" max="12046" width="10.5" style="271" customWidth="1"/>
    <col min="12047" max="12047" width="5.1640625" style="271" customWidth="1"/>
    <col min="12048" max="12048" width="10.5" style="271" customWidth="1"/>
    <col min="12049" max="12049" width="5.33203125" style="271" customWidth="1"/>
    <col min="12050" max="12050" width="5.1640625" style="271" customWidth="1"/>
    <col min="12051" max="12051" width="7" style="271" customWidth="1"/>
    <col min="12052" max="12052" width="3.5" style="271" customWidth="1"/>
    <col min="12053" max="12053" width="1.1640625" style="271" customWidth="1"/>
    <col min="12054" max="12054" width="5.83203125" style="271" customWidth="1"/>
    <col min="12055" max="12055" width="3.5" style="271" customWidth="1"/>
    <col min="12056" max="12056" width="2.33203125" style="271" customWidth="1"/>
    <col min="12057" max="12057" width="3.6640625" style="271" customWidth="1"/>
    <col min="12058" max="12058" width="4.1640625" style="271" customWidth="1"/>
    <col min="12059" max="12059" width="3" style="271" customWidth="1"/>
    <col min="12060" max="12060" width="9.1640625" style="271" customWidth="1"/>
    <col min="12061" max="12061" width="0.33203125" style="271" customWidth="1"/>
    <col min="12062" max="12062" width="20.5" style="271" customWidth="1"/>
    <col min="12063" max="12063" width="2.1640625" style="271" customWidth="1"/>
    <col min="12064" max="12064" width="8.33203125" style="271" customWidth="1"/>
    <col min="12065" max="12288" width="10.6640625" style="271" customWidth="1"/>
    <col min="12289" max="12289" width="1.83203125" style="271" customWidth="1"/>
    <col min="12290" max="12290" width="0.6640625" style="271" customWidth="1"/>
    <col min="12291" max="12291" width="0.1640625" style="271" customWidth="1"/>
    <col min="12292" max="12292" width="2" style="271" customWidth="1"/>
    <col min="12293" max="12293" width="0.1640625" style="271" customWidth="1"/>
    <col min="12294" max="12294" width="2.33203125" style="271" customWidth="1"/>
    <col min="12295" max="12295" width="1.83203125" style="271" customWidth="1"/>
    <col min="12296" max="12296" width="6.5" style="271" customWidth="1"/>
    <col min="12297" max="12297" width="4" style="271" customWidth="1"/>
    <col min="12298" max="12298" width="3.5" style="271" customWidth="1"/>
    <col min="12299" max="12299" width="11.6640625" style="271" customWidth="1"/>
    <col min="12300" max="12300" width="1.6640625" style="271" customWidth="1"/>
    <col min="12301" max="12301" width="0.5" style="271" customWidth="1"/>
    <col min="12302" max="12302" width="10.5" style="271" customWidth="1"/>
    <col min="12303" max="12303" width="5.1640625" style="271" customWidth="1"/>
    <col min="12304" max="12304" width="10.5" style="271" customWidth="1"/>
    <col min="12305" max="12305" width="5.33203125" style="271" customWidth="1"/>
    <col min="12306" max="12306" width="5.1640625" style="271" customWidth="1"/>
    <col min="12307" max="12307" width="7" style="271" customWidth="1"/>
    <col min="12308" max="12308" width="3.5" style="271" customWidth="1"/>
    <col min="12309" max="12309" width="1.1640625" style="271" customWidth="1"/>
    <col min="12310" max="12310" width="5.83203125" style="271" customWidth="1"/>
    <col min="12311" max="12311" width="3.5" style="271" customWidth="1"/>
    <col min="12312" max="12312" width="2.33203125" style="271" customWidth="1"/>
    <col min="12313" max="12313" width="3.6640625" style="271" customWidth="1"/>
    <col min="12314" max="12314" width="4.1640625" style="271" customWidth="1"/>
    <col min="12315" max="12315" width="3" style="271" customWidth="1"/>
    <col min="12316" max="12316" width="9.1640625" style="271" customWidth="1"/>
    <col min="12317" max="12317" width="0.33203125" style="271" customWidth="1"/>
    <col min="12318" max="12318" width="20.5" style="271" customWidth="1"/>
    <col min="12319" max="12319" width="2.1640625" style="271" customWidth="1"/>
    <col min="12320" max="12320" width="8.33203125" style="271" customWidth="1"/>
    <col min="12321" max="12544" width="10.6640625" style="271" customWidth="1"/>
    <col min="12545" max="12545" width="1.83203125" style="271" customWidth="1"/>
    <col min="12546" max="12546" width="0.6640625" style="271" customWidth="1"/>
    <col min="12547" max="12547" width="0.1640625" style="271" customWidth="1"/>
    <col min="12548" max="12548" width="2" style="271" customWidth="1"/>
    <col min="12549" max="12549" width="0.1640625" style="271" customWidth="1"/>
    <col min="12550" max="12550" width="2.33203125" style="271" customWidth="1"/>
    <col min="12551" max="12551" width="1.83203125" style="271" customWidth="1"/>
    <col min="12552" max="12552" width="6.5" style="271" customWidth="1"/>
    <col min="12553" max="12553" width="4" style="271" customWidth="1"/>
    <col min="12554" max="12554" width="3.5" style="271" customWidth="1"/>
    <col min="12555" max="12555" width="11.6640625" style="271" customWidth="1"/>
    <col min="12556" max="12556" width="1.6640625" style="271" customWidth="1"/>
    <col min="12557" max="12557" width="0.5" style="271" customWidth="1"/>
    <col min="12558" max="12558" width="10.5" style="271" customWidth="1"/>
    <col min="12559" max="12559" width="5.1640625" style="271" customWidth="1"/>
    <col min="12560" max="12560" width="10.5" style="271" customWidth="1"/>
    <col min="12561" max="12561" width="5.33203125" style="271" customWidth="1"/>
    <col min="12562" max="12562" width="5.1640625" style="271" customWidth="1"/>
    <col min="12563" max="12563" width="7" style="271" customWidth="1"/>
    <col min="12564" max="12564" width="3.5" style="271" customWidth="1"/>
    <col min="12565" max="12565" width="1.1640625" style="271" customWidth="1"/>
    <col min="12566" max="12566" width="5.83203125" style="271" customWidth="1"/>
    <col min="12567" max="12567" width="3.5" style="271" customWidth="1"/>
    <col min="12568" max="12568" width="2.33203125" style="271" customWidth="1"/>
    <col min="12569" max="12569" width="3.6640625" style="271" customWidth="1"/>
    <col min="12570" max="12570" width="4.1640625" style="271" customWidth="1"/>
    <col min="12571" max="12571" width="3" style="271" customWidth="1"/>
    <col min="12572" max="12572" width="9.1640625" style="271" customWidth="1"/>
    <col min="12573" max="12573" width="0.33203125" style="271" customWidth="1"/>
    <col min="12574" max="12574" width="20.5" style="271" customWidth="1"/>
    <col min="12575" max="12575" width="2.1640625" style="271" customWidth="1"/>
    <col min="12576" max="12576" width="8.33203125" style="271" customWidth="1"/>
    <col min="12577" max="12800" width="10.6640625" style="271" customWidth="1"/>
    <col min="12801" max="12801" width="1.83203125" style="271" customWidth="1"/>
    <col min="12802" max="12802" width="0.6640625" style="271" customWidth="1"/>
    <col min="12803" max="12803" width="0.1640625" style="271" customWidth="1"/>
    <col min="12804" max="12804" width="2" style="271" customWidth="1"/>
    <col min="12805" max="12805" width="0.1640625" style="271" customWidth="1"/>
    <col min="12806" max="12806" width="2.33203125" style="271" customWidth="1"/>
    <col min="12807" max="12807" width="1.83203125" style="271" customWidth="1"/>
    <col min="12808" max="12808" width="6.5" style="271" customWidth="1"/>
    <col min="12809" max="12809" width="4" style="271" customWidth="1"/>
    <col min="12810" max="12810" width="3.5" style="271" customWidth="1"/>
    <col min="12811" max="12811" width="11.6640625" style="271" customWidth="1"/>
    <col min="12812" max="12812" width="1.6640625" style="271" customWidth="1"/>
    <col min="12813" max="12813" width="0.5" style="271" customWidth="1"/>
    <col min="12814" max="12814" width="10.5" style="271" customWidth="1"/>
    <col min="12815" max="12815" width="5.1640625" style="271" customWidth="1"/>
    <col min="12816" max="12816" width="10.5" style="271" customWidth="1"/>
    <col min="12817" max="12817" width="5.33203125" style="271" customWidth="1"/>
    <col min="12818" max="12818" width="5.1640625" style="271" customWidth="1"/>
    <col min="12819" max="12819" width="7" style="271" customWidth="1"/>
    <col min="12820" max="12820" width="3.5" style="271" customWidth="1"/>
    <col min="12821" max="12821" width="1.1640625" style="271" customWidth="1"/>
    <col min="12822" max="12822" width="5.83203125" style="271" customWidth="1"/>
    <col min="12823" max="12823" width="3.5" style="271" customWidth="1"/>
    <col min="12824" max="12824" width="2.33203125" style="271" customWidth="1"/>
    <col min="12825" max="12825" width="3.6640625" style="271" customWidth="1"/>
    <col min="12826" max="12826" width="4.1640625" style="271" customWidth="1"/>
    <col min="12827" max="12827" width="3" style="271" customWidth="1"/>
    <col min="12828" max="12828" width="9.1640625" style="271" customWidth="1"/>
    <col min="12829" max="12829" width="0.33203125" style="271" customWidth="1"/>
    <col min="12830" max="12830" width="20.5" style="271" customWidth="1"/>
    <col min="12831" max="12831" width="2.1640625" style="271" customWidth="1"/>
    <col min="12832" max="12832" width="8.33203125" style="271" customWidth="1"/>
    <col min="12833" max="13056" width="10.6640625" style="271" customWidth="1"/>
    <col min="13057" max="13057" width="1.83203125" style="271" customWidth="1"/>
    <col min="13058" max="13058" width="0.6640625" style="271" customWidth="1"/>
    <col min="13059" max="13059" width="0.1640625" style="271" customWidth="1"/>
    <col min="13060" max="13060" width="2" style="271" customWidth="1"/>
    <col min="13061" max="13061" width="0.1640625" style="271" customWidth="1"/>
    <col min="13062" max="13062" width="2.33203125" style="271" customWidth="1"/>
    <col min="13063" max="13063" width="1.83203125" style="271" customWidth="1"/>
    <col min="13064" max="13064" width="6.5" style="271" customWidth="1"/>
    <col min="13065" max="13065" width="4" style="271" customWidth="1"/>
    <col min="13066" max="13066" width="3.5" style="271" customWidth="1"/>
    <col min="13067" max="13067" width="11.6640625" style="271" customWidth="1"/>
    <col min="13068" max="13068" width="1.6640625" style="271" customWidth="1"/>
    <col min="13069" max="13069" width="0.5" style="271" customWidth="1"/>
    <col min="13070" max="13070" width="10.5" style="271" customWidth="1"/>
    <col min="13071" max="13071" width="5.1640625" style="271" customWidth="1"/>
    <col min="13072" max="13072" width="10.5" style="271" customWidth="1"/>
    <col min="13073" max="13073" width="5.33203125" style="271" customWidth="1"/>
    <col min="13074" max="13074" width="5.1640625" style="271" customWidth="1"/>
    <col min="13075" max="13075" width="7" style="271" customWidth="1"/>
    <col min="13076" max="13076" width="3.5" style="271" customWidth="1"/>
    <col min="13077" max="13077" width="1.1640625" style="271" customWidth="1"/>
    <col min="13078" max="13078" width="5.83203125" style="271" customWidth="1"/>
    <col min="13079" max="13079" width="3.5" style="271" customWidth="1"/>
    <col min="13080" max="13080" width="2.33203125" style="271" customWidth="1"/>
    <col min="13081" max="13081" width="3.6640625" style="271" customWidth="1"/>
    <col min="13082" max="13082" width="4.1640625" style="271" customWidth="1"/>
    <col min="13083" max="13083" width="3" style="271" customWidth="1"/>
    <col min="13084" max="13084" width="9.1640625" style="271" customWidth="1"/>
    <col min="13085" max="13085" width="0.33203125" style="271" customWidth="1"/>
    <col min="13086" max="13086" width="20.5" style="271" customWidth="1"/>
    <col min="13087" max="13087" width="2.1640625" style="271" customWidth="1"/>
    <col min="13088" max="13088" width="8.33203125" style="271" customWidth="1"/>
    <col min="13089" max="13312" width="10.6640625" style="271" customWidth="1"/>
    <col min="13313" max="13313" width="1.83203125" style="271" customWidth="1"/>
    <col min="13314" max="13314" width="0.6640625" style="271" customWidth="1"/>
    <col min="13315" max="13315" width="0.1640625" style="271" customWidth="1"/>
    <col min="13316" max="13316" width="2" style="271" customWidth="1"/>
    <col min="13317" max="13317" width="0.1640625" style="271" customWidth="1"/>
    <col min="13318" max="13318" width="2.33203125" style="271" customWidth="1"/>
    <col min="13319" max="13319" width="1.83203125" style="271" customWidth="1"/>
    <col min="13320" max="13320" width="6.5" style="271" customWidth="1"/>
    <col min="13321" max="13321" width="4" style="271" customWidth="1"/>
    <col min="13322" max="13322" width="3.5" style="271" customWidth="1"/>
    <col min="13323" max="13323" width="11.6640625" style="271" customWidth="1"/>
    <col min="13324" max="13324" width="1.6640625" style="271" customWidth="1"/>
    <col min="13325" max="13325" width="0.5" style="271" customWidth="1"/>
    <col min="13326" max="13326" width="10.5" style="271" customWidth="1"/>
    <col min="13327" max="13327" width="5.1640625" style="271" customWidth="1"/>
    <col min="13328" max="13328" width="10.5" style="271" customWidth="1"/>
    <col min="13329" max="13329" width="5.33203125" style="271" customWidth="1"/>
    <col min="13330" max="13330" width="5.1640625" style="271" customWidth="1"/>
    <col min="13331" max="13331" width="7" style="271" customWidth="1"/>
    <col min="13332" max="13332" width="3.5" style="271" customWidth="1"/>
    <col min="13333" max="13333" width="1.1640625" style="271" customWidth="1"/>
    <col min="13334" max="13334" width="5.83203125" style="271" customWidth="1"/>
    <col min="13335" max="13335" width="3.5" style="271" customWidth="1"/>
    <col min="13336" max="13336" width="2.33203125" style="271" customWidth="1"/>
    <col min="13337" max="13337" width="3.6640625" style="271" customWidth="1"/>
    <col min="13338" max="13338" width="4.1640625" style="271" customWidth="1"/>
    <col min="13339" max="13339" width="3" style="271" customWidth="1"/>
    <col min="13340" max="13340" width="9.1640625" style="271" customWidth="1"/>
    <col min="13341" max="13341" width="0.33203125" style="271" customWidth="1"/>
    <col min="13342" max="13342" width="20.5" style="271" customWidth="1"/>
    <col min="13343" max="13343" width="2.1640625" style="271" customWidth="1"/>
    <col min="13344" max="13344" width="8.33203125" style="271" customWidth="1"/>
    <col min="13345" max="13568" width="10.6640625" style="271" customWidth="1"/>
    <col min="13569" max="13569" width="1.83203125" style="271" customWidth="1"/>
    <col min="13570" max="13570" width="0.6640625" style="271" customWidth="1"/>
    <col min="13571" max="13571" width="0.1640625" style="271" customWidth="1"/>
    <col min="13572" max="13572" width="2" style="271" customWidth="1"/>
    <col min="13573" max="13573" width="0.1640625" style="271" customWidth="1"/>
    <col min="13574" max="13574" width="2.33203125" style="271" customWidth="1"/>
    <col min="13575" max="13575" width="1.83203125" style="271" customWidth="1"/>
    <col min="13576" max="13576" width="6.5" style="271" customWidth="1"/>
    <col min="13577" max="13577" width="4" style="271" customWidth="1"/>
    <col min="13578" max="13578" width="3.5" style="271" customWidth="1"/>
    <col min="13579" max="13579" width="11.6640625" style="271" customWidth="1"/>
    <col min="13580" max="13580" width="1.6640625" style="271" customWidth="1"/>
    <col min="13581" max="13581" width="0.5" style="271" customWidth="1"/>
    <col min="13582" max="13582" width="10.5" style="271" customWidth="1"/>
    <col min="13583" max="13583" width="5.1640625" style="271" customWidth="1"/>
    <col min="13584" max="13584" width="10.5" style="271" customWidth="1"/>
    <col min="13585" max="13585" width="5.33203125" style="271" customWidth="1"/>
    <col min="13586" max="13586" width="5.1640625" style="271" customWidth="1"/>
    <col min="13587" max="13587" width="7" style="271" customWidth="1"/>
    <col min="13588" max="13588" width="3.5" style="271" customWidth="1"/>
    <col min="13589" max="13589" width="1.1640625" style="271" customWidth="1"/>
    <col min="13590" max="13590" width="5.83203125" style="271" customWidth="1"/>
    <col min="13591" max="13591" width="3.5" style="271" customWidth="1"/>
    <col min="13592" max="13592" width="2.33203125" style="271" customWidth="1"/>
    <col min="13593" max="13593" width="3.6640625" style="271" customWidth="1"/>
    <col min="13594" max="13594" width="4.1640625" style="271" customWidth="1"/>
    <col min="13595" max="13595" width="3" style="271" customWidth="1"/>
    <col min="13596" max="13596" width="9.1640625" style="271" customWidth="1"/>
    <col min="13597" max="13597" width="0.33203125" style="271" customWidth="1"/>
    <col min="13598" max="13598" width="20.5" style="271" customWidth="1"/>
    <col min="13599" max="13599" width="2.1640625" style="271" customWidth="1"/>
    <col min="13600" max="13600" width="8.33203125" style="271" customWidth="1"/>
    <col min="13601" max="13824" width="10.6640625" style="271" customWidth="1"/>
    <col min="13825" max="13825" width="1.83203125" style="271" customWidth="1"/>
    <col min="13826" max="13826" width="0.6640625" style="271" customWidth="1"/>
    <col min="13827" max="13827" width="0.1640625" style="271" customWidth="1"/>
    <col min="13828" max="13828" width="2" style="271" customWidth="1"/>
    <col min="13829" max="13829" width="0.1640625" style="271" customWidth="1"/>
    <col min="13830" max="13830" width="2.33203125" style="271" customWidth="1"/>
    <col min="13831" max="13831" width="1.83203125" style="271" customWidth="1"/>
    <col min="13832" max="13832" width="6.5" style="271" customWidth="1"/>
    <col min="13833" max="13833" width="4" style="271" customWidth="1"/>
    <col min="13834" max="13834" width="3.5" style="271" customWidth="1"/>
    <col min="13835" max="13835" width="11.6640625" style="271" customWidth="1"/>
    <col min="13836" max="13836" width="1.6640625" style="271" customWidth="1"/>
    <col min="13837" max="13837" width="0.5" style="271" customWidth="1"/>
    <col min="13838" max="13838" width="10.5" style="271" customWidth="1"/>
    <col min="13839" max="13839" width="5.1640625" style="271" customWidth="1"/>
    <col min="13840" max="13840" width="10.5" style="271" customWidth="1"/>
    <col min="13841" max="13841" width="5.33203125" style="271" customWidth="1"/>
    <col min="13842" max="13842" width="5.1640625" style="271" customWidth="1"/>
    <col min="13843" max="13843" width="7" style="271" customWidth="1"/>
    <col min="13844" max="13844" width="3.5" style="271" customWidth="1"/>
    <col min="13845" max="13845" width="1.1640625" style="271" customWidth="1"/>
    <col min="13846" max="13846" width="5.83203125" style="271" customWidth="1"/>
    <col min="13847" max="13847" width="3.5" style="271" customWidth="1"/>
    <col min="13848" max="13848" width="2.33203125" style="271" customWidth="1"/>
    <col min="13849" max="13849" width="3.6640625" style="271" customWidth="1"/>
    <col min="13850" max="13850" width="4.1640625" style="271" customWidth="1"/>
    <col min="13851" max="13851" width="3" style="271" customWidth="1"/>
    <col min="13852" max="13852" width="9.1640625" style="271" customWidth="1"/>
    <col min="13853" max="13853" width="0.33203125" style="271" customWidth="1"/>
    <col min="13854" max="13854" width="20.5" style="271" customWidth="1"/>
    <col min="13855" max="13855" width="2.1640625" style="271" customWidth="1"/>
    <col min="13856" max="13856" width="8.33203125" style="271" customWidth="1"/>
    <col min="13857" max="14080" width="10.6640625" style="271" customWidth="1"/>
    <col min="14081" max="14081" width="1.83203125" style="271" customWidth="1"/>
    <col min="14082" max="14082" width="0.6640625" style="271" customWidth="1"/>
    <col min="14083" max="14083" width="0.1640625" style="271" customWidth="1"/>
    <col min="14084" max="14084" width="2" style="271" customWidth="1"/>
    <col min="14085" max="14085" width="0.1640625" style="271" customWidth="1"/>
    <col min="14086" max="14086" width="2.33203125" style="271" customWidth="1"/>
    <col min="14087" max="14087" width="1.83203125" style="271" customWidth="1"/>
    <col min="14088" max="14088" width="6.5" style="271" customWidth="1"/>
    <col min="14089" max="14089" width="4" style="271" customWidth="1"/>
    <col min="14090" max="14090" width="3.5" style="271" customWidth="1"/>
    <col min="14091" max="14091" width="11.6640625" style="271" customWidth="1"/>
    <col min="14092" max="14092" width="1.6640625" style="271" customWidth="1"/>
    <col min="14093" max="14093" width="0.5" style="271" customWidth="1"/>
    <col min="14094" max="14094" width="10.5" style="271" customWidth="1"/>
    <col min="14095" max="14095" width="5.1640625" style="271" customWidth="1"/>
    <col min="14096" max="14096" width="10.5" style="271" customWidth="1"/>
    <col min="14097" max="14097" width="5.33203125" style="271" customWidth="1"/>
    <col min="14098" max="14098" width="5.1640625" style="271" customWidth="1"/>
    <col min="14099" max="14099" width="7" style="271" customWidth="1"/>
    <col min="14100" max="14100" width="3.5" style="271" customWidth="1"/>
    <col min="14101" max="14101" width="1.1640625" style="271" customWidth="1"/>
    <col min="14102" max="14102" width="5.83203125" style="271" customWidth="1"/>
    <col min="14103" max="14103" width="3.5" style="271" customWidth="1"/>
    <col min="14104" max="14104" width="2.33203125" style="271" customWidth="1"/>
    <col min="14105" max="14105" width="3.6640625" style="271" customWidth="1"/>
    <col min="14106" max="14106" width="4.1640625" style="271" customWidth="1"/>
    <col min="14107" max="14107" width="3" style="271" customWidth="1"/>
    <col min="14108" max="14108" width="9.1640625" style="271" customWidth="1"/>
    <col min="14109" max="14109" width="0.33203125" style="271" customWidth="1"/>
    <col min="14110" max="14110" width="20.5" style="271" customWidth="1"/>
    <col min="14111" max="14111" width="2.1640625" style="271" customWidth="1"/>
    <col min="14112" max="14112" width="8.33203125" style="271" customWidth="1"/>
    <col min="14113" max="14336" width="10.6640625" style="271" customWidth="1"/>
    <col min="14337" max="14337" width="1.83203125" style="271" customWidth="1"/>
    <col min="14338" max="14338" width="0.6640625" style="271" customWidth="1"/>
    <col min="14339" max="14339" width="0.1640625" style="271" customWidth="1"/>
    <col min="14340" max="14340" width="2" style="271" customWidth="1"/>
    <col min="14341" max="14341" width="0.1640625" style="271" customWidth="1"/>
    <col min="14342" max="14342" width="2.33203125" style="271" customWidth="1"/>
    <col min="14343" max="14343" width="1.83203125" style="271" customWidth="1"/>
    <col min="14344" max="14344" width="6.5" style="271" customWidth="1"/>
    <col min="14345" max="14345" width="4" style="271" customWidth="1"/>
    <col min="14346" max="14346" width="3.5" style="271" customWidth="1"/>
    <col min="14347" max="14347" width="11.6640625" style="271" customWidth="1"/>
    <col min="14348" max="14348" width="1.6640625" style="271" customWidth="1"/>
    <col min="14349" max="14349" width="0.5" style="271" customWidth="1"/>
    <col min="14350" max="14350" width="10.5" style="271" customWidth="1"/>
    <col min="14351" max="14351" width="5.1640625" style="271" customWidth="1"/>
    <col min="14352" max="14352" width="10.5" style="271" customWidth="1"/>
    <col min="14353" max="14353" width="5.33203125" style="271" customWidth="1"/>
    <col min="14354" max="14354" width="5.1640625" style="271" customWidth="1"/>
    <col min="14355" max="14355" width="7" style="271" customWidth="1"/>
    <col min="14356" max="14356" width="3.5" style="271" customWidth="1"/>
    <col min="14357" max="14357" width="1.1640625" style="271" customWidth="1"/>
    <col min="14358" max="14358" width="5.83203125" style="271" customWidth="1"/>
    <col min="14359" max="14359" width="3.5" style="271" customWidth="1"/>
    <col min="14360" max="14360" width="2.33203125" style="271" customWidth="1"/>
    <col min="14361" max="14361" width="3.6640625" style="271" customWidth="1"/>
    <col min="14362" max="14362" width="4.1640625" style="271" customWidth="1"/>
    <col min="14363" max="14363" width="3" style="271" customWidth="1"/>
    <col min="14364" max="14364" width="9.1640625" style="271" customWidth="1"/>
    <col min="14365" max="14365" width="0.33203125" style="271" customWidth="1"/>
    <col min="14366" max="14366" width="20.5" style="271" customWidth="1"/>
    <col min="14367" max="14367" width="2.1640625" style="271" customWidth="1"/>
    <col min="14368" max="14368" width="8.33203125" style="271" customWidth="1"/>
    <col min="14369" max="14592" width="10.6640625" style="271" customWidth="1"/>
    <col min="14593" max="14593" width="1.83203125" style="271" customWidth="1"/>
    <col min="14594" max="14594" width="0.6640625" style="271" customWidth="1"/>
    <col min="14595" max="14595" width="0.1640625" style="271" customWidth="1"/>
    <col min="14596" max="14596" width="2" style="271" customWidth="1"/>
    <col min="14597" max="14597" width="0.1640625" style="271" customWidth="1"/>
    <col min="14598" max="14598" width="2.33203125" style="271" customWidth="1"/>
    <col min="14599" max="14599" width="1.83203125" style="271" customWidth="1"/>
    <col min="14600" max="14600" width="6.5" style="271" customWidth="1"/>
    <col min="14601" max="14601" width="4" style="271" customWidth="1"/>
    <col min="14602" max="14602" width="3.5" style="271" customWidth="1"/>
    <col min="14603" max="14603" width="11.6640625" style="271" customWidth="1"/>
    <col min="14604" max="14604" width="1.6640625" style="271" customWidth="1"/>
    <col min="14605" max="14605" width="0.5" style="271" customWidth="1"/>
    <col min="14606" max="14606" width="10.5" style="271" customWidth="1"/>
    <col min="14607" max="14607" width="5.1640625" style="271" customWidth="1"/>
    <col min="14608" max="14608" width="10.5" style="271" customWidth="1"/>
    <col min="14609" max="14609" width="5.33203125" style="271" customWidth="1"/>
    <col min="14610" max="14610" width="5.1640625" style="271" customWidth="1"/>
    <col min="14611" max="14611" width="7" style="271" customWidth="1"/>
    <col min="14612" max="14612" width="3.5" style="271" customWidth="1"/>
    <col min="14613" max="14613" width="1.1640625" style="271" customWidth="1"/>
    <col min="14614" max="14614" width="5.83203125" style="271" customWidth="1"/>
    <col min="14615" max="14615" width="3.5" style="271" customWidth="1"/>
    <col min="14616" max="14616" width="2.33203125" style="271" customWidth="1"/>
    <col min="14617" max="14617" width="3.6640625" style="271" customWidth="1"/>
    <col min="14618" max="14618" width="4.1640625" style="271" customWidth="1"/>
    <col min="14619" max="14619" width="3" style="271" customWidth="1"/>
    <col min="14620" max="14620" width="9.1640625" style="271" customWidth="1"/>
    <col min="14621" max="14621" width="0.33203125" style="271" customWidth="1"/>
    <col min="14622" max="14622" width="20.5" style="271" customWidth="1"/>
    <col min="14623" max="14623" width="2.1640625" style="271" customWidth="1"/>
    <col min="14624" max="14624" width="8.33203125" style="271" customWidth="1"/>
    <col min="14625" max="14848" width="10.6640625" style="271" customWidth="1"/>
    <col min="14849" max="14849" width="1.83203125" style="271" customWidth="1"/>
    <col min="14850" max="14850" width="0.6640625" style="271" customWidth="1"/>
    <col min="14851" max="14851" width="0.1640625" style="271" customWidth="1"/>
    <col min="14852" max="14852" width="2" style="271" customWidth="1"/>
    <col min="14853" max="14853" width="0.1640625" style="271" customWidth="1"/>
    <col min="14854" max="14854" width="2.33203125" style="271" customWidth="1"/>
    <col min="14855" max="14855" width="1.83203125" style="271" customWidth="1"/>
    <col min="14856" max="14856" width="6.5" style="271" customWidth="1"/>
    <col min="14857" max="14857" width="4" style="271" customWidth="1"/>
    <col min="14858" max="14858" width="3.5" style="271" customWidth="1"/>
    <col min="14859" max="14859" width="11.6640625" style="271" customWidth="1"/>
    <col min="14860" max="14860" width="1.6640625" style="271" customWidth="1"/>
    <col min="14861" max="14861" width="0.5" style="271" customWidth="1"/>
    <col min="14862" max="14862" width="10.5" style="271" customWidth="1"/>
    <col min="14863" max="14863" width="5.1640625" style="271" customWidth="1"/>
    <col min="14864" max="14864" width="10.5" style="271" customWidth="1"/>
    <col min="14865" max="14865" width="5.33203125" style="271" customWidth="1"/>
    <col min="14866" max="14866" width="5.1640625" style="271" customWidth="1"/>
    <col min="14867" max="14867" width="7" style="271" customWidth="1"/>
    <col min="14868" max="14868" width="3.5" style="271" customWidth="1"/>
    <col min="14869" max="14869" width="1.1640625" style="271" customWidth="1"/>
    <col min="14870" max="14870" width="5.83203125" style="271" customWidth="1"/>
    <col min="14871" max="14871" width="3.5" style="271" customWidth="1"/>
    <col min="14872" max="14872" width="2.33203125" style="271" customWidth="1"/>
    <col min="14873" max="14873" width="3.6640625" style="271" customWidth="1"/>
    <col min="14874" max="14874" width="4.1640625" style="271" customWidth="1"/>
    <col min="14875" max="14875" width="3" style="271" customWidth="1"/>
    <col min="14876" max="14876" width="9.1640625" style="271" customWidth="1"/>
    <col min="14877" max="14877" width="0.33203125" style="271" customWidth="1"/>
    <col min="14878" max="14878" width="20.5" style="271" customWidth="1"/>
    <col min="14879" max="14879" width="2.1640625" style="271" customWidth="1"/>
    <col min="14880" max="14880" width="8.33203125" style="271" customWidth="1"/>
    <col min="14881" max="15104" width="10.6640625" style="271" customWidth="1"/>
    <col min="15105" max="15105" width="1.83203125" style="271" customWidth="1"/>
    <col min="15106" max="15106" width="0.6640625" style="271" customWidth="1"/>
    <col min="15107" max="15107" width="0.1640625" style="271" customWidth="1"/>
    <col min="15108" max="15108" width="2" style="271" customWidth="1"/>
    <col min="15109" max="15109" width="0.1640625" style="271" customWidth="1"/>
    <col min="15110" max="15110" width="2.33203125" style="271" customWidth="1"/>
    <col min="15111" max="15111" width="1.83203125" style="271" customWidth="1"/>
    <col min="15112" max="15112" width="6.5" style="271" customWidth="1"/>
    <col min="15113" max="15113" width="4" style="271" customWidth="1"/>
    <col min="15114" max="15114" width="3.5" style="271" customWidth="1"/>
    <col min="15115" max="15115" width="11.6640625" style="271" customWidth="1"/>
    <col min="15116" max="15116" width="1.6640625" style="271" customWidth="1"/>
    <col min="15117" max="15117" width="0.5" style="271" customWidth="1"/>
    <col min="15118" max="15118" width="10.5" style="271" customWidth="1"/>
    <col min="15119" max="15119" width="5.1640625" style="271" customWidth="1"/>
    <col min="15120" max="15120" width="10.5" style="271" customWidth="1"/>
    <col min="15121" max="15121" width="5.33203125" style="271" customWidth="1"/>
    <col min="15122" max="15122" width="5.1640625" style="271" customWidth="1"/>
    <col min="15123" max="15123" width="7" style="271" customWidth="1"/>
    <col min="15124" max="15124" width="3.5" style="271" customWidth="1"/>
    <col min="15125" max="15125" width="1.1640625" style="271" customWidth="1"/>
    <col min="15126" max="15126" width="5.83203125" style="271" customWidth="1"/>
    <col min="15127" max="15127" width="3.5" style="271" customWidth="1"/>
    <col min="15128" max="15128" width="2.33203125" style="271" customWidth="1"/>
    <col min="15129" max="15129" width="3.6640625" style="271" customWidth="1"/>
    <col min="15130" max="15130" width="4.1640625" style="271" customWidth="1"/>
    <col min="15131" max="15131" width="3" style="271" customWidth="1"/>
    <col min="15132" max="15132" width="9.1640625" style="271" customWidth="1"/>
    <col min="15133" max="15133" width="0.33203125" style="271" customWidth="1"/>
    <col min="15134" max="15134" width="20.5" style="271" customWidth="1"/>
    <col min="15135" max="15135" width="2.1640625" style="271" customWidth="1"/>
    <col min="15136" max="15136" width="8.33203125" style="271" customWidth="1"/>
    <col min="15137" max="15360" width="10.6640625" style="271" customWidth="1"/>
    <col min="15361" max="15361" width="1.83203125" style="271" customWidth="1"/>
    <col min="15362" max="15362" width="0.6640625" style="271" customWidth="1"/>
    <col min="15363" max="15363" width="0.1640625" style="271" customWidth="1"/>
    <col min="15364" max="15364" width="2" style="271" customWidth="1"/>
    <col min="15365" max="15365" width="0.1640625" style="271" customWidth="1"/>
    <col min="15366" max="15366" width="2.33203125" style="271" customWidth="1"/>
    <col min="15367" max="15367" width="1.83203125" style="271" customWidth="1"/>
    <col min="15368" max="15368" width="6.5" style="271" customWidth="1"/>
    <col min="15369" max="15369" width="4" style="271" customWidth="1"/>
    <col min="15370" max="15370" width="3.5" style="271" customWidth="1"/>
    <col min="15371" max="15371" width="11.6640625" style="271" customWidth="1"/>
    <col min="15372" max="15372" width="1.6640625" style="271" customWidth="1"/>
    <col min="15373" max="15373" width="0.5" style="271" customWidth="1"/>
    <col min="15374" max="15374" width="10.5" style="271" customWidth="1"/>
    <col min="15375" max="15375" width="5.1640625" style="271" customWidth="1"/>
    <col min="15376" max="15376" width="10.5" style="271" customWidth="1"/>
    <col min="15377" max="15377" width="5.33203125" style="271" customWidth="1"/>
    <col min="15378" max="15378" width="5.1640625" style="271" customWidth="1"/>
    <col min="15379" max="15379" width="7" style="271" customWidth="1"/>
    <col min="15380" max="15380" width="3.5" style="271" customWidth="1"/>
    <col min="15381" max="15381" width="1.1640625" style="271" customWidth="1"/>
    <col min="15382" max="15382" width="5.83203125" style="271" customWidth="1"/>
    <col min="15383" max="15383" width="3.5" style="271" customWidth="1"/>
    <col min="15384" max="15384" width="2.33203125" style="271" customWidth="1"/>
    <col min="15385" max="15385" width="3.6640625" style="271" customWidth="1"/>
    <col min="15386" max="15386" width="4.1640625" style="271" customWidth="1"/>
    <col min="15387" max="15387" width="3" style="271" customWidth="1"/>
    <col min="15388" max="15388" width="9.1640625" style="271" customWidth="1"/>
    <col min="15389" max="15389" width="0.33203125" style="271" customWidth="1"/>
    <col min="15390" max="15390" width="20.5" style="271" customWidth="1"/>
    <col min="15391" max="15391" width="2.1640625" style="271" customWidth="1"/>
    <col min="15392" max="15392" width="8.33203125" style="271" customWidth="1"/>
    <col min="15393" max="15616" width="10.6640625" style="271" customWidth="1"/>
    <col min="15617" max="15617" width="1.83203125" style="271" customWidth="1"/>
    <col min="15618" max="15618" width="0.6640625" style="271" customWidth="1"/>
    <col min="15619" max="15619" width="0.1640625" style="271" customWidth="1"/>
    <col min="15620" max="15620" width="2" style="271" customWidth="1"/>
    <col min="15621" max="15621" width="0.1640625" style="271" customWidth="1"/>
    <col min="15622" max="15622" width="2.33203125" style="271" customWidth="1"/>
    <col min="15623" max="15623" width="1.83203125" style="271" customWidth="1"/>
    <col min="15624" max="15624" width="6.5" style="271" customWidth="1"/>
    <col min="15625" max="15625" width="4" style="271" customWidth="1"/>
    <col min="15626" max="15626" width="3.5" style="271" customWidth="1"/>
    <col min="15627" max="15627" width="11.6640625" style="271" customWidth="1"/>
    <col min="15628" max="15628" width="1.6640625" style="271" customWidth="1"/>
    <col min="15629" max="15629" width="0.5" style="271" customWidth="1"/>
    <col min="15630" max="15630" width="10.5" style="271" customWidth="1"/>
    <col min="15631" max="15631" width="5.1640625" style="271" customWidth="1"/>
    <col min="15632" max="15632" width="10.5" style="271" customWidth="1"/>
    <col min="15633" max="15633" width="5.33203125" style="271" customWidth="1"/>
    <col min="15634" max="15634" width="5.1640625" style="271" customWidth="1"/>
    <col min="15635" max="15635" width="7" style="271" customWidth="1"/>
    <col min="15636" max="15636" width="3.5" style="271" customWidth="1"/>
    <col min="15637" max="15637" width="1.1640625" style="271" customWidth="1"/>
    <col min="15638" max="15638" width="5.83203125" style="271" customWidth="1"/>
    <col min="15639" max="15639" width="3.5" style="271" customWidth="1"/>
    <col min="15640" max="15640" width="2.33203125" style="271" customWidth="1"/>
    <col min="15641" max="15641" width="3.6640625" style="271" customWidth="1"/>
    <col min="15642" max="15642" width="4.1640625" style="271" customWidth="1"/>
    <col min="15643" max="15643" width="3" style="271" customWidth="1"/>
    <col min="15644" max="15644" width="9.1640625" style="271" customWidth="1"/>
    <col min="15645" max="15645" width="0.33203125" style="271" customWidth="1"/>
    <col min="15646" max="15646" width="20.5" style="271" customWidth="1"/>
    <col min="15647" max="15647" width="2.1640625" style="271" customWidth="1"/>
    <col min="15648" max="15648" width="8.33203125" style="271" customWidth="1"/>
    <col min="15649" max="15872" width="10.6640625" style="271" customWidth="1"/>
    <col min="15873" max="15873" width="1.83203125" style="271" customWidth="1"/>
    <col min="15874" max="15874" width="0.6640625" style="271" customWidth="1"/>
    <col min="15875" max="15875" width="0.1640625" style="271" customWidth="1"/>
    <col min="15876" max="15876" width="2" style="271" customWidth="1"/>
    <col min="15877" max="15877" width="0.1640625" style="271" customWidth="1"/>
    <col min="15878" max="15878" width="2.33203125" style="271" customWidth="1"/>
    <col min="15879" max="15879" width="1.83203125" style="271" customWidth="1"/>
    <col min="15880" max="15880" width="6.5" style="271" customWidth="1"/>
    <col min="15881" max="15881" width="4" style="271" customWidth="1"/>
    <col min="15882" max="15882" width="3.5" style="271" customWidth="1"/>
    <col min="15883" max="15883" width="11.6640625" style="271" customWidth="1"/>
    <col min="15884" max="15884" width="1.6640625" style="271" customWidth="1"/>
    <col min="15885" max="15885" width="0.5" style="271" customWidth="1"/>
    <col min="15886" max="15886" width="10.5" style="271" customWidth="1"/>
    <col min="15887" max="15887" width="5.1640625" style="271" customWidth="1"/>
    <col min="15888" max="15888" width="10.5" style="271" customWidth="1"/>
    <col min="15889" max="15889" width="5.33203125" style="271" customWidth="1"/>
    <col min="15890" max="15890" width="5.1640625" style="271" customWidth="1"/>
    <col min="15891" max="15891" width="7" style="271" customWidth="1"/>
    <col min="15892" max="15892" width="3.5" style="271" customWidth="1"/>
    <col min="15893" max="15893" width="1.1640625" style="271" customWidth="1"/>
    <col min="15894" max="15894" width="5.83203125" style="271" customWidth="1"/>
    <col min="15895" max="15895" width="3.5" style="271" customWidth="1"/>
    <col min="15896" max="15896" width="2.33203125" style="271" customWidth="1"/>
    <col min="15897" max="15897" width="3.6640625" style="271" customWidth="1"/>
    <col min="15898" max="15898" width="4.1640625" style="271" customWidth="1"/>
    <col min="15899" max="15899" width="3" style="271" customWidth="1"/>
    <col min="15900" max="15900" width="9.1640625" style="271" customWidth="1"/>
    <col min="15901" max="15901" width="0.33203125" style="271" customWidth="1"/>
    <col min="15902" max="15902" width="20.5" style="271" customWidth="1"/>
    <col min="15903" max="15903" width="2.1640625" style="271" customWidth="1"/>
    <col min="15904" max="15904" width="8.33203125" style="271" customWidth="1"/>
    <col min="15905" max="16128" width="10.6640625" style="271" customWidth="1"/>
    <col min="16129" max="16129" width="1.83203125" style="271" customWidth="1"/>
    <col min="16130" max="16130" width="0.6640625" style="271" customWidth="1"/>
    <col min="16131" max="16131" width="0.1640625" style="271" customWidth="1"/>
    <col min="16132" max="16132" width="2" style="271" customWidth="1"/>
    <col min="16133" max="16133" width="0.1640625" style="271" customWidth="1"/>
    <col min="16134" max="16134" width="2.33203125" style="271" customWidth="1"/>
    <col min="16135" max="16135" width="1.83203125" style="271" customWidth="1"/>
    <col min="16136" max="16136" width="6.5" style="271" customWidth="1"/>
    <col min="16137" max="16137" width="4" style="271" customWidth="1"/>
    <col min="16138" max="16138" width="3.5" style="271" customWidth="1"/>
    <col min="16139" max="16139" width="11.6640625" style="271" customWidth="1"/>
    <col min="16140" max="16140" width="1.6640625" style="271" customWidth="1"/>
    <col min="16141" max="16141" width="0.5" style="271" customWidth="1"/>
    <col min="16142" max="16142" width="10.5" style="271" customWidth="1"/>
    <col min="16143" max="16143" width="5.1640625" style="271" customWidth="1"/>
    <col min="16144" max="16144" width="10.5" style="271" customWidth="1"/>
    <col min="16145" max="16145" width="5.33203125" style="271" customWidth="1"/>
    <col min="16146" max="16146" width="5.1640625" style="271" customWidth="1"/>
    <col min="16147" max="16147" width="7" style="271" customWidth="1"/>
    <col min="16148" max="16148" width="3.5" style="271" customWidth="1"/>
    <col min="16149" max="16149" width="1.1640625" style="271" customWidth="1"/>
    <col min="16150" max="16150" width="5.83203125" style="271" customWidth="1"/>
    <col min="16151" max="16151" width="3.5" style="271" customWidth="1"/>
    <col min="16152" max="16152" width="2.33203125" style="271" customWidth="1"/>
    <col min="16153" max="16153" width="3.6640625" style="271" customWidth="1"/>
    <col min="16154" max="16154" width="4.1640625" style="271" customWidth="1"/>
    <col min="16155" max="16155" width="3" style="271" customWidth="1"/>
    <col min="16156" max="16156" width="9.1640625" style="271" customWidth="1"/>
    <col min="16157" max="16157" width="0.33203125" style="271" customWidth="1"/>
    <col min="16158" max="16158" width="20.5" style="271" customWidth="1"/>
    <col min="16159" max="16159" width="2.1640625" style="271" customWidth="1"/>
    <col min="16160" max="16160" width="8.33203125" style="271" customWidth="1"/>
    <col min="16161" max="16384" width="10.6640625" style="271" customWidth="1"/>
  </cols>
  <sheetData>
    <row r="1" spans="4:30" ht="4.5" customHeight="1"/>
    <row r="2" spans="4:30" ht="36" customHeight="1">
      <c r="U2" s="681" t="s">
        <v>911</v>
      </c>
      <c r="V2" s="681"/>
      <c r="W2" s="681"/>
      <c r="X2" s="681"/>
      <c r="Y2" s="681"/>
      <c r="Z2" s="681"/>
      <c r="AA2" s="681"/>
      <c r="AB2" s="681"/>
      <c r="AC2" s="681"/>
      <c r="AD2" s="681"/>
    </row>
    <row r="3" spans="4:30" ht="36" customHeight="1">
      <c r="U3" s="681" t="s">
        <v>912</v>
      </c>
      <c r="V3" s="681"/>
      <c r="W3" s="681"/>
      <c r="X3" s="681"/>
      <c r="Y3" s="681"/>
      <c r="Z3" s="681"/>
      <c r="AA3" s="681"/>
      <c r="AB3" s="681"/>
      <c r="AC3" s="681"/>
      <c r="AD3" s="681"/>
    </row>
    <row r="4" spans="4:30" ht="12" customHeight="1">
      <c r="AB4" s="563" t="s">
        <v>635</v>
      </c>
      <c r="AC4" s="563"/>
      <c r="AD4" s="563"/>
    </row>
    <row r="5" spans="4:30" ht="15" customHeight="1">
      <c r="G5" s="682" t="s">
        <v>849</v>
      </c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682"/>
      <c r="S5" s="682"/>
      <c r="T5" s="682"/>
    </row>
    <row r="6" spans="4:30" ht="3" customHeight="1"/>
    <row r="7" spans="4:30" ht="12.75" customHeight="1">
      <c r="G7" s="733" t="s">
        <v>850</v>
      </c>
      <c r="H7" s="733"/>
      <c r="I7" s="733"/>
      <c r="J7" s="733"/>
      <c r="K7" s="733"/>
      <c r="L7" s="733"/>
      <c r="M7" s="733"/>
      <c r="N7" s="733"/>
      <c r="O7" s="733"/>
      <c r="P7" s="733"/>
      <c r="Q7" s="733"/>
      <c r="R7" s="733"/>
      <c r="S7" s="733"/>
      <c r="T7" s="733"/>
    </row>
    <row r="8" spans="4:30" ht="3" customHeight="1"/>
    <row r="9" spans="4:30" ht="11.25" customHeight="1"/>
    <row r="10" spans="4:30" ht="12" customHeight="1">
      <c r="G10" s="558" t="s">
        <v>172</v>
      </c>
      <c r="H10" s="558"/>
      <c r="I10" s="558"/>
      <c r="J10" s="558"/>
      <c r="K10" s="558"/>
      <c r="L10" s="558"/>
      <c r="M10" s="558"/>
      <c r="N10" s="667" t="s">
        <v>848</v>
      </c>
      <c r="O10" s="667"/>
      <c r="P10" s="667"/>
      <c r="Q10" s="667"/>
      <c r="R10" s="667"/>
      <c r="S10" s="667"/>
      <c r="T10" s="667"/>
      <c r="U10" s="667"/>
      <c r="V10" s="667"/>
      <c r="W10" s="667"/>
      <c r="X10" s="667"/>
      <c r="Y10" s="667"/>
      <c r="Z10" s="667"/>
      <c r="AA10" s="667"/>
      <c r="AB10" s="667"/>
    </row>
    <row r="11" spans="4:30" ht="9" customHeight="1"/>
    <row r="12" spans="4:30" ht="12" customHeight="1">
      <c r="G12" s="734" t="s">
        <v>846</v>
      </c>
      <c r="H12" s="734"/>
      <c r="I12" s="734"/>
      <c r="J12" s="734"/>
      <c r="K12" s="734"/>
      <c r="L12" s="734"/>
      <c r="M12" s="734"/>
      <c r="N12" s="734"/>
      <c r="O12" s="734"/>
      <c r="P12" s="734"/>
      <c r="Q12" s="734"/>
      <c r="R12" s="734"/>
      <c r="S12" s="734"/>
      <c r="T12" s="734"/>
      <c r="U12" s="734"/>
      <c r="V12" s="734"/>
      <c r="W12" s="734"/>
      <c r="X12" s="734"/>
      <c r="Y12" s="734"/>
      <c r="Z12" s="734"/>
      <c r="AA12" s="734"/>
      <c r="AB12" s="734"/>
      <c r="AC12" s="734"/>
      <c r="AD12" s="734"/>
    </row>
    <row r="13" spans="4:30" ht="11.25" customHeight="1">
      <c r="AC13" s="467" t="s">
        <v>473</v>
      </c>
      <c r="AD13" s="467"/>
    </row>
    <row r="14" spans="4:30" ht="26.25" customHeight="1">
      <c r="D14" s="735" t="s">
        <v>144</v>
      </c>
      <c r="E14" s="735"/>
      <c r="F14" s="735"/>
      <c r="G14" s="735"/>
      <c r="H14" s="735"/>
      <c r="I14" s="735"/>
      <c r="J14" s="735"/>
      <c r="K14" s="735"/>
      <c r="L14" s="735"/>
      <c r="M14" s="735"/>
      <c r="N14" s="735"/>
      <c r="O14" s="735"/>
      <c r="P14" s="735"/>
      <c r="Q14" s="735"/>
      <c r="R14" s="735"/>
      <c r="S14" s="735"/>
      <c r="T14" s="735"/>
      <c r="U14" s="735"/>
      <c r="V14" s="736" t="s">
        <v>651</v>
      </c>
      <c r="W14" s="736"/>
      <c r="X14" s="736"/>
      <c r="Y14" s="736" t="s">
        <v>174</v>
      </c>
      <c r="Z14" s="736"/>
      <c r="AA14" s="736"/>
      <c r="AB14" s="736"/>
      <c r="AC14" s="736"/>
      <c r="AD14" s="555" t="s">
        <v>173</v>
      </c>
    </row>
    <row r="15" spans="4:30" ht="11.25" customHeight="1">
      <c r="D15" s="747" t="s">
        <v>652</v>
      </c>
      <c r="E15" s="747"/>
      <c r="F15" s="747"/>
      <c r="G15" s="747"/>
      <c r="H15" s="747"/>
      <c r="I15" s="747"/>
      <c r="J15" s="747"/>
      <c r="K15" s="747"/>
      <c r="L15" s="747"/>
      <c r="M15" s="747"/>
      <c r="N15" s="747"/>
      <c r="O15" s="747"/>
      <c r="P15" s="747"/>
      <c r="Q15" s="747"/>
      <c r="R15" s="747"/>
      <c r="S15" s="747"/>
      <c r="T15" s="747"/>
      <c r="U15" s="747"/>
      <c r="V15" s="748" t="s">
        <v>653</v>
      </c>
      <c r="W15" s="748"/>
      <c r="X15" s="748"/>
      <c r="Y15" s="748" t="s">
        <v>654</v>
      </c>
      <c r="Z15" s="748"/>
      <c r="AA15" s="748"/>
      <c r="AB15" s="748"/>
      <c r="AC15" s="748"/>
      <c r="AD15" s="540" t="s">
        <v>655</v>
      </c>
    </row>
    <row r="16" spans="4:30" ht="11.25" customHeight="1">
      <c r="D16" s="749" t="s">
        <v>482</v>
      </c>
      <c r="E16" s="749"/>
      <c r="F16" s="749"/>
      <c r="G16" s="749"/>
      <c r="H16" s="749"/>
      <c r="I16" s="749"/>
      <c r="J16" s="749"/>
      <c r="K16" s="749"/>
      <c r="L16" s="749"/>
      <c r="M16" s="749"/>
      <c r="N16" s="749"/>
      <c r="O16" s="749"/>
      <c r="P16" s="749"/>
      <c r="Q16" s="749"/>
      <c r="R16" s="749"/>
      <c r="S16" s="749"/>
      <c r="T16" s="749"/>
      <c r="U16" s="749"/>
      <c r="V16" s="749"/>
      <c r="W16" s="749"/>
      <c r="X16" s="749"/>
      <c r="Y16" s="749"/>
      <c r="Z16" s="749"/>
      <c r="AA16" s="749"/>
      <c r="AB16" s="749"/>
      <c r="AC16" s="749"/>
      <c r="AD16" s="749"/>
    </row>
    <row r="17" spans="4:31" ht="12" customHeight="1">
      <c r="D17" s="750" t="s">
        <v>851</v>
      </c>
      <c r="E17" s="750"/>
      <c r="F17" s="750"/>
      <c r="G17" s="750"/>
      <c r="H17" s="750"/>
      <c r="I17" s="750"/>
      <c r="J17" s="750"/>
      <c r="K17" s="750"/>
      <c r="L17" s="750"/>
      <c r="M17" s="750"/>
      <c r="N17" s="750"/>
      <c r="O17" s="750"/>
      <c r="P17" s="750"/>
      <c r="Q17" s="750"/>
      <c r="R17" s="750"/>
      <c r="S17" s="750"/>
      <c r="T17" s="750"/>
      <c r="U17" s="750"/>
      <c r="V17" s="751" t="s">
        <v>96</v>
      </c>
      <c r="W17" s="751"/>
      <c r="X17" s="751"/>
      <c r="Y17" s="768">
        <v>800000</v>
      </c>
      <c r="Z17" s="768"/>
      <c r="AA17" s="768"/>
      <c r="AB17" s="768"/>
      <c r="AC17" s="768"/>
      <c r="AD17" s="544">
        <v>90076241.099999994</v>
      </c>
    </row>
    <row r="18" spans="4:31" ht="12" customHeight="1">
      <c r="D18" s="687" t="s">
        <v>162</v>
      </c>
      <c r="E18" s="737"/>
      <c r="F18" s="737"/>
      <c r="G18" s="737"/>
      <c r="H18" s="737"/>
      <c r="I18" s="737"/>
      <c r="J18" s="737"/>
      <c r="K18" s="737"/>
      <c r="L18" s="737"/>
      <c r="M18" s="737"/>
      <c r="N18" s="737"/>
      <c r="O18" s="737"/>
      <c r="P18" s="737"/>
      <c r="Q18" s="737"/>
      <c r="R18" s="737"/>
      <c r="S18" s="737"/>
      <c r="T18" s="737"/>
      <c r="U18" s="738"/>
      <c r="V18" s="739"/>
      <c r="W18" s="740"/>
      <c r="X18" s="741"/>
      <c r="Y18" s="564"/>
      <c r="Z18" s="565"/>
      <c r="AA18" s="565"/>
      <c r="AB18" s="565"/>
      <c r="AC18" s="566"/>
      <c r="AD18" s="567"/>
    </row>
    <row r="19" spans="4:31" ht="12" customHeight="1">
      <c r="D19" s="674" t="s">
        <v>852</v>
      </c>
      <c r="E19" s="742"/>
      <c r="F19" s="742"/>
      <c r="G19" s="742"/>
      <c r="H19" s="742"/>
      <c r="I19" s="742"/>
      <c r="J19" s="742"/>
      <c r="K19" s="742"/>
      <c r="L19" s="742"/>
      <c r="M19" s="742"/>
      <c r="N19" s="742"/>
      <c r="O19" s="742"/>
      <c r="P19" s="742"/>
      <c r="Q19" s="742"/>
      <c r="R19" s="742"/>
      <c r="S19" s="742"/>
      <c r="T19" s="742"/>
      <c r="U19" s="743"/>
      <c r="V19" s="744" t="s">
        <v>97</v>
      </c>
      <c r="W19" s="744"/>
      <c r="X19" s="744"/>
      <c r="Y19" s="746" t="s">
        <v>316</v>
      </c>
      <c r="Z19" s="746"/>
      <c r="AA19" s="746"/>
      <c r="AB19" s="746"/>
      <c r="AC19" s="746"/>
      <c r="AD19" s="551">
        <v>79049998.439999998</v>
      </c>
    </row>
    <row r="20" spans="4:31" ht="12" customHeight="1">
      <c r="D20" s="674" t="s">
        <v>853</v>
      </c>
      <c r="E20" s="742"/>
      <c r="F20" s="742"/>
      <c r="G20" s="742"/>
      <c r="H20" s="742"/>
      <c r="I20" s="742"/>
      <c r="J20" s="742"/>
      <c r="K20" s="742"/>
      <c r="L20" s="742"/>
      <c r="M20" s="742"/>
      <c r="N20" s="742"/>
      <c r="O20" s="742"/>
      <c r="P20" s="742"/>
      <c r="Q20" s="742"/>
      <c r="R20" s="742"/>
      <c r="S20" s="742"/>
      <c r="T20" s="742"/>
      <c r="U20" s="743"/>
      <c r="V20" s="744" t="s">
        <v>98</v>
      </c>
      <c r="W20" s="744"/>
      <c r="X20" s="744"/>
      <c r="Y20" s="746" t="s">
        <v>316</v>
      </c>
      <c r="Z20" s="746"/>
      <c r="AA20" s="746"/>
      <c r="AB20" s="746"/>
      <c r="AC20" s="746"/>
      <c r="AD20" s="552" t="s">
        <v>316</v>
      </c>
    </row>
    <row r="21" spans="4:31" ht="12" customHeight="1">
      <c r="D21" s="674" t="s">
        <v>854</v>
      </c>
      <c r="E21" s="742"/>
      <c r="F21" s="742"/>
      <c r="G21" s="742"/>
      <c r="H21" s="742"/>
      <c r="I21" s="742"/>
      <c r="J21" s="742"/>
      <c r="K21" s="742"/>
      <c r="L21" s="742"/>
      <c r="M21" s="742"/>
      <c r="N21" s="742"/>
      <c r="O21" s="742"/>
      <c r="P21" s="742"/>
      <c r="Q21" s="742"/>
      <c r="R21" s="742"/>
      <c r="S21" s="742"/>
      <c r="T21" s="742"/>
      <c r="U21" s="743"/>
      <c r="V21" s="744" t="s">
        <v>99</v>
      </c>
      <c r="W21" s="744"/>
      <c r="X21" s="744"/>
      <c r="Y21" s="746" t="s">
        <v>316</v>
      </c>
      <c r="Z21" s="746"/>
      <c r="AA21" s="746"/>
      <c r="AB21" s="746"/>
      <c r="AC21" s="746"/>
      <c r="AD21" s="552" t="s">
        <v>316</v>
      </c>
    </row>
    <row r="22" spans="4:31" ht="12" customHeight="1">
      <c r="D22" s="674" t="s">
        <v>855</v>
      </c>
      <c r="E22" s="742"/>
      <c r="F22" s="742"/>
      <c r="G22" s="742"/>
      <c r="H22" s="742"/>
      <c r="I22" s="742"/>
      <c r="J22" s="742"/>
      <c r="K22" s="742"/>
      <c r="L22" s="742"/>
      <c r="M22" s="742"/>
      <c r="N22" s="742"/>
      <c r="O22" s="742"/>
      <c r="P22" s="742"/>
      <c r="Q22" s="742"/>
      <c r="R22" s="742"/>
      <c r="S22" s="742"/>
      <c r="T22" s="742"/>
      <c r="U22" s="743"/>
      <c r="V22" s="744" t="s">
        <v>100</v>
      </c>
      <c r="W22" s="744"/>
      <c r="X22" s="744"/>
      <c r="Y22" s="746" t="s">
        <v>316</v>
      </c>
      <c r="Z22" s="746"/>
      <c r="AA22" s="746"/>
      <c r="AB22" s="746"/>
      <c r="AC22" s="746"/>
      <c r="AD22" s="552" t="s">
        <v>316</v>
      </c>
    </row>
    <row r="23" spans="4:31" ht="12" customHeight="1">
      <c r="D23" s="674" t="s">
        <v>856</v>
      </c>
      <c r="E23" s="742"/>
      <c r="F23" s="742"/>
      <c r="G23" s="742"/>
      <c r="H23" s="742"/>
      <c r="I23" s="742"/>
      <c r="J23" s="742"/>
      <c r="K23" s="742"/>
      <c r="L23" s="742"/>
      <c r="M23" s="742"/>
      <c r="N23" s="742"/>
      <c r="O23" s="742"/>
      <c r="P23" s="742"/>
      <c r="Q23" s="742"/>
      <c r="R23" s="742"/>
      <c r="S23" s="742"/>
      <c r="T23" s="742"/>
      <c r="U23" s="743"/>
      <c r="V23" s="744" t="s">
        <v>102</v>
      </c>
      <c r="W23" s="744"/>
      <c r="X23" s="744"/>
      <c r="Y23" s="746" t="s">
        <v>316</v>
      </c>
      <c r="Z23" s="746"/>
      <c r="AA23" s="746"/>
      <c r="AB23" s="746"/>
      <c r="AC23" s="746"/>
      <c r="AD23" s="552" t="s">
        <v>316</v>
      </c>
    </row>
    <row r="24" spans="4:31" ht="12" customHeight="1">
      <c r="D24" s="674" t="s">
        <v>857</v>
      </c>
      <c r="E24" s="742"/>
      <c r="F24" s="742"/>
      <c r="G24" s="742"/>
      <c r="H24" s="742"/>
      <c r="I24" s="742"/>
      <c r="J24" s="742"/>
      <c r="K24" s="742"/>
      <c r="L24" s="742"/>
      <c r="M24" s="742"/>
      <c r="N24" s="742"/>
      <c r="O24" s="742"/>
      <c r="P24" s="742"/>
      <c r="Q24" s="742"/>
      <c r="R24" s="742"/>
      <c r="S24" s="742"/>
      <c r="T24" s="742"/>
      <c r="U24" s="743"/>
      <c r="V24" s="744" t="s">
        <v>104</v>
      </c>
      <c r="W24" s="744"/>
      <c r="X24" s="744"/>
      <c r="Y24" s="769">
        <v>800000</v>
      </c>
      <c r="Z24" s="769"/>
      <c r="AA24" s="769"/>
      <c r="AB24" s="769"/>
      <c r="AC24" s="769"/>
      <c r="AD24" s="551">
        <v>11026242.66</v>
      </c>
    </row>
    <row r="25" spans="4:31" ht="12" customHeight="1">
      <c r="D25" s="753" t="s">
        <v>858</v>
      </c>
      <c r="E25" s="753"/>
      <c r="F25" s="753"/>
      <c r="G25" s="753"/>
      <c r="H25" s="753"/>
      <c r="I25" s="753"/>
      <c r="J25" s="753"/>
      <c r="K25" s="753"/>
      <c r="L25" s="753"/>
      <c r="M25" s="753"/>
      <c r="N25" s="753"/>
      <c r="O25" s="753"/>
      <c r="P25" s="753"/>
      <c r="Q25" s="753"/>
      <c r="R25" s="753"/>
      <c r="S25" s="753"/>
      <c r="T25" s="753"/>
      <c r="U25" s="753"/>
      <c r="V25" s="751" t="s">
        <v>150</v>
      </c>
      <c r="W25" s="751"/>
      <c r="X25" s="751"/>
      <c r="Y25" s="754">
        <v>1270158.54</v>
      </c>
      <c r="Z25" s="754"/>
      <c r="AA25" s="754"/>
      <c r="AB25" s="754"/>
      <c r="AC25" s="754"/>
      <c r="AD25" s="546">
        <v>100307439.29000001</v>
      </c>
    </row>
    <row r="26" spans="4:31" ht="12.75" customHeight="1">
      <c r="D26" s="755" t="s">
        <v>162</v>
      </c>
      <c r="E26" s="755"/>
      <c r="F26" s="755"/>
      <c r="G26" s="755"/>
      <c r="H26" s="755"/>
      <c r="I26" s="755"/>
      <c r="J26" s="755"/>
      <c r="K26" s="755"/>
      <c r="L26" s="755"/>
      <c r="M26" s="755"/>
      <c r="N26" s="755"/>
      <c r="O26" s="755"/>
      <c r="P26" s="755"/>
      <c r="Q26" s="755"/>
      <c r="R26" s="755"/>
      <c r="S26" s="755"/>
      <c r="T26" s="755"/>
      <c r="U26" s="755"/>
      <c r="V26" s="568"/>
      <c r="W26" s="569"/>
      <c r="X26" s="570"/>
      <c r="Y26" s="571"/>
      <c r="Z26" s="572"/>
      <c r="AA26" s="572"/>
      <c r="AB26" s="572"/>
      <c r="AC26" s="573"/>
      <c r="AD26" s="574"/>
    </row>
    <row r="27" spans="4:31" ht="12" customHeight="1">
      <c r="D27" s="674" t="s">
        <v>859</v>
      </c>
      <c r="E27" s="742"/>
      <c r="F27" s="742"/>
      <c r="G27" s="742"/>
      <c r="H27" s="742"/>
      <c r="I27" s="742"/>
      <c r="J27" s="742"/>
      <c r="K27" s="742"/>
      <c r="L27" s="742"/>
      <c r="M27" s="742"/>
      <c r="N27" s="742"/>
      <c r="O27" s="742"/>
      <c r="P27" s="742"/>
      <c r="Q27" s="742"/>
      <c r="R27" s="742"/>
      <c r="S27" s="742"/>
      <c r="T27" s="742"/>
      <c r="U27" s="743"/>
      <c r="V27" s="744" t="s">
        <v>151</v>
      </c>
      <c r="W27" s="744"/>
      <c r="X27" s="744"/>
      <c r="Y27" s="769">
        <v>755245.15</v>
      </c>
      <c r="Z27" s="769"/>
      <c r="AA27" s="769"/>
      <c r="AB27" s="769"/>
      <c r="AC27" s="769"/>
      <c r="AD27" s="551">
        <v>59143379.710000001</v>
      </c>
    </row>
    <row r="28" spans="4:31" ht="12" customHeight="1">
      <c r="D28" s="674" t="s">
        <v>860</v>
      </c>
      <c r="E28" s="742"/>
      <c r="F28" s="742"/>
      <c r="G28" s="742"/>
      <c r="H28" s="742"/>
      <c r="I28" s="742"/>
      <c r="J28" s="742"/>
      <c r="K28" s="742"/>
      <c r="L28" s="742"/>
      <c r="M28" s="742"/>
      <c r="N28" s="742"/>
      <c r="O28" s="742"/>
      <c r="P28" s="742"/>
      <c r="Q28" s="742"/>
      <c r="R28" s="742"/>
      <c r="S28" s="742"/>
      <c r="T28" s="742"/>
      <c r="U28" s="743"/>
      <c r="V28" s="744" t="s">
        <v>152</v>
      </c>
      <c r="W28" s="744"/>
      <c r="X28" s="744"/>
      <c r="Y28" s="746" t="s">
        <v>316</v>
      </c>
      <c r="Z28" s="746"/>
      <c r="AA28" s="746"/>
      <c r="AB28" s="746"/>
      <c r="AC28" s="746"/>
      <c r="AD28" s="552" t="s">
        <v>316</v>
      </c>
    </row>
    <row r="29" spans="4:31" ht="12" customHeight="1">
      <c r="D29" s="674" t="s">
        <v>861</v>
      </c>
      <c r="E29" s="742"/>
      <c r="F29" s="742"/>
      <c r="G29" s="742"/>
      <c r="H29" s="742"/>
      <c r="I29" s="742"/>
      <c r="J29" s="742"/>
      <c r="K29" s="742"/>
      <c r="L29" s="742"/>
      <c r="M29" s="742"/>
      <c r="N29" s="742"/>
      <c r="O29" s="742"/>
      <c r="P29" s="742"/>
      <c r="Q29" s="742"/>
      <c r="R29" s="742"/>
      <c r="S29" s="742"/>
      <c r="T29" s="742"/>
      <c r="U29" s="743"/>
      <c r="V29" s="744" t="s">
        <v>154</v>
      </c>
      <c r="W29" s="744"/>
      <c r="X29" s="744"/>
      <c r="Y29" s="769">
        <v>370260</v>
      </c>
      <c r="Z29" s="769"/>
      <c r="AA29" s="769"/>
      <c r="AB29" s="769"/>
      <c r="AC29" s="769"/>
      <c r="AD29" s="551">
        <v>23193430.579999998</v>
      </c>
    </row>
    <row r="30" spans="4:31" ht="12" customHeight="1">
      <c r="D30" s="674" t="s">
        <v>862</v>
      </c>
      <c r="E30" s="742"/>
      <c r="F30" s="742"/>
      <c r="G30" s="742"/>
      <c r="H30" s="742"/>
      <c r="I30" s="742"/>
      <c r="J30" s="742"/>
      <c r="K30" s="742"/>
      <c r="L30" s="742"/>
      <c r="M30" s="742"/>
      <c r="N30" s="742"/>
      <c r="O30" s="742"/>
      <c r="P30" s="742"/>
      <c r="Q30" s="742"/>
      <c r="R30" s="742"/>
      <c r="S30" s="742"/>
      <c r="T30" s="742"/>
      <c r="U30" s="743"/>
      <c r="V30" s="758" t="s">
        <v>155</v>
      </c>
      <c r="W30" s="758"/>
      <c r="X30" s="758"/>
      <c r="Y30" s="746" t="s">
        <v>316</v>
      </c>
      <c r="Z30" s="746"/>
      <c r="AA30" s="746"/>
      <c r="AB30" s="746"/>
      <c r="AC30" s="746"/>
      <c r="AD30" s="552" t="s">
        <v>316</v>
      </c>
      <c r="AE30" s="271" t="s">
        <v>701</v>
      </c>
    </row>
    <row r="31" spans="4:31" ht="12" customHeight="1">
      <c r="D31" s="674" t="s">
        <v>863</v>
      </c>
      <c r="E31" s="742"/>
      <c r="F31" s="742"/>
      <c r="G31" s="742"/>
      <c r="H31" s="742"/>
      <c r="I31" s="742"/>
      <c r="J31" s="742"/>
      <c r="K31" s="742"/>
      <c r="L31" s="742"/>
      <c r="M31" s="742"/>
      <c r="N31" s="742"/>
      <c r="O31" s="742"/>
      <c r="P31" s="742"/>
      <c r="Q31" s="742"/>
      <c r="R31" s="742"/>
      <c r="S31" s="742"/>
      <c r="T31" s="742"/>
      <c r="U31" s="743"/>
      <c r="V31" s="744" t="s">
        <v>156</v>
      </c>
      <c r="W31" s="744"/>
      <c r="X31" s="744"/>
      <c r="Y31" s="746" t="s">
        <v>316</v>
      </c>
      <c r="Z31" s="746"/>
      <c r="AA31" s="746"/>
      <c r="AB31" s="746"/>
      <c r="AC31" s="746"/>
      <c r="AD31" s="552" t="s">
        <v>316</v>
      </c>
    </row>
    <row r="32" spans="4:31" ht="12" customHeight="1">
      <c r="D32" s="674" t="s">
        <v>864</v>
      </c>
      <c r="E32" s="742"/>
      <c r="F32" s="742"/>
      <c r="G32" s="742"/>
      <c r="H32" s="742"/>
      <c r="I32" s="742"/>
      <c r="J32" s="742"/>
      <c r="K32" s="742"/>
      <c r="L32" s="742"/>
      <c r="M32" s="742"/>
      <c r="N32" s="742"/>
      <c r="O32" s="742"/>
      <c r="P32" s="742"/>
      <c r="Q32" s="742"/>
      <c r="R32" s="742"/>
      <c r="S32" s="742"/>
      <c r="T32" s="742"/>
      <c r="U32" s="743"/>
      <c r="V32" s="756" t="s">
        <v>865</v>
      </c>
      <c r="W32" s="756"/>
      <c r="X32" s="756"/>
      <c r="Y32" s="770">
        <v>144653</v>
      </c>
      <c r="Z32" s="770"/>
      <c r="AA32" s="770"/>
      <c r="AB32" s="770"/>
      <c r="AC32" s="770"/>
      <c r="AD32" s="548">
        <v>17600342</v>
      </c>
    </row>
    <row r="33" spans="4:30" ht="12" customHeight="1">
      <c r="D33" s="674" t="s">
        <v>866</v>
      </c>
      <c r="E33" s="742"/>
      <c r="F33" s="742"/>
      <c r="G33" s="742"/>
      <c r="H33" s="742"/>
      <c r="I33" s="742"/>
      <c r="J33" s="742"/>
      <c r="K33" s="742"/>
      <c r="L33" s="742"/>
      <c r="M33" s="742"/>
      <c r="N33" s="742"/>
      <c r="O33" s="742"/>
      <c r="P33" s="742"/>
      <c r="Q33" s="742"/>
      <c r="R33" s="742"/>
      <c r="S33" s="742"/>
      <c r="T33" s="742"/>
      <c r="U33" s="743"/>
      <c r="V33" s="756" t="s">
        <v>867</v>
      </c>
      <c r="W33" s="756"/>
      <c r="X33" s="756"/>
      <c r="Y33" s="772">
        <v>0.39</v>
      </c>
      <c r="Z33" s="772"/>
      <c r="AA33" s="772"/>
      <c r="AB33" s="772"/>
      <c r="AC33" s="772"/>
      <c r="AD33" s="576">
        <v>370287</v>
      </c>
    </row>
    <row r="34" spans="4:30" ht="24" customHeight="1">
      <c r="D34" s="753" t="s">
        <v>868</v>
      </c>
      <c r="E34" s="753"/>
      <c r="F34" s="753"/>
      <c r="G34" s="753"/>
      <c r="H34" s="753"/>
      <c r="I34" s="753"/>
      <c r="J34" s="753"/>
      <c r="K34" s="753"/>
      <c r="L34" s="753"/>
      <c r="M34" s="753"/>
      <c r="N34" s="753"/>
      <c r="O34" s="753"/>
      <c r="P34" s="753"/>
      <c r="Q34" s="753"/>
      <c r="R34" s="753"/>
      <c r="S34" s="753"/>
      <c r="T34" s="753"/>
      <c r="U34" s="753"/>
      <c r="V34" s="760" t="s">
        <v>869</v>
      </c>
      <c r="W34" s="760"/>
      <c r="X34" s="760"/>
      <c r="Y34" s="773">
        <v>-470158.54</v>
      </c>
      <c r="Z34" s="773"/>
      <c r="AA34" s="773"/>
      <c r="AB34" s="773"/>
      <c r="AC34" s="773"/>
      <c r="AD34" s="578">
        <v>-10231198.189999999</v>
      </c>
    </row>
    <row r="35" spans="4:30" ht="11.25" customHeight="1">
      <c r="D35" s="749" t="s">
        <v>498</v>
      </c>
      <c r="E35" s="749"/>
      <c r="F35" s="749"/>
      <c r="G35" s="749"/>
      <c r="H35" s="749"/>
      <c r="I35" s="749"/>
      <c r="J35" s="749"/>
      <c r="K35" s="749"/>
      <c r="L35" s="749"/>
      <c r="M35" s="749"/>
      <c r="N35" s="749"/>
      <c r="O35" s="749"/>
      <c r="P35" s="749"/>
      <c r="Q35" s="749"/>
      <c r="R35" s="749"/>
      <c r="S35" s="749"/>
      <c r="T35" s="749"/>
      <c r="U35" s="749"/>
      <c r="V35" s="749"/>
      <c r="W35" s="749"/>
      <c r="X35" s="749"/>
      <c r="Y35" s="749"/>
      <c r="Z35" s="749"/>
      <c r="AA35" s="749"/>
      <c r="AB35" s="749"/>
      <c r="AC35" s="749"/>
      <c r="AD35" s="749"/>
    </row>
    <row r="36" spans="4:30" ht="11.25" customHeight="1">
      <c r="D36" s="750" t="s">
        <v>870</v>
      </c>
      <c r="E36" s="750"/>
      <c r="F36" s="750"/>
      <c r="G36" s="750"/>
      <c r="H36" s="750"/>
      <c r="I36" s="750"/>
      <c r="J36" s="750"/>
      <c r="K36" s="750"/>
      <c r="L36" s="750"/>
      <c r="M36" s="750"/>
      <c r="N36" s="750"/>
      <c r="O36" s="750"/>
      <c r="P36" s="750"/>
      <c r="Q36" s="750"/>
      <c r="R36" s="750"/>
      <c r="S36" s="750"/>
      <c r="T36" s="750"/>
      <c r="U36" s="750"/>
      <c r="V36" s="751" t="s">
        <v>871</v>
      </c>
      <c r="W36" s="751"/>
      <c r="X36" s="751"/>
      <c r="Y36" s="771" t="s">
        <v>316</v>
      </c>
      <c r="Z36" s="771"/>
      <c r="AA36" s="771"/>
      <c r="AB36" s="771"/>
      <c r="AC36" s="771"/>
      <c r="AD36" s="579" t="s">
        <v>316</v>
      </c>
    </row>
    <row r="37" spans="4:30" ht="12" customHeight="1">
      <c r="D37" s="755" t="s">
        <v>162</v>
      </c>
      <c r="E37" s="755"/>
      <c r="F37" s="755"/>
      <c r="G37" s="755"/>
      <c r="H37" s="755"/>
      <c r="I37" s="755"/>
      <c r="J37" s="755"/>
      <c r="K37" s="755"/>
      <c r="L37" s="755"/>
      <c r="M37" s="755"/>
      <c r="N37" s="755"/>
      <c r="O37" s="755"/>
      <c r="P37" s="755"/>
      <c r="Q37" s="755"/>
      <c r="R37" s="755"/>
      <c r="S37" s="755"/>
      <c r="T37" s="755"/>
      <c r="U37" s="755"/>
      <c r="V37" s="568"/>
      <c r="W37" s="569"/>
      <c r="X37" s="570"/>
      <c r="Y37" s="571"/>
      <c r="Z37" s="572"/>
      <c r="AA37" s="572"/>
      <c r="AB37" s="572"/>
      <c r="AC37" s="573"/>
      <c r="AD37" s="574"/>
    </row>
    <row r="38" spans="4:30" ht="12" customHeight="1">
      <c r="D38" s="674" t="s">
        <v>872</v>
      </c>
      <c r="E38" s="742"/>
      <c r="F38" s="742"/>
      <c r="G38" s="742"/>
      <c r="H38" s="742"/>
      <c r="I38" s="742"/>
      <c r="J38" s="742"/>
      <c r="K38" s="742"/>
      <c r="L38" s="742"/>
      <c r="M38" s="742"/>
      <c r="N38" s="742"/>
      <c r="O38" s="742"/>
      <c r="P38" s="742"/>
      <c r="Q38" s="742"/>
      <c r="R38" s="742"/>
      <c r="S38" s="742"/>
      <c r="T38" s="742"/>
      <c r="U38" s="743"/>
      <c r="V38" s="758" t="s">
        <v>873</v>
      </c>
      <c r="W38" s="758"/>
      <c r="X38" s="758"/>
      <c r="Y38" s="746" t="s">
        <v>316</v>
      </c>
      <c r="Z38" s="746"/>
      <c r="AA38" s="746"/>
      <c r="AB38" s="746"/>
      <c r="AC38" s="746"/>
      <c r="AD38" s="552" t="s">
        <v>316</v>
      </c>
    </row>
    <row r="39" spans="4:30" ht="12" customHeight="1">
      <c r="D39" s="674" t="s">
        <v>874</v>
      </c>
      <c r="E39" s="742"/>
      <c r="F39" s="742"/>
      <c r="G39" s="742"/>
      <c r="H39" s="742"/>
      <c r="I39" s="742"/>
      <c r="J39" s="742"/>
      <c r="K39" s="742"/>
      <c r="L39" s="742"/>
      <c r="M39" s="742"/>
      <c r="N39" s="742"/>
      <c r="O39" s="742"/>
      <c r="P39" s="742"/>
      <c r="Q39" s="742"/>
      <c r="R39" s="742"/>
      <c r="S39" s="742"/>
      <c r="T39" s="742"/>
      <c r="U39" s="743"/>
      <c r="V39" s="758" t="s">
        <v>875</v>
      </c>
      <c r="W39" s="758"/>
      <c r="X39" s="758"/>
      <c r="Y39" s="759" t="s">
        <v>316</v>
      </c>
      <c r="Z39" s="759"/>
      <c r="AA39" s="759"/>
      <c r="AB39" s="759"/>
      <c r="AC39" s="759"/>
      <c r="AD39" s="554" t="s">
        <v>316</v>
      </c>
    </row>
    <row r="40" spans="4:30" ht="12" customHeight="1">
      <c r="D40" s="674" t="s">
        <v>876</v>
      </c>
      <c r="E40" s="742"/>
      <c r="F40" s="742"/>
      <c r="G40" s="742"/>
      <c r="H40" s="742"/>
      <c r="I40" s="742"/>
      <c r="J40" s="742"/>
      <c r="K40" s="742"/>
      <c r="L40" s="742"/>
      <c r="M40" s="742"/>
      <c r="N40" s="742"/>
      <c r="O40" s="742"/>
      <c r="P40" s="742"/>
      <c r="Q40" s="742"/>
      <c r="R40" s="742"/>
      <c r="S40" s="742"/>
      <c r="T40" s="742"/>
      <c r="U40" s="743"/>
      <c r="V40" s="756" t="s">
        <v>877</v>
      </c>
      <c r="W40" s="756"/>
      <c r="X40" s="756"/>
      <c r="Y40" s="759" t="s">
        <v>316</v>
      </c>
      <c r="Z40" s="759"/>
      <c r="AA40" s="759"/>
      <c r="AB40" s="759"/>
      <c r="AC40" s="759"/>
      <c r="AD40" s="554" t="s">
        <v>316</v>
      </c>
    </row>
    <row r="41" spans="4:30" ht="24" customHeight="1">
      <c r="D41" s="753" t="s">
        <v>878</v>
      </c>
      <c r="E41" s="753"/>
      <c r="F41" s="753"/>
      <c r="G41" s="753"/>
      <c r="H41" s="753"/>
      <c r="I41" s="753"/>
      <c r="J41" s="753"/>
      <c r="K41" s="753"/>
      <c r="L41" s="753"/>
      <c r="M41" s="753"/>
      <c r="N41" s="753"/>
      <c r="O41" s="753"/>
      <c r="P41" s="753"/>
      <c r="Q41" s="753"/>
      <c r="R41" s="753"/>
      <c r="S41" s="753"/>
      <c r="T41" s="753"/>
      <c r="U41" s="753"/>
      <c r="V41" s="744" t="s">
        <v>879</v>
      </c>
      <c r="W41" s="744"/>
      <c r="X41" s="744"/>
      <c r="Y41" s="746" t="s">
        <v>316</v>
      </c>
      <c r="Z41" s="746"/>
      <c r="AA41" s="746"/>
      <c r="AB41" s="746"/>
      <c r="AC41" s="746"/>
      <c r="AD41" s="552" t="s">
        <v>316</v>
      </c>
    </row>
    <row r="42" spans="4:30" ht="12" customHeight="1">
      <c r="D42" s="680" t="s">
        <v>880</v>
      </c>
      <c r="E42" s="761"/>
      <c r="F42" s="761"/>
      <c r="G42" s="761"/>
      <c r="H42" s="761"/>
      <c r="I42" s="761"/>
      <c r="J42" s="761"/>
      <c r="K42" s="761"/>
      <c r="L42" s="761"/>
      <c r="M42" s="761"/>
      <c r="N42" s="761"/>
      <c r="O42" s="761"/>
      <c r="P42" s="761"/>
      <c r="Q42" s="761"/>
      <c r="R42" s="761"/>
      <c r="S42" s="761"/>
      <c r="T42" s="761"/>
      <c r="U42" s="762"/>
      <c r="V42" s="756" t="s">
        <v>881</v>
      </c>
      <c r="W42" s="756"/>
      <c r="X42" s="756"/>
      <c r="Y42" s="759" t="s">
        <v>316</v>
      </c>
      <c r="Z42" s="759"/>
      <c r="AA42" s="759"/>
      <c r="AB42" s="759"/>
      <c r="AC42" s="759"/>
      <c r="AD42" s="554" t="s">
        <v>316</v>
      </c>
    </row>
    <row r="43" spans="4:30" ht="12" customHeight="1">
      <c r="D43" s="680" t="s">
        <v>882</v>
      </c>
      <c r="E43" s="680"/>
      <c r="F43" s="680"/>
      <c r="G43" s="680"/>
      <c r="H43" s="680"/>
      <c r="I43" s="680"/>
      <c r="J43" s="680"/>
      <c r="K43" s="680"/>
      <c r="L43" s="680"/>
      <c r="M43" s="680"/>
      <c r="N43" s="680"/>
      <c r="O43" s="680"/>
      <c r="P43" s="680"/>
      <c r="Q43" s="680"/>
      <c r="R43" s="680"/>
      <c r="S43" s="680"/>
      <c r="T43" s="680"/>
      <c r="U43" s="680"/>
      <c r="V43" s="756" t="s">
        <v>883</v>
      </c>
      <c r="W43" s="756"/>
      <c r="X43" s="756"/>
      <c r="Y43" s="759" t="s">
        <v>316</v>
      </c>
      <c r="Z43" s="759"/>
      <c r="AA43" s="759"/>
      <c r="AB43" s="759"/>
      <c r="AC43" s="759"/>
      <c r="AD43" s="554" t="s">
        <v>316</v>
      </c>
    </row>
    <row r="44" spans="4:30" ht="12" customHeight="1">
      <c r="D44" s="680" t="s">
        <v>884</v>
      </c>
      <c r="E44" s="680"/>
      <c r="F44" s="680"/>
      <c r="G44" s="680"/>
      <c r="H44" s="680"/>
      <c r="I44" s="680"/>
      <c r="J44" s="680"/>
      <c r="K44" s="680"/>
      <c r="L44" s="680"/>
      <c r="M44" s="680"/>
      <c r="N44" s="680"/>
      <c r="O44" s="680"/>
      <c r="P44" s="680"/>
      <c r="Q44" s="680"/>
      <c r="R44" s="680"/>
      <c r="S44" s="680"/>
      <c r="T44" s="680"/>
      <c r="U44" s="680"/>
      <c r="V44" s="756" t="s">
        <v>885</v>
      </c>
      <c r="W44" s="756"/>
      <c r="X44" s="756"/>
      <c r="Y44" s="759" t="s">
        <v>316</v>
      </c>
      <c r="Z44" s="759"/>
      <c r="AA44" s="759"/>
      <c r="AB44" s="759"/>
      <c r="AC44" s="759"/>
      <c r="AD44" s="554" t="s">
        <v>316</v>
      </c>
    </row>
    <row r="45" spans="4:30" ht="12" customHeight="1">
      <c r="D45" s="680" t="s">
        <v>886</v>
      </c>
      <c r="E45" s="680"/>
      <c r="F45" s="680"/>
      <c r="G45" s="680"/>
      <c r="H45" s="680"/>
      <c r="I45" s="680"/>
      <c r="J45" s="680"/>
      <c r="K45" s="680"/>
      <c r="L45" s="680"/>
      <c r="M45" s="680"/>
      <c r="N45" s="680"/>
      <c r="O45" s="680"/>
      <c r="P45" s="680"/>
      <c r="Q45" s="680"/>
      <c r="R45" s="680"/>
      <c r="S45" s="680"/>
      <c r="T45" s="680"/>
      <c r="U45" s="680"/>
      <c r="V45" s="756" t="s">
        <v>887</v>
      </c>
      <c r="W45" s="756"/>
      <c r="X45" s="756"/>
      <c r="Y45" s="759" t="s">
        <v>316</v>
      </c>
      <c r="Z45" s="759"/>
      <c r="AA45" s="759"/>
      <c r="AB45" s="759"/>
      <c r="AC45" s="759"/>
      <c r="AD45" s="554" t="s">
        <v>316</v>
      </c>
    </row>
    <row r="46" spans="4:30" ht="12" customHeight="1">
      <c r="D46" s="680" t="s">
        <v>888</v>
      </c>
      <c r="E46" s="680"/>
      <c r="F46" s="680"/>
      <c r="G46" s="680"/>
      <c r="H46" s="680"/>
      <c r="I46" s="680"/>
      <c r="J46" s="680"/>
      <c r="K46" s="680"/>
      <c r="L46" s="680"/>
      <c r="M46" s="680"/>
      <c r="N46" s="680"/>
      <c r="O46" s="680"/>
      <c r="P46" s="680"/>
      <c r="Q46" s="680"/>
      <c r="R46" s="680"/>
      <c r="S46" s="680"/>
      <c r="T46" s="680"/>
      <c r="U46" s="680"/>
      <c r="V46" s="756" t="s">
        <v>889</v>
      </c>
      <c r="W46" s="756"/>
      <c r="X46" s="756"/>
      <c r="Y46" s="759" t="s">
        <v>316</v>
      </c>
      <c r="Z46" s="759"/>
      <c r="AA46" s="759"/>
      <c r="AB46" s="759"/>
      <c r="AC46" s="759"/>
      <c r="AD46" s="554" t="s">
        <v>316</v>
      </c>
    </row>
    <row r="47" spans="4:30" ht="12" customHeight="1">
      <c r="D47" s="680" t="s">
        <v>890</v>
      </c>
      <c r="E47" s="680"/>
      <c r="F47" s="680"/>
      <c r="G47" s="680"/>
      <c r="H47" s="680"/>
      <c r="I47" s="680"/>
      <c r="J47" s="680"/>
      <c r="K47" s="680"/>
      <c r="L47" s="680"/>
      <c r="M47" s="680"/>
      <c r="N47" s="680"/>
      <c r="O47" s="680"/>
      <c r="P47" s="680"/>
      <c r="Q47" s="680"/>
      <c r="R47" s="680"/>
      <c r="S47" s="680"/>
      <c r="T47" s="680"/>
      <c r="U47" s="680"/>
      <c r="V47" s="756" t="s">
        <v>891</v>
      </c>
      <c r="W47" s="756"/>
      <c r="X47" s="756"/>
      <c r="Y47" s="759" t="s">
        <v>316</v>
      </c>
      <c r="Z47" s="759"/>
      <c r="AA47" s="759"/>
      <c r="AB47" s="759"/>
      <c r="AC47" s="759"/>
      <c r="AD47" s="554" t="s">
        <v>316</v>
      </c>
    </row>
    <row r="48" spans="4:30" ht="12" customHeight="1">
      <c r="D48" s="680" t="s">
        <v>856</v>
      </c>
      <c r="E48" s="761"/>
      <c r="F48" s="761"/>
      <c r="G48" s="761"/>
      <c r="H48" s="761"/>
      <c r="I48" s="761"/>
      <c r="J48" s="761"/>
      <c r="K48" s="761"/>
      <c r="L48" s="761"/>
      <c r="M48" s="761"/>
      <c r="N48" s="761"/>
      <c r="O48" s="761"/>
      <c r="P48" s="761"/>
      <c r="Q48" s="761"/>
      <c r="R48" s="761"/>
      <c r="S48" s="761"/>
      <c r="T48" s="761"/>
      <c r="U48" s="762"/>
      <c r="V48" s="756" t="s">
        <v>892</v>
      </c>
      <c r="W48" s="756"/>
      <c r="X48" s="756"/>
      <c r="Y48" s="759" t="s">
        <v>316</v>
      </c>
      <c r="Z48" s="759"/>
      <c r="AA48" s="759"/>
      <c r="AB48" s="759"/>
      <c r="AC48" s="759"/>
      <c r="AD48" s="554" t="s">
        <v>316</v>
      </c>
    </row>
    <row r="49" spans="4:30" ht="12" customHeight="1">
      <c r="D49" s="674" t="s">
        <v>857</v>
      </c>
      <c r="E49" s="742"/>
      <c r="F49" s="742"/>
      <c r="G49" s="742"/>
      <c r="H49" s="742"/>
      <c r="I49" s="742"/>
      <c r="J49" s="742"/>
      <c r="K49" s="742"/>
      <c r="L49" s="742"/>
      <c r="M49" s="742"/>
      <c r="N49" s="742"/>
      <c r="O49" s="742"/>
      <c r="P49" s="742"/>
      <c r="Q49" s="742"/>
      <c r="R49" s="742"/>
      <c r="S49" s="742"/>
      <c r="T49" s="742"/>
      <c r="U49" s="743"/>
      <c r="V49" s="756" t="s">
        <v>893</v>
      </c>
      <c r="W49" s="756"/>
      <c r="X49" s="756"/>
      <c r="Y49" s="759" t="s">
        <v>316</v>
      </c>
      <c r="Z49" s="759"/>
      <c r="AA49" s="759"/>
      <c r="AB49" s="759"/>
      <c r="AC49" s="759"/>
      <c r="AD49" s="554" t="s">
        <v>316</v>
      </c>
    </row>
    <row r="50" spans="4:30" ht="15" customHeight="1">
      <c r="D50" s="763" t="s">
        <v>894</v>
      </c>
      <c r="E50" s="763"/>
      <c r="F50" s="763"/>
      <c r="G50" s="763"/>
      <c r="H50" s="763"/>
      <c r="I50" s="763"/>
      <c r="J50" s="763"/>
      <c r="K50" s="763"/>
      <c r="L50" s="763"/>
      <c r="M50" s="763"/>
      <c r="N50" s="763"/>
      <c r="O50" s="763"/>
      <c r="P50" s="763"/>
      <c r="Q50" s="763"/>
      <c r="R50" s="763"/>
      <c r="S50" s="763"/>
      <c r="T50" s="763"/>
      <c r="U50" s="763"/>
      <c r="V50" s="760" t="s">
        <v>895</v>
      </c>
      <c r="W50" s="760"/>
      <c r="X50" s="760"/>
      <c r="Y50" s="774" t="s">
        <v>316</v>
      </c>
      <c r="Z50" s="774"/>
      <c r="AA50" s="774"/>
      <c r="AB50" s="774"/>
      <c r="AC50" s="774"/>
      <c r="AD50" s="577">
        <v>36135</v>
      </c>
    </row>
    <row r="51" spans="4:30" ht="13.5" customHeight="1">
      <c r="D51" s="755" t="s">
        <v>162</v>
      </c>
      <c r="E51" s="755"/>
      <c r="F51" s="755"/>
      <c r="G51" s="755"/>
      <c r="H51" s="755"/>
      <c r="I51" s="755"/>
      <c r="J51" s="755"/>
      <c r="K51" s="755"/>
      <c r="L51" s="755"/>
      <c r="M51" s="755"/>
      <c r="N51" s="755"/>
      <c r="O51" s="755"/>
      <c r="P51" s="755"/>
      <c r="Q51" s="755"/>
      <c r="R51" s="755"/>
      <c r="S51" s="755"/>
      <c r="T51" s="755"/>
      <c r="U51" s="755"/>
      <c r="V51" s="568"/>
      <c r="W51" s="569"/>
      <c r="X51" s="570"/>
      <c r="Y51" s="764">
        <v>0</v>
      </c>
      <c r="Z51" s="764"/>
      <c r="AA51" s="764"/>
      <c r="AB51" s="764"/>
      <c r="AC51" s="764"/>
      <c r="AD51" s="575">
        <v>0</v>
      </c>
    </row>
    <row r="52" spans="4:30" ht="12" customHeight="1">
      <c r="D52" s="674" t="s">
        <v>896</v>
      </c>
      <c r="E52" s="742"/>
      <c r="F52" s="742"/>
      <c r="G52" s="742"/>
      <c r="H52" s="742"/>
      <c r="I52" s="742"/>
      <c r="J52" s="742"/>
      <c r="K52" s="742"/>
      <c r="L52" s="742"/>
      <c r="M52" s="742"/>
      <c r="N52" s="742"/>
      <c r="O52" s="742"/>
      <c r="P52" s="742"/>
      <c r="Q52" s="742"/>
      <c r="R52" s="742"/>
      <c r="S52" s="742"/>
      <c r="T52" s="742"/>
      <c r="U52" s="743"/>
      <c r="V52" s="756" t="s">
        <v>897</v>
      </c>
      <c r="W52" s="756"/>
      <c r="X52" s="756"/>
      <c r="Y52" s="759" t="s">
        <v>316</v>
      </c>
      <c r="Z52" s="759"/>
      <c r="AA52" s="759"/>
      <c r="AB52" s="759"/>
      <c r="AC52" s="759"/>
      <c r="AD52" s="576">
        <v>36135</v>
      </c>
    </row>
    <row r="53" spans="4:30" ht="12" customHeight="1">
      <c r="D53" s="674" t="s">
        <v>898</v>
      </c>
      <c r="E53" s="742"/>
      <c r="F53" s="742"/>
      <c r="G53" s="742"/>
      <c r="H53" s="742"/>
      <c r="I53" s="742"/>
      <c r="J53" s="742"/>
      <c r="K53" s="742"/>
      <c r="L53" s="742"/>
      <c r="M53" s="742"/>
      <c r="N53" s="742"/>
      <c r="O53" s="742"/>
      <c r="P53" s="742"/>
      <c r="Q53" s="742"/>
      <c r="R53" s="742"/>
      <c r="S53" s="742"/>
      <c r="T53" s="742"/>
      <c r="U53" s="743"/>
      <c r="V53" s="756" t="s">
        <v>899</v>
      </c>
      <c r="W53" s="756"/>
      <c r="X53" s="756"/>
      <c r="Y53" s="759" t="s">
        <v>316</v>
      </c>
      <c r="Z53" s="759"/>
      <c r="AA53" s="759"/>
      <c r="AB53" s="759"/>
      <c r="AC53" s="759"/>
      <c r="AD53" s="554" t="s">
        <v>316</v>
      </c>
    </row>
    <row r="54" spans="4:30" ht="12" customHeight="1">
      <c r="D54" s="766" t="s">
        <v>900</v>
      </c>
      <c r="E54" s="766"/>
      <c r="F54" s="766"/>
      <c r="G54" s="766"/>
      <c r="H54" s="766"/>
      <c r="I54" s="766"/>
      <c r="J54" s="766"/>
      <c r="K54" s="766"/>
      <c r="L54" s="766"/>
      <c r="M54" s="766"/>
      <c r="N54" s="766"/>
      <c r="O54" s="766"/>
      <c r="P54" s="766"/>
      <c r="Q54" s="766"/>
      <c r="R54" s="766"/>
      <c r="S54" s="766"/>
      <c r="T54" s="766"/>
      <c r="U54" s="766"/>
      <c r="V54" s="744" t="s">
        <v>901</v>
      </c>
      <c r="W54" s="744"/>
      <c r="X54" s="744"/>
      <c r="Y54" s="746" t="s">
        <v>316</v>
      </c>
      <c r="Z54" s="746"/>
      <c r="AA54" s="746"/>
      <c r="AB54" s="746"/>
      <c r="AC54" s="746"/>
      <c r="AD54" s="552" t="s">
        <v>316</v>
      </c>
    </row>
    <row r="55" spans="4:30" ht="24" customHeight="1">
      <c r="D55" s="765" t="s">
        <v>902</v>
      </c>
      <c r="E55" s="765"/>
      <c r="F55" s="765"/>
      <c r="G55" s="765"/>
      <c r="H55" s="765"/>
      <c r="I55" s="765"/>
      <c r="J55" s="765"/>
      <c r="K55" s="765"/>
      <c r="L55" s="765"/>
      <c r="M55" s="765"/>
      <c r="N55" s="765"/>
      <c r="O55" s="765"/>
      <c r="P55" s="765"/>
      <c r="Q55" s="765"/>
      <c r="R55" s="765"/>
      <c r="S55" s="765"/>
      <c r="T55" s="765"/>
      <c r="U55" s="765"/>
      <c r="V55" s="744" t="s">
        <v>903</v>
      </c>
      <c r="W55" s="744"/>
      <c r="X55" s="744"/>
      <c r="Y55" s="746" t="s">
        <v>316</v>
      </c>
      <c r="Z55" s="746"/>
      <c r="AA55" s="746"/>
      <c r="AB55" s="746"/>
      <c r="AC55" s="746"/>
      <c r="AD55" s="552" t="s">
        <v>316</v>
      </c>
    </row>
    <row r="56" spans="4:30" ht="12" customHeight="1">
      <c r="D56" s="766" t="s">
        <v>904</v>
      </c>
      <c r="E56" s="766"/>
      <c r="F56" s="766"/>
      <c r="G56" s="766"/>
      <c r="H56" s="766"/>
      <c r="I56" s="766"/>
      <c r="J56" s="766"/>
      <c r="K56" s="766"/>
      <c r="L56" s="766"/>
      <c r="M56" s="766"/>
      <c r="N56" s="766"/>
      <c r="O56" s="766"/>
      <c r="P56" s="766"/>
      <c r="Q56" s="766"/>
      <c r="R56" s="766"/>
      <c r="S56" s="766"/>
      <c r="T56" s="766"/>
      <c r="U56" s="766"/>
      <c r="V56" s="744" t="s">
        <v>905</v>
      </c>
      <c r="W56" s="744"/>
      <c r="X56" s="744"/>
      <c r="Y56" s="746" t="s">
        <v>316</v>
      </c>
      <c r="Z56" s="746"/>
      <c r="AA56" s="746"/>
      <c r="AB56" s="746"/>
      <c r="AC56" s="746"/>
      <c r="AD56" s="552" t="s">
        <v>316</v>
      </c>
    </row>
    <row r="57" spans="4:30" ht="12" customHeight="1">
      <c r="D57" s="766" t="s">
        <v>906</v>
      </c>
      <c r="E57" s="766"/>
      <c r="F57" s="766"/>
      <c r="G57" s="766"/>
      <c r="H57" s="766"/>
      <c r="I57" s="766"/>
      <c r="J57" s="766"/>
      <c r="K57" s="766"/>
      <c r="L57" s="766"/>
      <c r="M57" s="766"/>
      <c r="N57" s="766"/>
      <c r="O57" s="766"/>
      <c r="P57" s="766"/>
      <c r="Q57" s="766"/>
      <c r="R57" s="766"/>
      <c r="S57" s="766"/>
      <c r="T57" s="766"/>
      <c r="U57" s="766"/>
      <c r="V57" s="744" t="s">
        <v>907</v>
      </c>
      <c r="W57" s="744"/>
      <c r="X57" s="744"/>
      <c r="Y57" s="746" t="s">
        <v>316</v>
      </c>
      <c r="Z57" s="746"/>
      <c r="AA57" s="746"/>
      <c r="AB57" s="746"/>
      <c r="AC57" s="746"/>
      <c r="AD57" s="552" t="s">
        <v>316</v>
      </c>
    </row>
    <row r="58" spans="4:30" ht="12" customHeight="1">
      <c r="D58" s="765" t="s">
        <v>908</v>
      </c>
      <c r="E58" s="765"/>
      <c r="F58" s="765"/>
      <c r="G58" s="765"/>
      <c r="H58" s="765"/>
      <c r="I58" s="765"/>
      <c r="J58" s="765"/>
      <c r="K58" s="765"/>
      <c r="L58" s="765"/>
      <c r="M58" s="765"/>
      <c r="N58" s="765"/>
      <c r="O58" s="765"/>
      <c r="P58" s="765"/>
      <c r="Q58" s="765"/>
      <c r="R58" s="765"/>
      <c r="S58" s="765"/>
      <c r="T58" s="765"/>
      <c r="U58" s="765"/>
      <c r="V58" s="744" t="s">
        <v>909</v>
      </c>
      <c r="W58" s="744"/>
      <c r="X58" s="744"/>
      <c r="Y58" s="746" t="s">
        <v>316</v>
      </c>
      <c r="Z58" s="746"/>
      <c r="AA58" s="746"/>
      <c r="AB58" s="746"/>
      <c r="AC58" s="746"/>
      <c r="AD58" s="552" t="s">
        <v>316</v>
      </c>
    </row>
    <row r="59" spans="4:30" ht="12" customHeight="1">
      <c r="D59" s="767" t="s">
        <v>862</v>
      </c>
      <c r="E59" s="767"/>
      <c r="F59" s="767"/>
      <c r="G59" s="767"/>
      <c r="H59" s="767"/>
      <c r="I59" s="767"/>
      <c r="J59" s="767"/>
      <c r="K59" s="767"/>
      <c r="L59" s="767"/>
      <c r="M59" s="767"/>
      <c r="N59" s="767"/>
      <c r="O59" s="767"/>
      <c r="P59" s="767"/>
      <c r="Q59" s="767"/>
      <c r="R59" s="767"/>
      <c r="S59" s="767"/>
      <c r="T59" s="767"/>
      <c r="U59" s="767"/>
      <c r="V59" s="744" t="s">
        <v>910</v>
      </c>
      <c r="W59" s="744"/>
      <c r="X59" s="744"/>
      <c r="Y59" s="746" t="s">
        <v>316</v>
      </c>
      <c r="Z59" s="746"/>
      <c r="AA59" s="746"/>
      <c r="AB59" s="746"/>
      <c r="AC59" s="746"/>
      <c r="AD59" s="552" t="s">
        <v>316</v>
      </c>
    </row>
    <row r="60" spans="4:30" ht="5.25" customHeight="1"/>
  </sheetData>
  <mergeCells count="133">
    <mergeCell ref="D58:U58"/>
    <mergeCell ref="V58:X58"/>
    <mergeCell ref="Y58:AC58"/>
    <mergeCell ref="D59:U59"/>
    <mergeCell ref="V59:X59"/>
    <mergeCell ref="Y59:AC59"/>
    <mergeCell ref="D56:U56"/>
    <mergeCell ref="V56:X56"/>
    <mergeCell ref="Y56:AC56"/>
    <mergeCell ref="D57:U57"/>
    <mergeCell ref="V57:X57"/>
    <mergeCell ref="Y57:AC57"/>
    <mergeCell ref="D54:U54"/>
    <mergeCell ref="V54:X54"/>
    <mergeCell ref="Y54:AC54"/>
    <mergeCell ref="D55:U55"/>
    <mergeCell ref="V55:X55"/>
    <mergeCell ref="Y55:AC55"/>
    <mergeCell ref="D51:U51"/>
    <mergeCell ref="Y51:AC51"/>
    <mergeCell ref="D52:U52"/>
    <mergeCell ref="V52:X52"/>
    <mergeCell ref="Y52:AC52"/>
    <mergeCell ref="D53:U53"/>
    <mergeCell ref="V53:X53"/>
    <mergeCell ref="Y53:AC53"/>
    <mergeCell ref="D49:U49"/>
    <mergeCell ref="V49:X49"/>
    <mergeCell ref="Y49:AC49"/>
    <mergeCell ref="D50:U50"/>
    <mergeCell ref="V50:X50"/>
    <mergeCell ref="Y50:AC50"/>
    <mergeCell ref="D47:U47"/>
    <mergeCell ref="V47:X47"/>
    <mergeCell ref="Y47:AC47"/>
    <mergeCell ref="D48:U48"/>
    <mergeCell ref="V48:X48"/>
    <mergeCell ref="Y48:AC48"/>
    <mergeCell ref="D45:U45"/>
    <mergeCell ref="V45:X45"/>
    <mergeCell ref="Y45:AC45"/>
    <mergeCell ref="D46:U46"/>
    <mergeCell ref="V46:X46"/>
    <mergeCell ref="Y46:AC46"/>
    <mergeCell ref="D43:U43"/>
    <mergeCell ref="V43:X43"/>
    <mergeCell ref="Y43:AC43"/>
    <mergeCell ref="D44:U44"/>
    <mergeCell ref="V44:X44"/>
    <mergeCell ref="Y44:AC44"/>
    <mergeCell ref="D41:U41"/>
    <mergeCell ref="V41:X41"/>
    <mergeCell ref="Y41:AC41"/>
    <mergeCell ref="D42:U42"/>
    <mergeCell ref="V42:X42"/>
    <mergeCell ref="Y42:AC42"/>
    <mergeCell ref="D39:U39"/>
    <mergeCell ref="V39:X39"/>
    <mergeCell ref="Y39:AC39"/>
    <mergeCell ref="D40:U40"/>
    <mergeCell ref="V40:X40"/>
    <mergeCell ref="Y40:AC40"/>
    <mergeCell ref="D35:AD35"/>
    <mergeCell ref="D36:U36"/>
    <mergeCell ref="V36:X36"/>
    <mergeCell ref="Y36:AC36"/>
    <mergeCell ref="D37:U37"/>
    <mergeCell ref="D38:U38"/>
    <mergeCell ref="V38:X38"/>
    <mergeCell ref="Y38:AC38"/>
    <mergeCell ref="D33:U33"/>
    <mergeCell ref="V33:X33"/>
    <mergeCell ref="Y33:AC33"/>
    <mergeCell ref="D34:U34"/>
    <mergeCell ref="V34:X34"/>
    <mergeCell ref="Y34:AC34"/>
    <mergeCell ref="D31:U31"/>
    <mergeCell ref="V31:X31"/>
    <mergeCell ref="Y31:AC31"/>
    <mergeCell ref="D32:U32"/>
    <mergeCell ref="V32:X32"/>
    <mergeCell ref="Y32:AC32"/>
    <mergeCell ref="D29:U29"/>
    <mergeCell ref="V29:X29"/>
    <mergeCell ref="Y29:AC29"/>
    <mergeCell ref="D30:U30"/>
    <mergeCell ref="V30:X30"/>
    <mergeCell ref="Y30:AC30"/>
    <mergeCell ref="D26:U26"/>
    <mergeCell ref="D27:U27"/>
    <mergeCell ref="V27:X27"/>
    <mergeCell ref="Y27:AC27"/>
    <mergeCell ref="D28:U28"/>
    <mergeCell ref="V28:X28"/>
    <mergeCell ref="Y28:AC28"/>
    <mergeCell ref="D24:U24"/>
    <mergeCell ref="V24:X24"/>
    <mergeCell ref="Y24:AC24"/>
    <mergeCell ref="D25:U25"/>
    <mergeCell ref="V25:X25"/>
    <mergeCell ref="Y25:AC25"/>
    <mergeCell ref="D22:U22"/>
    <mergeCell ref="V22:X22"/>
    <mergeCell ref="Y22:AC22"/>
    <mergeCell ref="D23:U23"/>
    <mergeCell ref="V23:X23"/>
    <mergeCell ref="Y23:AC23"/>
    <mergeCell ref="D20:U20"/>
    <mergeCell ref="V20:X20"/>
    <mergeCell ref="Y20:AC20"/>
    <mergeCell ref="D21:U21"/>
    <mergeCell ref="V21:X21"/>
    <mergeCell ref="Y21:AC21"/>
    <mergeCell ref="D18:X18"/>
    <mergeCell ref="D19:U19"/>
    <mergeCell ref="V19:X19"/>
    <mergeCell ref="Y19:AC19"/>
    <mergeCell ref="D14:U14"/>
    <mergeCell ref="V14:X14"/>
    <mergeCell ref="Y14:AC14"/>
    <mergeCell ref="D15:U15"/>
    <mergeCell ref="V15:X15"/>
    <mergeCell ref="Y15:AC15"/>
    <mergeCell ref="N10:AB10"/>
    <mergeCell ref="G12:AD12"/>
    <mergeCell ref="U2:AD2"/>
    <mergeCell ref="U3:AD3"/>
    <mergeCell ref="G5:T5"/>
    <mergeCell ref="G7:T7"/>
    <mergeCell ref="D16:AD16"/>
    <mergeCell ref="D17:U17"/>
    <mergeCell ref="V17:X17"/>
    <mergeCell ref="Y17:AC17"/>
  </mergeCells>
  <pageMargins left="0.70866141732283472" right="0.70866141732283472" top="0.74803149606299213" bottom="0.74803149606299213" header="0.31496062992125984" footer="0.31496062992125984"/>
  <pageSetup paperSize="9" scale="79" fitToHeight="2" orientation="portrait" r:id="rId1"/>
  <drawing r:id="rId2"/>
  <legacyDrawing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000"/>
  </sheetPr>
  <dimension ref="B1:L116"/>
  <sheetViews>
    <sheetView topLeftCell="A87" workbookViewId="0">
      <selection activeCell="I87" sqref="I87"/>
    </sheetView>
  </sheetViews>
  <sheetFormatPr defaultRowHeight="11.25"/>
  <cols>
    <col min="1" max="1" width="1.5" style="271" customWidth="1"/>
    <col min="2" max="6" width="10.5" style="271" customWidth="1"/>
    <col min="7" max="7" width="11.1640625" style="271" customWidth="1"/>
    <col min="8" max="8" width="11.83203125" style="271" customWidth="1"/>
    <col min="9" max="9" width="20.83203125" style="271" customWidth="1"/>
    <col min="10" max="10" width="21.33203125" style="271" customWidth="1"/>
    <col min="11" max="256" width="10.6640625" style="271" customWidth="1"/>
    <col min="257" max="257" width="1.5" style="271" customWidth="1"/>
    <col min="258" max="262" width="10.5" style="271" customWidth="1"/>
    <col min="263" max="263" width="11.1640625" style="271" customWidth="1"/>
    <col min="264" max="264" width="11.83203125" style="271" customWidth="1"/>
    <col min="265" max="265" width="20.83203125" style="271" customWidth="1"/>
    <col min="266" max="266" width="21.33203125" style="271" customWidth="1"/>
    <col min="267" max="512" width="10.6640625" style="271" customWidth="1"/>
    <col min="513" max="513" width="1.5" style="271" customWidth="1"/>
    <col min="514" max="518" width="10.5" style="271" customWidth="1"/>
    <col min="519" max="519" width="11.1640625" style="271" customWidth="1"/>
    <col min="520" max="520" width="11.83203125" style="271" customWidth="1"/>
    <col min="521" max="521" width="20.83203125" style="271" customWidth="1"/>
    <col min="522" max="522" width="21.33203125" style="271" customWidth="1"/>
    <col min="523" max="768" width="10.6640625" style="271" customWidth="1"/>
    <col min="769" max="769" width="1.5" style="271" customWidth="1"/>
    <col min="770" max="774" width="10.5" style="271" customWidth="1"/>
    <col min="775" max="775" width="11.1640625" style="271" customWidth="1"/>
    <col min="776" max="776" width="11.83203125" style="271" customWidth="1"/>
    <col min="777" max="777" width="20.83203125" style="271" customWidth="1"/>
    <col min="778" max="778" width="21.33203125" style="271" customWidth="1"/>
    <col min="779" max="1024" width="10.6640625" style="271" customWidth="1"/>
    <col min="1025" max="1025" width="1.5" style="271" customWidth="1"/>
    <col min="1026" max="1030" width="10.5" style="271" customWidth="1"/>
    <col min="1031" max="1031" width="11.1640625" style="271" customWidth="1"/>
    <col min="1032" max="1032" width="11.83203125" style="271" customWidth="1"/>
    <col min="1033" max="1033" width="20.83203125" style="271" customWidth="1"/>
    <col min="1034" max="1034" width="21.33203125" style="271" customWidth="1"/>
    <col min="1035" max="1280" width="10.6640625" style="271" customWidth="1"/>
    <col min="1281" max="1281" width="1.5" style="271" customWidth="1"/>
    <col min="1282" max="1286" width="10.5" style="271" customWidth="1"/>
    <col min="1287" max="1287" width="11.1640625" style="271" customWidth="1"/>
    <col min="1288" max="1288" width="11.83203125" style="271" customWidth="1"/>
    <col min="1289" max="1289" width="20.83203125" style="271" customWidth="1"/>
    <col min="1290" max="1290" width="21.33203125" style="271" customWidth="1"/>
    <col min="1291" max="1536" width="10.6640625" style="271" customWidth="1"/>
    <col min="1537" max="1537" width="1.5" style="271" customWidth="1"/>
    <col min="1538" max="1542" width="10.5" style="271" customWidth="1"/>
    <col min="1543" max="1543" width="11.1640625" style="271" customWidth="1"/>
    <col min="1544" max="1544" width="11.83203125" style="271" customWidth="1"/>
    <col min="1545" max="1545" width="20.83203125" style="271" customWidth="1"/>
    <col min="1546" max="1546" width="21.33203125" style="271" customWidth="1"/>
    <col min="1547" max="1792" width="10.6640625" style="271" customWidth="1"/>
    <col min="1793" max="1793" width="1.5" style="271" customWidth="1"/>
    <col min="1794" max="1798" width="10.5" style="271" customWidth="1"/>
    <col min="1799" max="1799" width="11.1640625" style="271" customWidth="1"/>
    <col min="1800" max="1800" width="11.83203125" style="271" customWidth="1"/>
    <col min="1801" max="1801" width="20.83203125" style="271" customWidth="1"/>
    <col min="1802" max="1802" width="21.33203125" style="271" customWidth="1"/>
    <col min="1803" max="2048" width="10.6640625" style="271" customWidth="1"/>
    <col min="2049" max="2049" width="1.5" style="271" customWidth="1"/>
    <col min="2050" max="2054" width="10.5" style="271" customWidth="1"/>
    <col min="2055" max="2055" width="11.1640625" style="271" customWidth="1"/>
    <col min="2056" max="2056" width="11.83203125" style="271" customWidth="1"/>
    <col min="2057" max="2057" width="20.83203125" style="271" customWidth="1"/>
    <col min="2058" max="2058" width="21.33203125" style="271" customWidth="1"/>
    <col min="2059" max="2304" width="10.6640625" style="271" customWidth="1"/>
    <col min="2305" max="2305" width="1.5" style="271" customWidth="1"/>
    <col min="2306" max="2310" width="10.5" style="271" customWidth="1"/>
    <col min="2311" max="2311" width="11.1640625" style="271" customWidth="1"/>
    <col min="2312" max="2312" width="11.83203125" style="271" customWidth="1"/>
    <col min="2313" max="2313" width="20.83203125" style="271" customWidth="1"/>
    <col min="2314" max="2314" width="21.33203125" style="271" customWidth="1"/>
    <col min="2315" max="2560" width="10.6640625" style="271" customWidth="1"/>
    <col min="2561" max="2561" width="1.5" style="271" customWidth="1"/>
    <col min="2562" max="2566" width="10.5" style="271" customWidth="1"/>
    <col min="2567" max="2567" width="11.1640625" style="271" customWidth="1"/>
    <col min="2568" max="2568" width="11.83203125" style="271" customWidth="1"/>
    <col min="2569" max="2569" width="20.83203125" style="271" customWidth="1"/>
    <col min="2570" max="2570" width="21.33203125" style="271" customWidth="1"/>
    <col min="2571" max="2816" width="10.6640625" style="271" customWidth="1"/>
    <col min="2817" max="2817" width="1.5" style="271" customWidth="1"/>
    <col min="2818" max="2822" width="10.5" style="271" customWidth="1"/>
    <col min="2823" max="2823" width="11.1640625" style="271" customWidth="1"/>
    <col min="2824" max="2824" width="11.83203125" style="271" customWidth="1"/>
    <col min="2825" max="2825" width="20.83203125" style="271" customWidth="1"/>
    <col min="2826" max="2826" width="21.33203125" style="271" customWidth="1"/>
    <col min="2827" max="3072" width="10.6640625" style="271" customWidth="1"/>
    <col min="3073" max="3073" width="1.5" style="271" customWidth="1"/>
    <col min="3074" max="3078" width="10.5" style="271" customWidth="1"/>
    <col min="3079" max="3079" width="11.1640625" style="271" customWidth="1"/>
    <col min="3080" max="3080" width="11.83203125" style="271" customWidth="1"/>
    <col min="3081" max="3081" width="20.83203125" style="271" customWidth="1"/>
    <col min="3082" max="3082" width="21.33203125" style="271" customWidth="1"/>
    <col min="3083" max="3328" width="10.6640625" style="271" customWidth="1"/>
    <col min="3329" max="3329" width="1.5" style="271" customWidth="1"/>
    <col min="3330" max="3334" width="10.5" style="271" customWidth="1"/>
    <col min="3335" max="3335" width="11.1640625" style="271" customWidth="1"/>
    <col min="3336" max="3336" width="11.83203125" style="271" customWidth="1"/>
    <col min="3337" max="3337" width="20.83203125" style="271" customWidth="1"/>
    <col min="3338" max="3338" width="21.33203125" style="271" customWidth="1"/>
    <col min="3339" max="3584" width="10.6640625" style="271" customWidth="1"/>
    <col min="3585" max="3585" width="1.5" style="271" customWidth="1"/>
    <col min="3586" max="3590" width="10.5" style="271" customWidth="1"/>
    <col min="3591" max="3591" width="11.1640625" style="271" customWidth="1"/>
    <col min="3592" max="3592" width="11.83203125" style="271" customWidth="1"/>
    <col min="3593" max="3593" width="20.83203125" style="271" customWidth="1"/>
    <col min="3594" max="3594" width="21.33203125" style="271" customWidth="1"/>
    <col min="3595" max="3840" width="10.6640625" style="271" customWidth="1"/>
    <col min="3841" max="3841" width="1.5" style="271" customWidth="1"/>
    <col min="3842" max="3846" width="10.5" style="271" customWidth="1"/>
    <col min="3847" max="3847" width="11.1640625" style="271" customWidth="1"/>
    <col min="3848" max="3848" width="11.83203125" style="271" customWidth="1"/>
    <col min="3849" max="3849" width="20.83203125" style="271" customWidth="1"/>
    <col min="3850" max="3850" width="21.33203125" style="271" customWidth="1"/>
    <col min="3851" max="4096" width="10.6640625" style="271" customWidth="1"/>
    <col min="4097" max="4097" width="1.5" style="271" customWidth="1"/>
    <col min="4098" max="4102" width="10.5" style="271" customWidth="1"/>
    <col min="4103" max="4103" width="11.1640625" style="271" customWidth="1"/>
    <col min="4104" max="4104" width="11.83203125" style="271" customWidth="1"/>
    <col min="4105" max="4105" width="20.83203125" style="271" customWidth="1"/>
    <col min="4106" max="4106" width="21.33203125" style="271" customWidth="1"/>
    <col min="4107" max="4352" width="10.6640625" style="271" customWidth="1"/>
    <col min="4353" max="4353" width="1.5" style="271" customWidth="1"/>
    <col min="4354" max="4358" width="10.5" style="271" customWidth="1"/>
    <col min="4359" max="4359" width="11.1640625" style="271" customWidth="1"/>
    <col min="4360" max="4360" width="11.83203125" style="271" customWidth="1"/>
    <col min="4361" max="4361" width="20.83203125" style="271" customWidth="1"/>
    <col min="4362" max="4362" width="21.33203125" style="271" customWidth="1"/>
    <col min="4363" max="4608" width="10.6640625" style="271" customWidth="1"/>
    <col min="4609" max="4609" width="1.5" style="271" customWidth="1"/>
    <col min="4610" max="4614" width="10.5" style="271" customWidth="1"/>
    <col min="4615" max="4615" width="11.1640625" style="271" customWidth="1"/>
    <col min="4616" max="4616" width="11.83203125" style="271" customWidth="1"/>
    <col min="4617" max="4617" width="20.83203125" style="271" customWidth="1"/>
    <col min="4618" max="4618" width="21.33203125" style="271" customWidth="1"/>
    <col min="4619" max="4864" width="10.6640625" style="271" customWidth="1"/>
    <col min="4865" max="4865" width="1.5" style="271" customWidth="1"/>
    <col min="4866" max="4870" width="10.5" style="271" customWidth="1"/>
    <col min="4871" max="4871" width="11.1640625" style="271" customWidth="1"/>
    <col min="4872" max="4872" width="11.83203125" style="271" customWidth="1"/>
    <col min="4873" max="4873" width="20.83203125" style="271" customWidth="1"/>
    <col min="4874" max="4874" width="21.33203125" style="271" customWidth="1"/>
    <col min="4875" max="5120" width="10.6640625" style="271" customWidth="1"/>
    <col min="5121" max="5121" width="1.5" style="271" customWidth="1"/>
    <col min="5122" max="5126" width="10.5" style="271" customWidth="1"/>
    <col min="5127" max="5127" width="11.1640625" style="271" customWidth="1"/>
    <col min="5128" max="5128" width="11.83203125" style="271" customWidth="1"/>
    <col min="5129" max="5129" width="20.83203125" style="271" customWidth="1"/>
    <col min="5130" max="5130" width="21.33203125" style="271" customWidth="1"/>
    <col min="5131" max="5376" width="10.6640625" style="271" customWidth="1"/>
    <col min="5377" max="5377" width="1.5" style="271" customWidth="1"/>
    <col min="5378" max="5382" width="10.5" style="271" customWidth="1"/>
    <col min="5383" max="5383" width="11.1640625" style="271" customWidth="1"/>
    <col min="5384" max="5384" width="11.83203125" style="271" customWidth="1"/>
    <col min="5385" max="5385" width="20.83203125" style="271" customWidth="1"/>
    <col min="5386" max="5386" width="21.33203125" style="271" customWidth="1"/>
    <col min="5387" max="5632" width="10.6640625" style="271" customWidth="1"/>
    <col min="5633" max="5633" width="1.5" style="271" customWidth="1"/>
    <col min="5634" max="5638" width="10.5" style="271" customWidth="1"/>
    <col min="5639" max="5639" width="11.1640625" style="271" customWidth="1"/>
    <col min="5640" max="5640" width="11.83203125" style="271" customWidth="1"/>
    <col min="5641" max="5641" width="20.83203125" style="271" customWidth="1"/>
    <col min="5642" max="5642" width="21.33203125" style="271" customWidth="1"/>
    <col min="5643" max="5888" width="10.6640625" style="271" customWidth="1"/>
    <col min="5889" max="5889" width="1.5" style="271" customWidth="1"/>
    <col min="5890" max="5894" width="10.5" style="271" customWidth="1"/>
    <col min="5895" max="5895" width="11.1640625" style="271" customWidth="1"/>
    <col min="5896" max="5896" width="11.83203125" style="271" customWidth="1"/>
    <col min="5897" max="5897" width="20.83203125" style="271" customWidth="1"/>
    <col min="5898" max="5898" width="21.33203125" style="271" customWidth="1"/>
    <col min="5899" max="6144" width="10.6640625" style="271" customWidth="1"/>
    <col min="6145" max="6145" width="1.5" style="271" customWidth="1"/>
    <col min="6146" max="6150" width="10.5" style="271" customWidth="1"/>
    <col min="6151" max="6151" width="11.1640625" style="271" customWidth="1"/>
    <col min="6152" max="6152" width="11.83203125" style="271" customWidth="1"/>
    <col min="6153" max="6153" width="20.83203125" style="271" customWidth="1"/>
    <col min="6154" max="6154" width="21.33203125" style="271" customWidth="1"/>
    <col min="6155" max="6400" width="10.6640625" style="271" customWidth="1"/>
    <col min="6401" max="6401" width="1.5" style="271" customWidth="1"/>
    <col min="6402" max="6406" width="10.5" style="271" customWidth="1"/>
    <col min="6407" max="6407" width="11.1640625" style="271" customWidth="1"/>
    <col min="6408" max="6408" width="11.83203125" style="271" customWidth="1"/>
    <col min="6409" max="6409" width="20.83203125" style="271" customWidth="1"/>
    <col min="6410" max="6410" width="21.33203125" style="271" customWidth="1"/>
    <col min="6411" max="6656" width="10.6640625" style="271" customWidth="1"/>
    <col min="6657" max="6657" width="1.5" style="271" customWidth="1"/>
    <col min="6658" max="6662" width="10.5" style="271" customWidth="1"/>
    <col min="6663" max="6663" width="11.1640625" style="271" customWidth="1"/>
    <col min="6664" max="6664" width="11.83203125" style="271" customWidth="1"/>
    <col min="6665" max="6665" width="20.83203125" style="271" customWidth="1"/>
    <col min="6666" max="6666" width="21.33203125" style="271" customWidth="1"/>
    <col min="6667" max="6912" width="10.6640625" style="271" customWidth="1"/>
    <col min="6913" max="6913" width="1.5" style="271" customWidth="1"/>
    <col min="6914" max="6918" width="10.5" style="271" customWidth="1"/>
    <col min="6919" max="6919" width="11.1640625" style="271" customWidth="1"/>
    <col min="6920" max="6920" width="11.83203125" style="271" customWidth="1"/>
    <col min="6921" max="6921" width="20.83203125" style="271" customWidth="1"/>
    <col min="6922" max="6922" width="21.33203125" style="271" customWidth="1"/>
    <col min="6923" max="7168" width="10.6640625" style="271" customWidth="1"/>
    <col min="7169" max="7169" width="1.5" style="271" customWidth="1"/>
    <col min="7170" max="7174" width="10.5" style="271" customWidth="1"/>
    <col min="7175" max="7175" width="11.1640625" style="271" customWidth="1"/>
    <col min="7176" max="7176" width="11.83203125" style="271" customWidth="1"/>
    <col min="7177" max="7177" width="20.83203125" style="271" customWidth="1"/>
    <col min="7178" max="7178" width="21.33203125" style="271" customWidth="1"/>
    <col min="7179" max="7424" width="10.6640625" style="271" customWidth="1"/>
    <col min="7425" max="7425" width="1.5" style="271" customWidth="1"/>
    <col min="7426" max="7430" width="10.5" style="271" customWidth="1"/>
    <col min="7431" max="7431" width="11.1640625" style="271" customWidth="1"/>
    <col min="7432" max="7432" width="11.83203125" style="271" customWidth="1"/>
    <col min="7433" max="7433" width="20.83203125" style="271" customWidth="1"/>
    <col min="7434" max="7434" width="21.33203125" style="271" customWidth="1"/>
    <col min="7435" max="7680" width="10.6640625" style="271" customWidth="1"/>
    <col min="7681" max="7681" width="1.5" style="271" customWidth="1"/>
    <col min="7682" max="7686" width="10.5" style="271" customWidth="1"/>
    <col min="7687" max="7687" width="11.1640625" style="271" customWidth="1"/>
    <col min="7688" max="7688" width="11.83203125" style="271" customWidth="1"/>
    <col min="7689" max="7689" width="20.83203125" style="271" customWidth="1"/>
    <col min="7690" max="7690" width="21.33203125" style="271" customWidth="1"/>
    <col min="7691" max="7936" width="10.6640625" style="271" customWidth="1"/>
    <col min="7937" max="7937" width="1.5" style="271" customWidth="1"/>
    <col min="7938" max="7942" width="10.5" style="271" customWidth="1"/>
    <col min="7943" max="7943" width="11.1640625" style="271" customWidth="1"/>
    <col min="7944" max="7944" width="11.83203125" style="271" customWidth="1"/>
    <col min="7945" max="7945" width="20.83203125" style="271" customWidth="1"/>
    <col min="7946" max="7946" width="21.33203125" style="271" customWidth="1"/>
    <col min="7947" max="8192" width="10.6640625" style="271" customWidth="1"/>
    <col min="8193" max="8193" width="1.5" style="271" customWidth="1"/>
    <col min="8194" max="8198" width="10.5" style="271" customWidth="1"/>
    <col min="8199" max="8199" width="11.1640625" style="271" customWidth="1"/>
    <col min="8200" max="8200" width="11.83203125" style="271" customWidth="1"/>
    <col min="8201" max="8201" width="20.83203125" style="271" customWidth="1"/>
    <col min="8202" max="8202" width="21.33203125" style="271" customWidth="1"/>
    <col min="8203" max="8448" width="10.6640625" style="271" customWidth="1"/>
    <col min="8449" max="8449" width="1.5" style="271" customWidth="1"/>
    <col min="8450" max="8454" width="10.5" style="271" customWidth="1"/>
    <col min="8455" max="8455" width="11.1640625" style="271" customWidth="1"/>
    <col min="8456" max="8456" width="11.83203125" style="271" customWidth="1"/>
    <col min="8457" max="8457" width="20.83203125" style="271" customWidth="1"/>
    <col min="8458" max="8458" width="21.33203125" style="271" customWidth="1"/>
    <col min="8459" max="8704" width="10.6640625" style="271" customWidth="1"/>
    <col min="8705" max="8705" width="1.5" style="271" customWidth="1"/>
    <col min="8706" max="8710" width="10.5" style="271" customWidth="1"/>
    <col min="8711" max="8711" width="11.1640625" style="271" customWidth="1"/>
    <col min="8712" max="8712" width="11.83203125" style="271" customWidth="1"/>
    <col min="8713" max="8713" width="20.83203125" style="271" customWidth="1"/>
    <col min="8714" max="8714" width="21.33203125" style="271" customWidth="1"/>
    <col min="8715" max="8960" width="10.6640625" style="271" customWidth="1"/>
    <col min="8961" max="8961" width="1.5" style="271" customWidth="1"/>
    <col min="8962" max="8966" width="10.5" style="271" customWidth="1"/>
    <col min="8967" max="8967" width="11.1640625" style="271" customWidth="1"/>
    <col min="8968" max="8968" width="11.83203125" style="271" customWidth="1"/>
    <col min="8969" max="8969" width="20.83203125" style="271" customWidth="1"/>
    <col min="8970" max="8970" width="21.33203125" style="271" customWidth="1"/>
    <col min="8971" max="9216" width="10.6640625" style="271" customWidth="1"/>
    <col min="9217" max="9217" width="1.5" style="271" customWidth="1"/>
    <col min="9218" max="9222" width="10.5" style="271" customWidth="1"/>
    <col min="9223" max="9223" width="11.1640625" style="271" customWidth="1"/>
    <col min="9224" max="9224" width="11.83203125" style="271" customWidth="1"/>
    <col min="9225" max="9225" width="20.83203125" style="271" customWidth="1"/>
    <col min="9226" max="9226" width="21.33203125" style="271" customWidth="1"/>
    <col min="9227" max="9472" width="10.6640625" style="271" customWidth="1"/>
    <col min="9473" max="9473" width="1.5" style="271" customWidth="1"/>
    <col min="9474" max="9478" width="10.5" style="271" customWidth="1"/>
    <col min="9479" max="9479" width="11.1640625" style="271" customWidth="1"/>
    <col min="9480" max="9480" width="11.83203125" style="271" customWidth="1"/>
    <col min="9481" max="9481" width="20.83203125" style="271" customWidth="1"/>
    <col min="9482" max="9482" width="21.33203125" style="271" customWidth="1"/>
    <col min="9483" max="9728" width="10.6640625" style="271" customWidth="1"/>
    <col min="9729" max="9729" width="1.5" style="271" customWidth="1"/>
    <col min="9730" max="9734" width="10.5" style="271" customWidth="1"/>
    <col min="9735" max="9735" width="11.1640625" style="271" customWidth="1"/>
    <col min="9736" max="9736" width="11.83203125" style="271" customWidth="1"/>
    <col min="9737" max="9737" width="20.83203125" style="271" customWidth="1"/>
    <col min="9738" max="9738" width="21.33203125" style="271" customWidth="1"/>
    <col min="9739" max="9984" width="10.6640625" style="271" customWidth="1"/>
    <col min="9985" max="9985" width="1.5" style="271" customWidth="1"/>
    <col min="9986" max="9990" width="10.5" style="271" customWidth="1"/>
    <col min="9991" max="9991" width="11.1640625" style="271" customWidth="1"/>
    <col min="9992" max="9992" width="11.83203125" style="271" customWidth="1"/>
    <col min="9993" max="9993" width="20.83203125" style="271" customWidth="1"/>
    <col min="9994" max="9994" width="21.33203125" style="271" customWidth="1"/>
    <col min="9995" max="10240" width="10.6640625" style="271" customWidth="1"/>
    <col min="10241" max="10241" width="1.5" style="271" customWidth="1"/>
    <col min="10242" max="10246" width="10.5" style="271" customWidth="1"/>
    <col min="10247" max="10247" width="11.1640625" style="271" customWidth="1"/>
    <col min="10248" max="10248" width="11.83203125" style="271" customWidth="1"/>
    <col min="10249" max="10249" width="20.83203125" style="271" customWidth="1"/>
    <col min="10250" max="10250" width="21.33203125" style="271" customWidth="1"/>
    <col min="10251" max="10496" width="10.6640625" style="271" customWidth="1"/>
    <col min="10497" max="10497" width="1.5" style="271" customWidth="1"/>
    <col min="10498" max="10502" width="10.5" style="271" customWidth="1"/>
    <col min="10503" max="10503" width="11.1640625" style="271" customWidth="1"/>
    <col min="10504" max="10504" width="11.83203125" style="271" customWidth="1"/>
    <col min="10505" max="10505" width="20.83203125" style="271" customWidth="1"/>
    <col min="10506" max="10506" width="21.33203125" style="271" customWidth="1"/>
    <col min="10507" max="10752" width="10.6640625" style="271" customWidth="1"/>
    <col min="10753" max="10753" width="1.5" style="271" customWidth="1"/>
    <col min="10754" max="10758" width="10.5" style="271" customWidth="1"/>
    <col min="10759" max="10759" width="11.1640625" style="271" customWidth="1"/>
    <col min="10760" max="10760" width="11.83203125" style="271" customWidth="1"/>
    <col min="10761" max="10761" width="20.83203125" style="271" customWidth="1"/>
    <col min="10762" max="10762" width="21.33203125" style="271" customWidth="1"/>
    <col min="10763" max="11008" width="10.6640625" style="271" customWidth="1"/>
    <col min="11009" max="11009" width="1.5" style="271" customWidth="1"/>
    <col min="11010" max="11014" width="10.5" style="271" customWidth="1"/>
    <col min="11015" max="11015" width="11.1640625" style="271" customWidth="1"/>
    <col min="11016" max="11016" width="11.83203125" style="271" customWidth="1"/>
    <col min="11017" max="11017" width="20.83203125" style="271" customWidth="1"/>
    <col min="11018" max="11018" width="21.33203125" style="271" customWidth="1"/>
    <col min="11019" max="11264" width="10.6640625" style="271" customWidth="1"/>
    <col min="11265" max="11265" width="1.5" style="271" customWidth="1"/>
    <col min="11266" max="11270" width="10.5" style="271" customWidth="1"/>
    <col min="11271" max="11271" width="11.1640625" style="271" customWidth="1"/>
    <col min="11272" max="11272" width="11.83203125" style="271" customWidth="1"/>
    <col min="11273" max="11273" width="20.83203125" style="271" customWidth="1"/>
    <col min="11274" max="11274" width="21.33203125" style="271" customWidth="1"/>
    <col min="11275" max="11520" width="10.6640625" style="271" customWidth="1"/>
    <col min="11521" max="11521" width="1.5" style="271" customWidth="1"/>
    <col min="11522" max="11526" width="10.5" style="271" customWidth="1"/>
    <col min="11527" max="11527" width="11.1640625" style="271" customWidth="1"/>
    <col min="11528" max="11528" width="11.83203125" style="271" customWidth="1"/>
    <col min="11529" max="11529" width="20.83203125" style="271" customWidth="1"/>
    <col min="11530" max="11530" width="21.33203125" style="271" customWidth="1"/>
    <col min="11531" max="11776" width="10.6640625" style="271" customWidth="1"/>
    <col min="11777" max="11777" width="1.5" style="271" customWidth="1"/>
    <col min="11778" max="11782" width="10.5" style="271" customWidth="1"/>
    <col min="11783" max="11783" width="11.1640625" style="271" customWidth="1"/>
    <col min="11784" max="11784" width="11.83203125" style="271" customWidth="1"/>
    <col min="11785" max="11785" width="20.83203125" style="271" customWidth="1"/>
    <col min="11786" max="11786" width="21.33203125" style="271" customWidth="1"/>
    <col min="11787" max="12032" width="10.6640625" style="271" customWidth="1"/>
    <col min="12033" max="12033" width="1.5" style="271" customWidth="1"/>
    <col min="12034" max="12038" width="10.5" style="271" customWidth="1"/>
    <col min="12039" max="12039" width="11.1640625" style="271" customWidth="1"/>
    <col min="12040" max="12040" width="11.83203125" style="271" customWidth="1"/>
    <col min="12041" max="12041" width="20.83203125" style="271" customWidth="1"/>
    <col min="12042" max="12042" width="21.33203125" style="271" customWidth="1"/>
    <col min="12043" max="12288" width="10.6640625" style="271" customWidth="1"/>
    <col min="12289" max="12289" width="1.5" style="271" customWidth="1"/>
    <col min="12290" max="12294" width="10.5" style="271" customWidth="1"/>
    <col min="12295" max="12295" width="11.1640625" style="271" customWidth="1"/>
    <col min="12296" max="12296" width="11.83203125" style="271" customWidth="1"/>
    <col min="12297" max="12297" width="20.83203125" style="271" customWidth="1"/>
    <col min="12298" max="12298" width="21.33203125" style="271" customWidth="1"/>
    <col min="12299" max="12544" width="10.6640625" style="271" customWidth="1"/>
    <col min="12545" max="12545" width="1.5" style="271" customWidth="1"/>
    <col min="12546" max="12550" width="10.5" style="271" customWidth="1"/>
    <col min="12551" max="12551" width="11.1640625" style="271" customWidth="1"/>
    <col min="12552" max="12552" width="11.83203125" style="271" customWidth="1"/>
    <col min="12553" max="12553" width="20.83203125" style="271" customWidth="1"/>
    <col min="12554" max="12554" width="21.33203125" style="271" customWidth="1"/>
    <col min="12555" max="12800" width="10.6640625" style="271" customWidth="1"/>
    <col min="12801" max="12801" width="1.5" style="271" customWidth="1"/>
    <col min="12802" max="12806" width="10.5" style="271" customWidth="1"/>
    <col min="12807" max="12807" width="11.1640625" style="271" customWidth="1"/>
    <col min="12808" max="12808" width="11.83203125" style="271" customWidth="1"/>
    <col min="12809" max="12809" width="20.83203125" style="271" customWidth="1"/>
    <col min="12810" max="12810" width="21.33203125" style="271" customWidth="1"/>
    <col min="12811" max="13056" width="10.6640625" style="271" customWidth="1"/>
    <col min="13057" max="13057" width="1.5" style="271" customWidth="1"/>
    <col min="13058" max="13062" width="10.5" style="271" customWidth="1"/>
    <col min="13063" max="13063" width="11.1640625" style="271" customWidth="1"/>
    <col min="13064" max="13064" width="11.83203125" style="271" customWidth="1"/>
    <col min="13065" max="13065" width="20.83203125" style="271" customWidth="1"/>
    <col min="13066" max="13066" width="21.33203125" style="271" customWidth="1"/>
    <col min="13067" max="13312" width="10.6640625" style="271" customWidth="1"/>
    <col min="13313" max="13313" width="1.5" style="271" customWidth="1"/>
    <col min="13314" max="13318" width="10.5" style="271" customWidth="1"/>
    <col min="13319" max="13319" width="11.1640625" style="271" customWidth="1"/>
    <col min="13320" max="13320" width="11.83203125" style="271" customWidth="1"/>
    <col min="13321" max="13321" width="20.83203125" style="271" customWidth="1"/>
    <col min="13322" max="13322" width="21.33203125" style="271" customWidth="1"/>
    <col min="13323" max="13568" width="10.6640625" style="271" customWidth="1"/>
    <col min="13569" max="13569" width="1.5" style="271" customWidth="1"/>
    <col min="13570" max="13574" width="10.5" style="271" customWidth="1"/>
    <col min="13575" max="13575" width="11.1640625" style="271" customWidth="1"/>
    <col min="13576" max="13576" width="11.83203125" style="271" customWidth="1"/>
    <col min="13577" max="13577" width="20.83203125" style="271" customWidth="1"/>
    <col min="13578" max="13578" width="21.33203125" style="271" customWidth="1"/>
    <col min="13579" max="13824" width="10.6640625" style="271" customWidth="1"/>
    <col min="13825" max="13825" width="1.5" style="271" customWidth="1"/>
    <col min="13826" max="13830" width="10.5" style="271" customWidth="1"/>
    <col min="13831" max="13831" width="11.1640625" style="271" customWidth="1"/>
    <col min="13832" max="13832" width="11.83203125" style="271" customWidth="1"/>
    <col min="13833" max="13833" width="20.83203125" style="271" customWidth="1"/>
    <col min="13834" max="13834" width="21.33203125" style="271" customWidth="1"/>
    <col min="13835" max="14080" width="10.6640625" style="271" customWidth="1"/>
    <col min="14081" max="14081" width="1.5" style="271" customWidth="1"/>
    <col min="14082" max="14086" width="10.5" style="271" customWidth="1"/>
    <col min="14087" max="14087" width="11.1640625" style="271" customWidth="1"/>
    <col min="14088" max="14088" width="11.83203125" style="271" customWidth="1"/>
    <col min="14089" max="14089" width="20.83203125" style="271" customWidth="1"/>
    <col min="14090" max="14090" width="21.33203125" style="271" customWidth="1"/>
    <col min="14091" max="14336" width="10.6640625" style="271" customWidth="1"/>
    <col min="14337" max="14337" width="1.5" style="271" customWidth="1"/>
    <col min="14338" max="14342" width="10.5" style="271" customWidth="1"/>
    <col min="14343" max="14343" width="11.1640625" style="271" customWidth="1"/>
    <col min="14344" max="14344" width="11.83203125" style="271" customWidth="1"/>
    <col min="14345" max="14345" width="20.83203125" style="271" customWidth="1"/>
    <col min="14346" max="14346" width="21.33203125" style="271" customWidth="1"/>
    <col min="14347" max="14592" width="10.6640625" style="271" customWidth="1"/>
    <col min="14593" max="14593" width="1.5" style="271" customWidth="1"/>
    <col min="14594" max="14598" width="10.5" style="271" customWidth="1"/>
    <col min="14599" max="14599" width="11.1640625" style="271" customWidth="1"/>
    <col min="14600" max="14600" width="11.83203125" style="271" customWidth="1"/>
    <col min="14601" max="14601" width="20.83203125" style="271" customWidth="1"/>
    <col min="14602" max="14602" width="21.33203125" style="271" customWidth="1"/>
    <col min="14603" max="14848" width="10.6640625" style="271" customWidth="1"/>
    <col min="14849" max="14849" width="1.5" style="271" customWidth="1"/>
    <col min="14850" max="14854" width="10.5" style="271" customWidth="1"/>
    <col min="14855" max="14855" width="11.1640625" style="271" customWidth="1"/>
    <col min="14856" max="14856" width="11.83203125" style="271" customWidth="1"/>
    <col min="14857" max="14857" width="20.83203125" style="271" customWidth="1"/>
    <col min="14858" max="14858" width="21.33203125" style="271" customWidth="1"/>
    <col min="14859" max="15104" width="10.6640625" style="271" customWidth="1"/>
    <col min="15105" max="15105" width="1.5" style="271" customWidth="1"/>
    <col min="15106" max="15110" width="10.5" style="271" customWidth="1"/>
    <col min="15111" max="15111" width="11.1640625" style="271" customWidth="1"/>
    <col min="15112" max="15112" width="11.83203125" style="271" customWidth="1"/>
    <col min="15113" max="15113" width="20.83203125" style="271" customWidth="1"/>
    <col min="15114" max="15114" width="21.33203125" style="271" customWidth="1"/>
    <col min="15115" max="15360" width="10.6640625" style="271" customWidth="1"/>
    <col min="15361" max="15361" width="1.5" style="271" customWidth="1"/>
    <col min="15362" max="15366" width="10.5" style="271" customWidth="1"/>
    <col min="15367" max="15367" width="11.1640625" style="271" customWidth="1"/>
    <col min="15368" max="15368" width="11.83203125" style="271" customWidth="1"/>
    <col min="15369" max="15369" width="20.83203125" style="271" customWidth="1"/>
    <col min="15370" max="15370" width="21.33203125" style="271" customWidth="1"/>
    <col min="15371" max="15616" width="10.6640625" style="271" customWidth="1"/>
    <col min="15617" max="15617" width="1.5" style="271" customWidth="1"/>
    <col min="15618" max="15622" width="10.5" style="271" customWidth="1"/>
    <col min="15623" max="15623" width="11.1640625" style="271" customWidth="1"/>
    <col min="15624" max="15624" width="11.83203125" style="271" customWidth="1"/>
    <col min="15625" max="15625" width="20.83203125" style="271" customWidth="1"/>
    <col min="15626" max="15626" width="21.33203125" style="271" customWidth="1"/>
    <col min="15627" max="15872" width="10.6640625" style="271" customWidth="1"/>
    <col min="15873" max="15873" width="1.5" style="271" customWidth="1"/>
    <col min="15874" max="15878" width="10.5" style="271" customWidth="1"/>
    <col min="15879" max="15879" width="11.1640625" style="271" customWidth="1"/>
    <col min="15880" max="15880" width="11.83203125" style="271" customWidth="1"/>
    <col min="15881" max="15881" width="20.83203125" style="271" customWidth="1"/>
    <col min="15882" max="15882" width="21.33203125" style="271" customWidth="1"/>
    <col min="15883" max="16128" width="10.6640625" style="271" customWidth="1"/>
    <col min="16129" max="16129" width="1.5" style="271" customWidth="1"/>
    <col min="16130" max="16134" width="10.5" style="271" customWidth="1"/>
    <col min="16135" max="16135" width="11.1640625" style="271" customWidth="1"/>
    <col min="16136" max="16136" width="11.83203125" style="271" customWidth="1"/>
    <col min="16137" max="16137" width="20.83203125" style="271" customWidth="1"/>
    <col min="16138" max="16138" width="21.33203125" style="271" customWidth="1"/>
    <col min="16139" max="16384" width="10.6640625" style="271" customWidth="1"/>
  </cols>
  <sheetData>
    <row r="1" spans="2:10" ht="36" customHeight="1">
      <c r="I1" s="722" t="s">
        <v>633</v>
      </c>
      <c r="J1" s="722"/>
    </row>
    <row r="2" spans="2:10" ht="36" customHeight="1">
      <c r="I2" s="722" t="s">
        <v>634</v>
      </c>
      <c r="J2" s="722"/>
    </row>
    <row r="3" spans="2:10" ht="9" customHeight="1"/>
    <row r="4" spans="2:10" ht="15" customHeight="1">
      <c r="C4" s="723" t="s">
        <v>90</v>
      </c>
      <c r="D4" s="723"/>
      <c r="E4" s="723"/>
      <c r="F4" s="723"/>
      <c r="G4" s="723"/>
      <c r="H4" s="723"/>
      <c r="I4" s="723"/>
      <c r="J4" s="421" t="s">
        <v>635</v>
      </c>
    </row>
    <row r="5" spans="2:10" ht="15" customHeight="1">
      <c r="C5" s="723" t="s">
        <v>636</v>
      </c>
      <c r="D5" s="723"/>
      <c r="E5" s="723"/>
      <c r="F5" s="723"/>
      <c r="G5" s="723"/>
      <c r="H5" s="723"/>
      <c r="I5" s="723"/>
    </row>
    <row r="6" spans="2:10" ht="3" customHeight="1"/>
    <row r="7" spans="2:10" ht="11.25" hidden="1" customHeight="1">
      <c r="B7" s="431" t="s">
        <v>637</v>
      </c>
      <c r="D7" s="776" t="s">
        <v>638</v>
      </c>
      <c r="E7" s="776"/>
      <c r="F7" s="776"/>
      <c r="G7" s="776"/>
      <c r="H7" s="776"/>
      <c r="I7" s="776"/>
      <c r="J7" s="776"/>
    </row>
    <row r="8" spans="2:10" ht="3.95" hidden="1" customHeight="1"/>
    <row r="9" spans="2:10" ht="11.25" hidden="1" customHeight="1">
      <c r="B9" s="432" t="s">
        <v>639</v>
      </c>
    </row>
    <row r="10" spans="2:10" ht="3.95" hidden="1" customHeight="1"/>
    <row r="11" spans="2:10" ht="9.75" hidden="1" customHeight="1">
      <c r="B11" s="775" t="s">
        <v>640</v>
      </c>
      <c r="C11" s="775"/>
      <c r="D11" s="775"/>
      <c r="E11" s="775"/>
      <c r="F11" s="775"/>
      <c r="G11" s="775"/>
      <c r="H11" s="775"/>
      <c r="I11" s="775"/>
      <c r="J11" s="775"/>
    </row>
    <row r="12" spans="2:10" ht="3" hidden="1" customHeight="1"/>
    <row r="13" spans="2:10" ht="10.5" hidden="1" customHeight="1">
      <c r="B13" s="432" t="s">
        <v>641</v>
      </c>
      <c r="D13" s="271" t="s">
        <v>642</v>
      </c>
    </row>
    <row r="14" spans="2:10" ht="3" hidden="1" customHeight="1"/>
    <row r="15" spans="2:10" ht="11.25" hidden="1" customHeight="1">
      <c r="B15" s="775" t="s">
        <v>643</v>
      </c>
      <c r="C15" s="775"/>
      <c r="D15" s="775"/>
      <c r="E15" s="775"/>
      <c r="F15" s="778" t="s">
        <v>644</v>
      </c>
      <c r="G15" s="778"/>
      <c r="H15" s="778"/>
      <c r="I15" s="778"/>
      <c r="J15" s="778"/>
    </row>
    <row r="16" spans="2:10" ht="3" hidden="1" customHeight="1"/>
    <row r="17" spans="2:10" ht="11.25" hidden="1" customHeight="1">
      <c r="B17" s="775" t="s">
        <v>645</v>
      </c>
      <c r="C17" s="775"/>
      <c r="D17" s="775"/>
      <c r="E17" s="775"/>
      <c r="F17" s="775"/>
      <c r="G17" s="775"/>
      <c r="H17" s="775"/>
      <c r="I17" s="775"/>
      <c r="J17" s="775"/>
    </row>
    <row r="18" spans="2:10" ht="3" hidden="1" customHeight="1"/>
    <row r="19" spans="2:10" ht="11.25" hidden="1" customHeight="1">
      <c r="B19" s="432" t="s">
        <v>646</v>
      </c>
      <c r="D19" s="779" t="s">
        <v>647</v>
      </c>
      <c r="E19" s="779"/>
      <c r="F19" s="779"/>
      <c r="G19" s="779"/>
      <c r="H19" s="779"/>
      <c r="I19" s="779"/>
      <c r="J19" s="779"/>
    </row>
    <row r="20" spans="2:10" ht="11.25" hidden="1" customHeight="1">
      <c r="B20" s="780" t="s">
        <v>648</v>
      </c>
      <c r="C20" s="780"/>
      <c r="D20" s="780"/>
      <c r="E20" s="780"/>
      <c r="F20" s="780"/>
      <c r="G20" s="780"/>
      <c r="H20" s="780"/>
      <c r="I20" s="780"/>
    </row>
    <row r="21" spans="2:10" ht="3" customHeight="1"/>
    <row r="22" spans="2:10" ht="24" customHeight="1">
      <c r="B22" s="604" t="s">
        <v>172</v>
      </c>
      <c r="C22" s="604"/>
      <c r="D22" s="604"/>
      <c r="E22" s="781" t="s">
        <v>649</v>
      </c>
      <c r="F22" s="781"/>
      <c r="G22" s="781"/>
      <c r="H22" s="781"/>
      <c r="I22" s="781"/>
    </row>
    <row r="23" spans="2:10" ht="3" customHeight="1"/>
    <row r="24" spans="2:10" ht="3" customHeight="1"/>
    <row r="25" spans="2:10" ht="10.5" customHeight="1">
      <c r="C25" s="782" t="s">
        <v>650</v>
      </c>
      <c r="D25" s="782"/>
      <c r="E25" s="782"/>
      <c r="F25" s="782"/>
      <c r="G25" s="782"/>
      <c r="H25" s="782"/>
      <c r="I25" s="782"/>
    </row>
    <row r="26" spans="2:10" ht="11.25" customHeight="1">
      <c r="J26" s="422" t="s">
        <v>473</v>
      </c>
    </row>
    <row r="27" spans="2:10" ht="22.5" customHeight="1">
      <c r="B27" s="688" t="s">
        <v>92</v>
      </c>
      <c r="C27" s="688"/>
      <c r="D27" s="688"/>
      <c r="E27" s="688"/>
      <c r="F27" s="688"/>
      <c r="G27" s="688"/>
      <c r="H27" s="433" t="s">
        <v>651</v>
      </c>
      <c r="I27" s="433" t="s">
        <v>175</v>
      </c>
      <c r="J27" s="433" t="s">
        <v>176</v>
      </c>
    </row>
    <row r="28" spans="2:10" ht="9" customHeight="1">
      <c r="B28" s="783" t="s">
        <v>652</v>
      </c>
      <c r="C28" s="783"/>
      <c r="D28" s="783"/>
      <c r="E28" s="783"/>
      <c r="F28" s="783"/>
      <c r="G28" s="783"/>
      <c r="H28" s="423" t="s">
        <v>653</v>
      </c>
      <c r="I28" s="423" t="s">
        <v>654</v>
      </c>
      <c r="J28" s="423" t="s">
        <v>655</v>
      </c>
    </row>
    <row r="29" spans="2:10" ht="12.75" customHeight="1">
      <c r="B29" s="784" t="s">
        <v>656</v>
      </c>
      <c r="C29" s="784"/>
      <c r="D29" s="784"/>
      <c r="E29" s="784"/>
      <c r="F29" s="784"/>
      <c r="G29" s="784"/>
      <c r="H29" s="434"/>
      <c r="I29" s="434"/>
      <c r="J29" s="434"/>
    </row>
    <row r="30" spans="2:10" ht="10.5" customHeight="1">
      <c r="B30" s="785" t="s">
        <v>95</v>
      </c>
      <c r="C30" s="785"/>
      <c r="D30" s="785"/>
      <c r="E30" s="785"/>
      <c r="F30" s="785"/>
      <c r="G30" s="785"/>
      <c r="H30" s="424" t="s">
        <v>96</v>
      </c>
      <c r="I30" s="435">
        <v>173639344.38999999</v>
      </c>
      <c r="J30" s="435">
        <v>31861084.66</v>
      </c>
    </row>
    <row r="31" spans="2:10" ht="22.5" customHeight="1">
      <c r="B31" s="777" t="s">
        <v>205</v>
      </c>
      <c r="C31" s="777"/>
      <c r="D31" s="777"/>
      <c r="E31" s="777"/>
      <c r="F31" s="777"/>
      <c r="G31" s="777"/>
      <c r="H31" s="425" t="s">
        <v>97</v>
      </c>
      <c r="I31" s="436" t="s">
        <v>316</v>
      </c>
      <c r="J31" s="436" t="s">
        <v>316</v>
      </c>
    </row>
    <row r="32" spans="2:10" ht="22.5" customHeight="1">
      <c r="B32" s="777" t="s">
        <v>206</v>
      </c>
      <c r="C32" s="777"/>
      <c r="D32" s="777"/>
      <c r="E32" s="777"/>
      <c r="F32" s="777"/>
      <c r="G32" s="777"/>
      <c r="H32" s="425" t="s">
        <v>98</v>
      </c>
      <c r="I32" s="436" t="s">
        <v>316</v>
      </c>
      <c r="J32" s="436" t="s">
        <v>316</v>
      </c>
    </row>
    <row r="33" spans="2:10" ht="24" customHeight="1">
      <c r="B33" s="777" t="s">
        <v>288</v>
      </c>
      <c r="C33" s="777"/>
      <c r="D33" s="777"/>
      <c r="E33" s="777"/>
      <c r="F33" s="777"/>
      <c r="G33" s="777"/>
      <c r="H33" s="425" t="s">
        <v>99</v>
      </c>
      <c r="I33" s="436" t="s">
        <v>316</v>
      </c>
      <c r="J33" s="436" t="s">
        <v>316</v>
      </c>
    </row>
    <row r="34" spans="2:10" ht="12" customHeight="1">
      <c r="B34" s="777" t="s">
        <v>212</v>
      </c>
      <c r="C34" s="777"/>
      <c r="D34" s="777"/>
      <c r="E34" s="777"/>
      <c r="F34" s="777"/>
      <c r="G34" s="777"/>
      <c r="H34" s="425" t="s">
        <v>100</v>
      </c>
      <c r="I34" s="436" t="s">
        <v>316</v>
      </c>
      <c r="J34" s="436" t="s">
        <v>316</v>
      </c>
    </row>
    <row r="35" spans="2:10" ht="11.25" customHeight="1">
      <c r="B35" s="787" t="s">
        <v>101</v>
      </c>
      <c r="C35" s="787"/>
      <c r="D35" s="787"/>
      <c r="E35" s="787"/>
      <c r="F35" s="787"/>
      <c r="G35" s="787"/>
      <c r="H35" s="425" t="s">
        <v>102</v>
      </c>
      <c r="I35" s="436" t="s">
        <v>316</v>
      </c>
      <c r="J35" s="437">
        <v>667660.82999999996</v>
      </c>
    </row>
    <row r="36" spans="2:10" ht="12" customHeight="1">
      <c r="B36" s="785" t="s">
        <v>103</v>
      </c>
      <c r="C36" s="785"/>
      <c r="D36" s="785"/>
      <c r="E36" s="785"/>
      <c r="F36" s="785"/>
      <c r="G36" s="785"/>
      <c r="H36" s="425" t="s">
        <v>104</v>
      </c>
      <c r="I36" s="438">
        <v>88750774.030000001</v>
      </c>
      <c r="J36" s="438">
        <v>75915402.780000001</v>
      </c>
    </row>
    <row r="37" spans="2:10" ht="12" customHeight="1">
      <c r="B37" s="785" t="s">
        <v>207</v>
      </c>
      <c r="C37" s="785"/>
      <c r="D37" s="785"/>
      <c r="E37" s="785"/>
      <c r="F37" s="785"/>
      <c r="G37" s="785"/>
      <c r="H37" s="425" t="s">
        <v>106</v>
      </c>
      <c r="I37" s="439" t="s">
        <v>316</v>
      </c>
      <c r="J37" s="439" t="s">
        <v>316</v>
      </c>
    </row>
    <row r="38" spans="2:10" ht="12" customHeight="1">
      <c r="B38" s="788" t="s">
        <v>208</v>
      </c>
      <c r="C38" s="788"/>
      <c r="D38" s="788"/>
      <c r="E38" s="788"/>
      <c r="F38" s="788"/>
      <c r="G38" s="788"/>
      <c r="H38" s="425" t="s">
        <v>108</v>
      </c>
      <c r="I38" s="439" t="s">
        <v>316</v>
      </c>
      <c r="J38" s="439" t="s">
        <v>316</v>
      </c>
    </row>
    <row r="39" spans="2:10" ht="12" customHeight="1">
      <c r="B39" s="785" t="s">
        <v>105</v>
      </c>
      <c r="C39" s="785"/>
      <c r="D39" s="785"/>
      <c r="E39" s="785"/>
      <c r="F39" s="785"/>
      <c r="G39" s="785"/>
      <c r="H39" s="425" t="s">
        <v>110</v>
      </c>
      <c r="I39" s="438">
        <v>12264123.91</v>
      </c>
      <c r="J39" s="438">
        <v>11647661.970000001</v>
      </c>
    </row>
    <row r="40" spans="2:10" ht="12" customHeight="1">
      <c r="B40" s="787" t="s">
        <v>107</v>
      </c>
      <c r="C40" s="787"/>
      <c r="D40" s="787"/>
      <c r="E40" s="787"/>
      <c r="F40" s="787"/>
      <c r="G40" s="787"/>
      <c r="H40" s="425" t="s">
        <v>150</v>
      </c>
      <c r="I40" s="440">
        <v>159950383.09999999</v>
      </c>
      <c r="J40" s="440">
        <v>36695696.93</v>
      </c>
    </row>
    <row r="41" spans="2:10" ht="11.25" customHeight="1">
      <c r="B41" s="785" t="s">
        <v>117</v>
      </c>
      <c r="C41" s="785"/>
      <c r="D41" s="785"/>
      <c r="E41" s="785"/>
      <c r="F41" s="785"/>
      <c r="G41" s="785"/>
      <c r="H41" s="425" t="s">
        <v>151</v>
      </c>
      <c r="I41" s="436" t="s">
        <v>316</v>
      </c>
      <c r="J41" s="436" t="s">
        <v>316</v>
      </c>
    </row>
    <row r="42" spans="2:10" ht="12" customHeight="1">
      <c r="B42" s="785" t="s">
        <v>109</v>
      </c>
      <c r="C42" s="785"/>
      <c r="D42" s="785"/>
      <c r="E42" s="785"/>
      <c r="F42" s="785"/>
      <c r="G42" s="785"/>
      <c r="H42" s="425" t="s">
        <v>152</v>
      </c>
      <c r="I42" s="440">
        <v>454764560.06</v>
      </c>
      <c r="J42" s="440">
        <v>123161901.29000001</v>
      </c>
    </row>
    <row r="43" spans="2:10" ht="12" customHeight="1">
      <c r="B43" s="786" t="s">
        <v>218</v>
      </c>
      <c r="C43" s="786"/>
      <c r="D43" s="786"/>
      <c r="E43" s="786"/>
      <c r="F43" s="786"/>
      <c r="G43" s="786"/>
      <c r="H43" s="426" t="s">
        <v>657</v>
      </c>
      <c r="I43" s="427">
        <v>889369185.49000001</v>
      </c>
      <c r="J43" s="427">
        <v>279949508.45999998</v>
      </c>
    </row>
    <row r="44" spans="2:10" ht="24" customHeight="1">
      <c r="B44" s="788" t="s">
        <v>111</v>
      </c>
      <c r="C44" s="788"/>
      <c r="D44" s="788"/>
      <c r="E44" s="788"/>
      <c r="F44" s="788"/>
      <c r="G44" s="788"/>
      <c r="H44" s="425" t="s">
        <v>658</v>
      </c>
      <c r="I44" s="439" t="s">
        <v>316</v>
      </c>
      <c r="J44" s="439" t="s">
        <v>316</v>
      </c>
    </row>
    <row r="45" spans="2:10" ht="12.75" customHeight="1">
      <c r="B45" s="784" t="s">
        <v>32</v>
      </c>
      <c r="C45" s="784"/>
      <c r="D45" s="784"/>
      <c r="E45" s="784"/>
      <c r="F45" s="784"/>
      <c r="G45" s="784"/>
      <c r="H45" s="441"/>
      <c r="I45" s="441"/>
      <c r="J45" s="441"/>
    </row>
    <row r="46" spans="2:10" ht="21.75" customHeight="1">
      <c r="B46" s="788" t="s">
        <v>209</v>
      </c>
      <c r="C46" s="788"/>
      <c r="D46" s="788"/>
      <c r="E46" s="788"/>
      <c r="F46" s="788"/>
      <c r="G46" s="788"/>
      <c r="H46" s="424" t="s">
        <v>659</v>
      </c>
      <c r="I46" s="442" t="s">
        <v>316</v>
      </c>
      <c r="J46" s="442" t="s">
        <v>316</v>
      </c>
    </row>
    <row r="47" spans="2:10" ht="24" customHeight="1">
      <c r="B47" s="788" t="s">
        <v>210</v>
      </c>
      <c r="C47" s="788"/>
      <c r="D47" s="788"/>
      <c r="E47" s="788"/>
      <c r="F47" s="788"/>
      <c r="G47" s="788"/>
      <c r="H47" s="424" t="s">
        <v>660</v>
      </c>
      <c r="I47" s="442" t="s">
        <v>316</v>
      </c>
      <c r="J47" s="442" t="s">
        <v>316</v>
      </c>
    </row>
    <row r="48" spans="2:10" ht="22.5" customHeight="1">
      <c r="B48" s="788" t="s">
        <v>289</v>
      </c>
      <c r="C48" s="788"/>
      <c r="D48" s="788"/>
      <c r="E48" s="788"/>
      <c r="F48" s="788"/>
      <c r="G48" s="788"/>
      <c r="H48" s="424" t="s">
        <v>661</v>
      </c>
      <c r="I48" s="442" t="s">
        <v>316</v>
      </c>
      <c r="J48" s="442" t="s">
        <v>316</v>
      </c>
    </row>
    <row r="49" spans="2:10" ht="12" customHeight="1">
      <c r="B49" s="785" t="s">
        <v>211</v>
      </c>
      <c r="C49" s="785"/>
      <c r="D49" s="785"/>
      <c r="E49" s="785"/>
      <c r="F49" s="785"/>
      <c r="G49" s="785"/>
      <c r="H49" s="424" t="s">
        <v>662</v>
      </c>
      <c r="I49" s="442" t="s">
        <v>316</v>
      </c>
      <c r="J49" s="442" t="s">
        <v>316</v>
      </c>
    </row>
    <row r="50" spans="2:10" ht="12" customHeight="1">
      <c r="B50" s="785" t="s">
        <v>213</v>
      </c>
      <c r="C50" s="785"/>
      <c r="D50" s="785"/>
      <c r="E50" s="785"/>
      <c r="F50" s="785"/>
      <c r="G50" s="785"/>
      <c r="H50" s="424" t="s">
        <v>663</v>
      </c>
      <c r="I50" s="442" t="s">
        <v>316</v>
      </c>
      <c r="J50" s="442" t="s">
        <v>316</v>
      </c>
    </row>
    <row r="51" spans="2:10" ht="12" customHeight="1">
      <c r="B51" s="785" t="s">
        <v>664</v>
      </c>
      <c r="C51" s="785"/>
      <c r="D51" s="785"/>
      <c r="E51" s="785"/>
      <c r="F51" s="785"/>
      <c r="G51" s="785"/>
      <c r="H51" s="424" t="s">
        <v>665</v>
      </c>
      <c r="I51" s="435">
        <v>82630000</v>
      </c>
      <c r="J51" s="435">
        <v>82630000</v>
      </c>
    </row>
    <row r="52" spans="2:10" ht="12" customHeight="1">
      <c r="B52" s="785" t="s">
        <v>112</v>
      </c>
      <c r="C52" s="785"/>
      <c r="D52" s="785"/>
      <c r="E52" s="785"/>
      <c r="F52" s="785"/>
      <c r="G52" s="785"/>
      <c r="H52" s="424" t="s">
        <v>666</v>
      </c>
      <c r="I52" s="442" t="s">
        <v>316</v>
      </c>
      <c r="J52" s="442" t="s">
        <v>316</v>
      </c>
    </row>
    <row r="53" spans="2:10" ht="12" customHeight="1">
      <c r="B53" s="785" t="s">
        <v>113</v>
      </c>
      <c r="C53" s="785"/>
      <c r="D53" s="785"/>
      <c r="E53" s="785"/>
      <c r="F53" s="785"/>
      <c r="G53" s="785"/>
      <c r="H53" s="424" t="s">
        <v>667</v>
      </c>
      <c r="I53" s="442" t="s">
        <v>316</v>
      </c>
      <c r="J53" s="442" t="s">
        <v>316</v>
      </c>
    </row>
    <row r="54" spans="2:10" ht="12" customHeight="1">
      <c r="B54" s="785" t="s">
        <v>214</v>
      </c>
      <c r="C54" s="785"/>
      <c r="D54" s="785"/>
      <c r="E54" s="785"/>
      <c r="F54" s="785"/>
      <c r="G54" s="785"/>
      <c r="H54" s="424" t="s">
        <v>668</v>
      </c>
      <c r="I54" s="442" t="s">
        <v>316</v>
      </c>
      <c r="J54" s="442" t="s">
        <v>316</v>
      </c>
    </row>
    <row r="55" spans="2:10" ht="12" customHeight="1">
      <c r="B55" s="788" t="s">
        <v>215</v>
      </c>
      <c r="C55" s="788"/>
      <c r="D55" s="788"/>
      <c r="E55" s="788"/>
      <c r="F55" s="788"/>
      <c r="G55" s="788"/>
      <c r="H55" s="424" t="s">
        <v>669</v>
      </c>
      <c r="I55" s="442" t="s">
        <v>316</v>
      </c>
      <c r="J55" s="442" t="s">
        <v>316</v>
      </c>
    </row>
    <row r="56" spans="2:10" ht="10.5" customHeight="1">
      <c r="B56" s="785" t="s">
        <v>115</v>
      </c>
      <c r="C56" s="785"/>
      <c r="D56" s="785"/>
      <c r="E56" s="785"/>
      <c r="F56" s="785"/>
      <c r="G56" s="785"/>
      <c r="H56" s="424" t="s">
        <v>670</v>
      </c>
      <c r="I56" s="435">
        <v>7403871680.0199995</v>
      </c>
      <c r="J56" s="435">
        <v>7400122072</v>
      </c>
    </row>
    <row r="57" spans="2:10" ht="9.75" customHeight="1">
      <c r="B57" s="785" t="s">
        <v>116</v>
      </c>
      <c r="C57" s="785"/>
      <c r="D57" s="785"/>
      <c r="E57" s="785"/>
      <c r="F57" s="785"/>
      <c r="G57" s="785"/>
      <c r="H57" s="424" t="s">
        <v>671</v>
      </c>
      <c r="I57" s="435">
        <v>643428227.38</v>
      </c>
      <c r="J57" s="435">
        <v>620537606</v>
      </c>
    </row>
    <row r="58" spans="2:10" ht="12" customHeight="1">
      <c r="B58" s="785" t="s">
        <v>216</v>
      </c>
      <c r="C58" s="785"/>
      <c r="D58" s="785"/>
      <c r="E58" s="785"/>
      <c r="F58" s="785"/>
      <c r="G58" s="785"/>
      <c r="H58" s="424" t="s">
        <v>672</v>
      </c>
      <c r="I58" s="442" t="s">
        <v>316</v>
      </c>
      <c r="J58" s="442" t="s">
        <v>316</v>
      </c>
    </row>
    <row r="59" spans="2:10" ht="10.5" customHeight="1">
      <c r="B59" s="785" t="s">
        <v>117</v>
      </c>
      <c r="C59" s="785"/>
      <c r="D59" s="785"/>
      <c r="E59" s="785"/>
      <c r="F59" s="785"/>
      <c r="G59" s="785"/>
      <c r="H59" s="424" t="s">
        <v>673</v>
      </c>
      <c r="I59" s="442" t="s">
        <v>316</v>
      </c>
      <c r="J59" s="442" t="s">
        <v>316</v>
      </c>
    </row>
    <row r="60" spans="2:10" ht="11.25" customHeight="1">
      <c r="B60" s="785" t="s">
        <v>118</v>
      </c>
      <c r="C60" s="785"/>
      <c r="D60" s="785"/>
      <c r="E60" s="785"/>
      <c r="F60" s="785"/>
      <c r="G60" s="785"/>
      <c r="H60" s="424" t="s">
        <v>674</v>
      </c>
      <c r="I60" s="442" t="s">
        <v>316</v>
      </c>
      <c r="J60" s="442" t="s">
        <v>316</v>
      </c>
    </row>
    <row r="61" spans="2:10" ht="9.75" customHeight="1">
      <c r="B61" s="785" t="s">
        <v>119</v>
      </c>
      <c r="C61" s="785"/>
      <c r="D61" s="785"/>
      <c r="E61" s="785"/>
      <c r="F61" s="785"/>
      <c r="G61" s="785"/>
      <c r="H61" s="424" t="s">
        <v>675</v>
      </c>
      <c r="I61" s="435">
        <v>1000000</v>
      </c>
      <c r="J61" s="435">
        <v>1000000</v>
      </c>
    </row>
    <row r="62" spans="2:10" ht="12" customHeight="1">
      <c r="B62" s="785" t="s">
        <v>120</v>
      </c>
      <c r="C62" s="785"/>
      <c r="D62" s="785"/>
      <c r="E62" s="785"/>
      <c r="F62" s="785"/>
      <c r="G62" s="785"/>
      <c r="H62" s="424" t="s">
        <v>676</v>
      </c>
      <c r="I62" s="435">
        <v>50476643</v>
      </c>
      <c r="J62" s="435">
        <v>50476643</v>
      </c>
    </row>
    <row r="63" spans="2:10" ht="11.25" customHeight="1">
      <c r="B63" s="785" t="s">
        <v>121</v>
      </c>
      <c r="C63" s="785"/>
      <c r="D63" s="785"/>
      <c r="E63" s="785"/>
      <c r="F63" s="785"/>
      <c r="G63" s="785"/>
      <c r="H63" s="424" t="s">
        <v>677</v>
      </c>
      <c r="I63" s="435">
        <v>219374490.63999999</v>
      </c>
      <c r="J63" s="435">
        <v>47255569.75</v>
      </c>
    </row>
    <row r="64" spans="2:10" ht="12" customHeight="1">
      <c r="B64" s="786" t="s">
        <v>217</v>
      </c>
      <c r="C64" s="786"/>
      <c r="D64" s="786"/>
      <c r="E64" s="786"/>
      <c r="F64" s="786"/>
      <c r="G64" s="786"/>
      <c r="H64" s="428" t="s">
        <v>678</v>
      </c>
      <c r="I64" s="429">
        <v>8400781041.039999</v>
      </c>
      <c r="J64" s="429">
        <v>8202021890.75</v>
      </c>
    </row>
    <row r="65" spans="2:10" ht="12" customHeight="1">
      <c r="B65" s="789" t="s">
        <v>679</v>
      </c>
      <c r="C65" s="789"/>
      <c r="D65" s="789"/>
      <c r="E65" s="789"/>
      <c r="F65" s="789"/>
      <c r="G65" s="789"/>
      <c r="H65" s="430"/>
      <c r="I65" s="427">
        <v>9290150226.5299988</v>
      </c>
      <c r="J65" s="427">
        <v>8481971399.21</v>
      </c>
    </row>
    <row r="67" spans="2:10">
      <c r="J67" s="447" t="s">
        <v>473</v>
      </c>
    </row>
    <row r="68" spans="2:10" ht="24">
      <c r="B68" s="790" t="s">
        <v>123</v>
      </c>
      <c r="C68" s="790"/>
      <c r="D68" s="790"/>
      <c r="E68" s="790"/>
      <c r="F68" s="790"/>
      <c r="G68" s="790"/>
      <c r="H68" s="443" t="s">
        <v>651</v>
      </c>
      <c r="I68" s="443" t="s">
        <v>175</v>
      </c>
      <c r="J68" s="443" t="s">
        <v>176</v>
      </c>
    </row>
    <row r="69" spans="2:10">
      <c r="B69" s="783" t="s">
        <v>652</v>
      </c>
      <c r="C69" s="783"/>
      <c r="D69" s="783"/>
      <c r="E69" s="783"/>
      <c r="F69" s="783"/>
      <c r="G69" s="783"/>
      <c r="H69" s="423" t="s">
        <v>653</v>
      </c>
      <c r="I69" s="423" t="s">
        <v>654</v>
      </c>
      <c r="J69" s="423" t="s">
        <v>655</v>
      </c>
    </row>
    <row r="70" spans="2:10" ht="12">
      <c r="B70" s="792" t="s">
        <v>39</v>
      </c>
      <c r="C70" s="792"/>
      <c r="D70" s="792"/>
      <c r="E70" s="792"/>
      <c r="F70" s="792"/>
      <c r="G70" s="792"/>
      <c r="H70" s="444"/>
      <c r="I70" s="434"/>
      <c r="J70" s="434"/>
    </row>
    <row r="71" spans="2:10" ht="12">
      <c r="B71" s="791" t="s">
        <v>223</v>
      </c>
      <c r="C71" s="791"/>
      <c r="D71" s="791"/>
      <c r="E71" s="791"/>
      <c r="F71" s="791"/>
      <c r="G71" s="791"/>
      <c r="H71" s="425" t="s">
        <v>680</v>
      </c>
      <c r="I71" s="438">
        <v>159756944.44</v>
      </c>
      <c r="J71" s="438">
        <v>314913055.55000001</v>
      </c>
    </row>
    <row r="72" spans="2:10" ht="12">
      <c r="B72" s="791" t="s">
        <v>224</v>
      </c>
      <c r="C72" s="791"/>
      <c r="D72" s="791"/>
      <c r="E72" s="791"/>
      <c r="F72" s="791"/>
      <c r="G72" s="791"/>
      <c r="H72" s="425" t="s">
        <v>681</v>
      </c>
      <c r="I72" s="442" t="s">
        <v>316</v>
      </c>
      <c r="J72" s="442" t="s">
        <v>316</v>
      </c>
    </row>
    <row r="73" spans="2:10" ht="12">
      <c r="B73" s="791" t="s">
        <v>212</v>
      </c>
      <c r="C73" s="791"/>
      <c r="D73" s="791"/>
      <c r="E73" s="791"/>
      <c r="F73" s="791"/>
      <c r="G73" s="791"/>
      <c r="H73" s="445" t="s">
        <v>682</v>
      </c>
      <c r="I73" s="439" t="s">
        <v>316</v>
      </c>
      <c r="J73" s="439" t="s">
        <v>316</v>
      </c>
    </row>
    <row r="74" spans="2:10" ht="12">
      <c r="B74" s="791" t="s">
        <v>124</v>
      </c>
      <c r="C74" s="791"/>
      <c r="D74" s="791"/>
      <c r="E74" s="791"/>
      <c r="F74" s="791"/>
      <c r="G74" s="791"/>
      <c r="H74" s="445" t="s">
        <v>683</v>
      </c>
      <c r="I74" s="439" t="s">
        <v>316</v>
      </c>
      <c r="J74" s="439" t="s">
        <v>316</v>
      </c>
    </row>
    <row r="75" spans="2:10" ht="12">
      <c r="B75" s="791" t="s">
        <v>125</v>
      </c>
      <c r="C75" s="791"/>
      <c r="D75" s="791"/>
      <c r="E75" s="791"/>
      <c r="F75" s="791"/>
      <c r="G75" s="791"/>
      <c r="H75" s="445" t="s">
        <v>684</v>
      </c>
      <c r="I75" s="438">
        <v>13959986.67</v>
      </c>
      <c r="J75" s="438">
        <v>15236714</v>
      </c>
    </row>
    <row r="76" spans="2:10" ht="12">
      <c r="B76" s="791" t="s">
        <v>685</v>
      </c>
      <c r="C76" s="791"/>
      <c r="D76" s="791"/>
      <c r="E76" s="791"/>
      <c r="F76" s="791"/>
      <c r="G76" s="791"/>
      <c r="H76" s="445" t="s">
        <v>686</v>
      </c>
      <c r="I76" s="438">
        <v>5438963.8700000001</v>
      </c>
      <c r="J76" s="438">
        <v>11162510.74</v>
      </c>
    </row>
    <row r="77" spans="2:10" ht="12">
      <c r="B77" s="791" t="s">
        <v>687</v>
      </c>
      <c r="C77" s="791"/>
      <c r="D77" s="791"/>
      <c r="E77" s="791"/>
      <c r="F77" s="791"/>
      <c r="G77" s="791"/>
      <c r="H77" s="445" t="s">
        <v>688</v>
      </c>
      <c r="I77" s="438">
        <v>16250980.439999999</v>
      </c>
      <c r="J77" s="438">
        <v>10222270.23</v>
      </c>
    </row>
    <row r="78" spans="2:10" ht="12">
      <c r="B78" s="791" t="s">
        <v>127</v>
      </c>
      <c r="C78" s="791"/>
      <c r="D78" s="791"/>
      <c r="E78" s="791"/>
      <c r="F78" s="791"/>
      <c r="G78" s="791"/>
      <c r="H78" s="445" t="s">
        <v>689</v>
      </c>
      <c r="I78" s="438">
        <v>1092177</v>
      </c>
      <c r="J78" s="439" t="s">
        <v>316</v>
      </c>
    </row>
    <row r="79" spans="2:10" ht="12">
      <c r="B79" s="791" t="s">
        <v>222</v>
      </c>
      <c r="C79" s="791"/>
      <c r="D79" s="791"/>
      <c r="E79" s="791"/>
      <c r="F79" s="791"/>
      <c r="G79" s="791"/>
      <c r="H79" s="445" t="s">
        <v>690</v>
      </c>
      <c r="I79" s="439" t="s">
        <v>316</v>
      </c>
      <c r="J79" s="439" t="s">
        <v>316</v>
      </c>
    </row>
    <row r="80" spans="2:10" ht="12">
      <c r="B80" s="791" t="s">
        <v>691</v>
      </c>
      <c r="C80" s="791"/>
      <c r="D80" s="791"/>
      <c r="E80" s="791"/>
      <c r="F80" s="791"/>
      <c r="G80" s="791"/>
      <c r="H80" s="445" t="s">
        <v>692</v>
      </c>
      <c r="I80" s="439" t="s">
        <v>316</v>
      </c>
      <c r="J80" s="439" t="s">
        <v>316</v>
      </c>
    </row>
    <row r="81" spans="2:11" ht="12">
      <c r="B81" s="791" t="s">
        <v>220</v>
      </c>
      <c r="C81" s="791"/>
      <c r="D81" s="791"/>
      <c r="E81" s="791"/>
      <c r="F81" s="791"/>
      <c r="G81" s="791"/>
      <c r="H81" s="445" t="s">
        <v>693</v>
      </c>
      <c r="I81" s="439" t="s">
        <v>316</v>
      </c>
      <c r="J81" s="439" t="s">
        <v>316</v>
      </c>
    </row>
    <row r="82" spans="2:11" ht="12">
      <c r="B82" s="791" t="s">
        <v>219</v>
      </c>
      <c r="C82" s="791"/>
      <c r="D82" s="791"/>
      <c r="E82" s="791"/>
      <c r="F82" s="791"/>
      <c r="G82" s="791"/>
      <c r="H82" s="445" t="s">
        <v>694</v>
      </c>
      <c r="I82" s="439" t="s">
        <v>316</v>
      </c>
      <c r="J82" s="439" t="s">
        <v>316</v>
      </c>
    </row>
    <row r="83" spans="2:11" ht="12">
      <c r="B83" s="791" t="s">
        <v>128</v>
      </c>
      <c r="C83" s="791"/>
      <c r="D83" s="791"/>
      <c r="E83" s="791"/>
      <c r="F83" s="791"/>
      <c r="G83" s="791"/>
      <c r="H83" s="445" t="s">
        <v>695</v>
      </c>
      <c r="I83" s="438">
        <v>281833000</v>
      </c>
      <c r="J83" s="438">
        <v>412448000</v>
      </c>
    </row>
    <row r="84" spans="2:11" ht="12">
      <c r="B84" s="794" t="s">
        <v>225</v>
      </c>
      <c r="C84" s="794"/>
      <c r="D84" s="794"/>
      <c r="E84" s="794"/>
      <c r="F84" s="794"/>
      <c r="G84" s="794"/>
      <c r="H84" s="430" t="s">
        <v>696</v>
      </c>
      <c r="I84" s="427">
        <v>478332052.42000002</v>
      </c>
      <c r="J84" s="427">
        <v>763982550.51999998</v>
      </c>
    </row>
    <row r="85" spans="2:11" ht="12">
      <c r="B85" s="791" t="s">
        <v>129</v>
      </c>
      <c r="C85" s="791"/>
      <c r="D85" s="791"/>
      <c r="E85" s="791"/>
      <c r="F85" s="791"/>
      <c r="G85" s="791"/>
      <c r="H85" s="425" t="s">
        <v>697</v>
      </c>
      <c r="I85" s="439" t="s">
        <v>316</v>
      </c>
      <c r="J85" s="439" t="s">
        <v>316</v>
      </c>
    </row>
    <row r="86" spans="2:11" ht="12">
      <c r="B86" s="784" t="s">
        <v>58</v>
      </c>
      <c r="C86" s="784"/>
      <c r="D86" s="784"/>
      <c r="E86" s="784"/>
      <c r="F86" s="784"/>
      <c r="G86" s="784"/>
      <c r="H86" s="448"/>
      <c r="I86" s="448"/>
      <c r="J86" s="448"/>
    </row>
    <row r="87" spans="2:11" ht="24.75" customHeight="1">
      <c r="B87" s="791" t="s">
        <v>226</v>
      </c>
      <c r="C87" s="791"/>
      <c r="D87" s="791"/>
      <c r="E87" s="791"/>
      <c r="F87" s="791"/>
      <c r="G87" s="791"/>
      <c r="H87" s="424" t="s">
        <v>698</v>
      </c>
      <c r="I87" s="435">
        <v>5942603254.46</v>
      </c>
      <c r="J87" s="435">
        <v>4993815556.2800007</v>
      </c>
    </row>
    <row r="88" spans="2:11" ht="12">
      <c r="B88" s="791" t="s">
        <v>227</v>
      </c>
      <c r="C88" s="791"/>
      <c r="D88" s="791"/>
      <c r="E88" s="791"/>
      <c r="F88" s="791"/>
      <c r="G88" s="791"/>
      <c r="H88" s="424" t="s">
        <v>699</v>
      </c>
      <c r="I88" s="442" t="s">
        <v>316</v>
      </c>
      <c r="J88" s="442" t="s">
        <v>316</v>
      </c>
    </row>
    <row r="89" spans="2:11" ht="12">
      <c r="B89" s="793" t="s">
        <v>211</v>
      </c>
      <c r="C89" s="793"/>
      <c r="D89" s="793"/>
      <c r="E89" s="793"/>
      <c r="F89" s="793"/>
      <c r="G89" s="793"/>
      <c r="H89" s="424" t="s">
        <v>700</v>
      </c>
      <c r="I89" s="442" t="s">
        <v>316</v>
      </c>
      <c r="J89" s="442" t="s">
        <v>316</v>
      </c>
      <c r="K89" s="271" t="s">
        <v>701</v>
      </c>
    </row>
    <row r="90" spans="2:11" ht="12">
      <c r="B90" s="793" t="s">
        <v>130</v>
      </c>
      <c r="C90" s="793"/>
      <c r="D90" s="793"/>
      <c r="E90" s="793"/>
      <c r="F90" s="793"/>
      <c r="G90" s="793"/>
      <c r="H90" s="424" t="s">
        <v>702</v>
      </c>
      <c r="I90" s="442" t="s">
        <v>316</v>
      </c>
      <c r="J90" s="442" t="s">
        <v>316</v>
      </c>
    </row>
    <row r="91" spans="2:11" ht="12">
      <c r="B91" s="793" t="s">
        <v>131</v>
      </c>
      <c r="C91" s="793"/>
      <c r="D91" s="793"/>
      <c r="E91" s="793"/>
      <c r="F91" s="793"/>
      <c r="G91" s="793"/>
      <c r="H91" s="424" t="s">
        <v>703</v>
      </c>
      <c r="I91" s="442" t="s">
        <v>316</v>
      </c>
      <c r="J91" s="442" t="s">
        <v>316</v>
      </c>
    </row>
    <row r="92" spans="2:11" ht="12">
      <c r="B92" s="793" t="s">
        <v>704</v>
      </c>
      <c r="C92" s="793"/>
      <c r="D92" s="793"/>
      <c r="E92" s="793"/>
      <c r="F92" s="793"/>
      <c r="G92" s="793"/>
      <c r="H92" s="424" t="s">
        <v>705</v>
      </c>
      <c r="I92" s="442" t="s">
        <v>316</v>
      </c>
      <c r="J92" s="442" t="s">
        <v>316</v>
      </c>
    </row>
    <row r="93" spans="2:11" ht="12">
      <c r="B93" s="793" t="s">
        <v>132</v>
      </c>
      <c r="C93" s="793"/>
      <c r="D93" s="793"/>
      <c r="E93" s="793"/>
      <c r="F93" s="793"/>
      <c r="G93" s="793"/>
      <c r="H93" s="424" t="s">
        <v>706</v>
      </c>
      <c r="I93" s="442" t="s">
        <v>316</v>
      </c>
      <c r="J93" s="442" t="s">
        <v>316</v>
      </c>
    </row>
    <row r="94" spans="2:11" ht="12">
      <c r="B94" s="791" t="s">
        <v>127</v>
      </c>
      <c r="C94" s="791"/>
      <c r="D94" s="791"/>
      <c r="E94" s="791"/>
      <c r="F94" s="791"/>
      <c r="G94" s="791"/>
      <c r="H94" s="424" t="s">
        <v>707</v>
      </c>
      <c r="I94" s="442" t="s">
        <v>316</v>
      </c>
      <c r="J94" s="442" t="s">
        <v>316</v>
      </c>
    </row>
    <row r="95" spans="2:11" ht="12">
      <c r="B95" s="793" t="s">
        <v>228</v>
      </c>
      <c r="C95" s="793"/>
      <c r="D95" s="793"/>
      <c r="E95" s="793"/>
      <c r="F95" s="793"/>
      <c r="G95" s="793"/>
      <c r="H95" s="424" t="s">
        <v>708</v>
      </c>
      <c r="I95" s="442" t="s">
        <v>316</v>
      </c>
      <c r="J95" s="442" t="s">
        <v>316</v>
      </c>
    </row>
    <row r="96" spans="2:11" ht="12">
      <c r="B96" s="791" t="s">
        <v>292</v>
      </c>
      <c r="C96" s="791"/>
      <c r="D96" s="791"/>
      <c r="E96" s="791"/>
      <c r="F96" s="791"/>
      <c r="G96" s="791"/>
      <c r="H96" s="424" t="s">
        <v>709</v>
      </c>
      <c r="I96" s="442" t="s">
        <v>316</v>
      </c>
      <c r="J96" s="442" t="s">
        <v>316</v>
      </c>
    </row>
    <row r="97" spans="2:12" ht="12">
      <c r="B97" s="791" t="s">
        <v>220</v>
      </c>
      <c r="C97" s="791"/>
      <c r="D97" s="791"/>
      <c r="E97" s="791"/>
      <c r="F97" s="791"/>
      <c r="G97" s="791"/>
      <c r="H97" s="424" t="s">
        <v>710</v>
      </c>
      <c r="I97" s="442" t="s">
        <v>316</v>
      </c>
      <c r="J97" s="442" t="s">
        <v>316</v>
      </c>
    </row>
    <row r="98" spans="2:12" ht="12">
      <c r="B98" s="793" t="s">
        <v>133</v>
      </c>
      <c r="C98" s="793"/>
      <c r="D98" s="793"/>
      <c r="E98" s="793"/>
      <c r="F98" s="793"/>
      <c r="G98" s="793"/>
      <c r="H98" s="424" t="s">
        <v>711</v>
      </c>
      <c r="I98" s="442" t="s">
        <v>316</v>
      </c>
      <c r="J98" s="442" t="s">
        <v>316</v>
      </c>
    </row>
    <row r="99" spans="2:12" ht="12">
      <c r="B99" s="794" t="s">
        <v>229</v>
      </c>
      <c r="C99" s="794"/>
      <c r="D99" s="794"/>
      <c r="E99" s="794"/>
      <c r="F99" s="794"/>
      <c r="G99" s="794"/>
      <c r="H99" s="430" t="s">
        <v>712</v>
      </c>
      <c r="I99" s="427">
        <v>5942603254.46</v>
      </c>
      <c r="J99" s="427">
        <v>4993815556.2800007</v>
      </c>
    </row>
    <row r="100" spans="2:12" ht="12">
      <c r="B100" s="784" t="s">
        <v>60</v>
      </c>
      <c r="C100" s="784"/>
      <c r="D100" s="784"/>
      <c r="E100" s="784"/>
      <c r="F100" s="784"/>
      <c r="G100" s="784"/>
      <c r="H100" s="448"/>
      <c r="I100" s="448"/>
      <c r="J100" s="434"/>
    </row>
    <row r="101" spans="2:12" ht="12">
      <c r="B101" s="793" t="s">
        <v>134</v>
      </c>
      <c r="C101" s="793"/>
      <c r="D101" s="793"/>
      <c r="E101" s="793"/>
      <c r="F101" s="793"/>
      <c r="G101" s="793"/>
      <c r="H101" s="424" t="s">
        <v>713</v>
      </c>
      <c r="I101" s="435">
        <v>81200000</v>
      </c>
      <c r="J101" s="435">
        <v>81200000</v>
      </c>
    </row>
    <row r="102" spans="2:12" ht="12">
      <c r="B102" s="793" t="s">
        <v>135</v>
      </c>
      <c r="C102" s="793"/>
      <c r="D102" s="793"/>
      <c r="E102" s="793"/>
      <c r="F102" s="793"/>
      <c r="G102" s="793"/>
      <c r="H102" s="424" t="s">
        <v>714</v>
      </c>
      <c r="I102" s="442" t="s">
        <v>316</v>
      </c>
      <c r="J102" s="442" t="s">
        <v>316</v>
      </c>
    </row>
    <row r="103" spans="2:12" ht="12">
      <c r="B103" s="793" t="s">
        <v>136</v>
      </c>
      <c r="C103" s="793"/>
      <c r="D103" s="793"/>
      <c r="E103" s="793"/>
      <c r="F103" s="793"/>
      <c r="G103" s="793"/>
      <c r="H103" s="425" t="s">
        <v>715</v>
      </c>
      <c r="I103" s="442" t="s">
        <v>316</v>
      </c>
      <c r="J103" s="442" t="s">
        <v>316</v>
      </c>
    </row>
    <row r="104" spans="2:12" ht="12">
      <c r="B104" s="793" t="s">
        <v>233</v>
      </c>
      <c r="C104" s="793"/>
      <c r="D104" s="793"/>
      <c r="E104" s="793"/>
      <c r="F104" s="793"/>
      <c r="G104" s="793"/>
      <c r="H104" s="425" t="s">
        <v>716</v>
      </c>
      <c r="I104" s="442" t="s">
        <v>316</v>
      </c>
      <c r="J104" s="442" t="s">
        <v>316</v>
      </c>
    </row>
    <row r="105" spans="2:12" ht="12">
      <c r="B105" s="793" t="s">
        <v>137</v>
      </c>
      <c r="C105" s="793"/>
      <c r="D105" s="793"/>
      <c r="E105" s="793"/>
      <c r="F105" s="793"/>
      <c r="G105" s="793"/>
      <c r="H105" s="425" t="s">
        <v>717</v>
      </c>
      <c r="I105" s="435">
        <v>2788014919.6500001</v>
      </c>
      <c r="J105" s="435">
        <v>2642973292.4099998</v>
      </c>
      <c r="L105" s="450">
        <f>I105-J105</f>
        <v>145041627.24000025</v>
      </c>
    </row>
    <row r="106" spans="2:12" ht="12">
      <c r="B106" s="793" t="s">
        <v>230</v>
      </c>
      <c r="C106" s="793"/>
      <c r="D106" s="793"/>
      <c r="E106" s="793"/>
      <c r="F106" s="793"/>
      <c r="G106" s="793"/>
      <c r="H106" s="425" t="s">
        <v>718</v>
      </c>
      <c r="I106" s="442" t="s">
        <v>316</v>
      </c>
      <c r="J106" s="442" t="s">
        <v>316</v>
      </c>
    </row>
    <row r="107" spans="2:12" ht="12">
      <c r="B107" s="794" t="s">
        <v>293</v>
      </c>
      <c r="C107" s="794"/>
      <c r="D107" s="794"/>
      <c r="E107" s="794"/>
      <c r="F107" s="794"/>
      <c r="G107" s="794"/>
      <c r="H107" s="430" t="s">
        <v>719</v>
      </c>
      <c r="I107" s="429">
        <v>2869214919.6500001</v>
      </c>
      <c r="J107" s="429">
        <v>2724173292.4099998</v>
      </c>
    </row>
    <row r="108" spans="2:12" ht="12">
      <c r="B108" s="793" t="s">
        <v>138</v>
      </c>
      <c r="C108" s="793"/>
      <c r="D108" s="793"/>
      <c r="E108" s="793"/>
      <c r="F108" s="793"/>
      <c r="G108" s="793"/>
      <c r="H108" s="425" t="s">
        <v>720</v>
      </c>
      <c r="I108" s="442" t="s">
        <v>316</v>
      </c>
      <c r="J108" s="442" t="s">
        <v>316</v>
      </c>
    </row>
    <row r="109" spans="2:12" ht="12">
      <c r="B109" s="795" t="s">
        <v>335</v>
      </c>
      <c r="C109" s="795"/>
      <c r="D109" s="795"/>
      <c r="E109" s="795"/>
      <c r="F109" s="795"/>
      <c r="G109" s="795"/>
      <c r="H109" s="430" t="s">
        <v>721</v>
      </c>
      <c r="I109" s="429">
        <v>2869214919.6500001</v>
      </c>
      <c r="J109" s="429">
        <v>2724173292.4099998</v>
      </c>
    </row>
    <row r="110" spans="2:12" ht="12">
      <c r="B110" s="796" t="s">
        <v>722</v>
      </c>
      <c r="C110" s="796"/>
      <c r="D110" s="796"/>
      <c r="E110" s="796"/>
      <c r="F110" s="796"/>
      <c r="G110" s="796"/>
      <c r="H110" s="430"/>
      <c r="I110" s="427">
        <v>9290150226.5299988</v>
      </c>
      <c r="J110" s="427">
        <v>8481971399.21</v>
      </c>
    </row>
    <row r="112" spans="2:12" ht="12">
      <c r="B112" s="446" t="s">
        <v>723</v>
      </c>
      <c r="D112" s="725" t="s">
        <v>724</v>
      </c>
      <c r="E112" s="725"/>
      <c r="F112" s="725"/>
      <c r="G112" s="725"/>
      <c r="I112" s="449"/>
      <c r="J112" s="449"/>
    </row>
    <row r="113" spans="2:10">
      <c r="D113" s="690" t="s">
        <v>725</v>
      </c>
      <c r="E113" s="690"/>
      <c r="F113" s="690"/>
      <c r="I113" s="690" t="s">
        <v>296</v>
      </c>
      <c r="J113" s="690"/>
    </row>
    <row r="116" spans="2:10" ht="12">
      <c r="B116" s="303" t="s">
        <v>338</v>
      </c>
      <c r="D116" s="725"/>
      <c r="E116" s="725"/>
      <c r="F116" s="725"/>
      <c r="G116" s="725"/>
      <c r="I116" s="449"/>
      <c r="J116" s="449"/>
    </row>
  </sheetData>
  <mergeCells count="100">
    <mergeCell ref="D113:F113"/>
    <mergeCell ref="I113:J113"/>
    <mergeCell ref="D116:G116"/>
    <mergeCell ref="B106:G106"/>
    <mergeCell ref="B107:G107"/>
    <mergeCell ref="B108:G108"/>
    <mergeCell ref="B109:G109"/>
    <mergeCell ref="B110:G110"/>
    <mergeCell ref="D112:G112"/>
    <mergeCell ref="B105:G105"/>
    <mergeCell ref="B94:G94"/>
    <mergeCell ref="B95:G95"/>
    <mergeCell ref="B96:G96"/>
    <mergeCell ref="B97:G97"/>
    <mergeCell ref="B98:G98"/>
    <mergeCell ref="B99:G99"/>
    <mergeCell ref="B100:G100"/>
    <mergeCell ref="B101:G101"/>
    <mergeCell ref="B102:G102"/>
    <mergeCell ref="B103:G103"/>
    <mergeCell ref="B104:G104"/>
    <mergeCell ref="B93:G93"/>
    <mergeCell ref="B82:G82"/>
    <mergeCell ref="B83:G83"/>
    <mergeCell ref="B84:G84"/>
    <mergeCell ref="B85:G85"/>
    <mergeCell ref="B86:G86"/>
    <mergeCell ref="B87:G87"/>
    <mergeCell ref="B88:G88"/>
    <mergeCell ref="B89:G89"/>
    <mergeCell ref="B90:G90"/>
    <mergeCell ref="B91:G91"/>
    <mergeCell ref="B92:G92"/>
    <mergeCell ref="B81:G81"/>
    <mergeCell ref="B70:G70"/>
    <mergeCell ref="B71:G71"/>
    <mergeCell ref="B72:G72"/>
    <mergeCell ref="B73:G73"/>
    <mergeCell ref="B74:G74"/>
    <mergeCell ref="B75:G75"/>
    <mergeCell ref="B76:G76"/>
    <mergeCell ref="B77:G77"/>
    <mergeCell ref="B78:G78"/>
    <mergeCell ref="B79:G79"/>
    <mergeCell ref="B80:G80"/>
    <mergeCell ref="B69:G69"/>
    <mergeCell ref="B56:G56"/>
    <mergeCell ref="B57:G57"/>
    <mergeCell ref="B58:G58"/>
    <mergeCell ref="B59:G59"/>
    <mergeCell ref="B60:G60"/>
    <mergeCell ref="B61:G61"/>
    <mergeCell ref="B62:G62"/>
    <mergeCell ref="B63:G63"/>
    <mergeCell ref="B64:G64"/>
    <mergeCell ref="B65:G65"/>
    <mergeCell ref="B68:G68"/>
    <mergeCell ref="B55:G55"/>
    <mergeCell ref="B44:G44"/>
    <mergeCell ref="B45:G45"/>
    <mergeCell ref="B46:G46"/>
    <mergeCell ref="B47:G47"/>
    <mergeCell ref="B48:G48"/>
    <mergeCell ref="B49:G49"/>
    <mergeCell ref="B50:G50"/>
    <mergeCell ref="B51:G51"/>
    <mergeCell ref="B52:G52"/>
    <mergeCell ref="B53:G53"/>
    <mergeCell ref="B54:G54"/>
    <mergeCell ref="B43:G43"/>
    <mergeCell ref="B32:G32"/>
    <mergeCell ref="B33:G33"/>
    <mergeCell ref="B34:G34"/>
    <mergeCell ref="B35:G35"/>
    <mergeCell ref="B36:G36"/>
    <mergeCell ref="B37:G37"/>
    <mergeCell ref="B38:G38"/>
    <mergeCell ref="B39:G39"/>
    <mergeCell ref="B40:G40"/>
    <mergeCell ref="B41:G41"/>
    <mergeCell ref="B42:G42"/>
    <mergeCell ref="B31:G31"/>
    <mergeCell ref="B15:E15"/>
    <mergeCell ref="F15:J15"/>
    <mergeCell ref="B17:J17"/>
    <mergeCell ref="D19:J19"/>
    <mergeCell ref="B20:I20"/>
    <mergeCell ref="B22:D22"/>
    <mergeCell ref="E22:I22"/>
    <mergeCell ref="C25:I25"/>
    <mergeCell ref="B27:G27"/>
    <mergeCell ref="B28:G28"/>
    <mergeCell ref="B29:G29"/>
    <mergeCell ref="B30:G30"/>
    <mergeCell ref="B11:J11"/>
    <mergeCell ref="I1:J1"/>
    <mergeCell ref="I2:J2"/>
    <mergeCell ref="C4:I4"/>
    <mergeCell ref="C5:I5"/>
    <mergeCell ref="D7:J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C000"/>
  </sheetPr>
  <dimension ref="A1:AI93"/>
  <sheetViews>
    <sheetView topLeftCell="A36" workbookViewId="0">
      <selection activeCell="AK63" sqref="AK63"/>
    </sheetView>
  </sheetViews>
  <sheetFormatPr defaultRowHeight="11.25"/>
  <cols>
    <col min="1" max="1" width="1.1640625" style="271" customWidth="1"/>
    <col min="2" max="2" width="1.5" style="271" customWidth="1"/>
    <col min="3" max="3" width="0.6640625" style="271" customWidth="1"/>
    <col min="4" max="4" width="1.5" style="271" customWidth="1"/>
    <col min="5" max="5" width="1.1640625" style="271" customWidth="1"/>
    <col min="6" max="6" width="1.5" style="271" customWidth="1"/>
    <col min="7" max="7" width="3" style="271" customWidth="1"/>
    <col min="8" max="8" width="8.1640625" style="271" customWidth="1"/>
    <col min="9" max="9" width="2.33203125" style="271" customWidth="1"/>
    <col min="10" max="10" width="10.5" style="271" customWidth="1"/>
    <col min="11" max="11" width="4.33203125" style="271" customWidth="1"/>
    <col min="12" max="12" width="6.1640625" style="271" customWidth="1"/>
    <col min="13" max="13" width="10.5" style="271" customWidth="1"/>
    <col min="14" max="14" width="3.83203125" style="271" customWidth="1"/>
    <col min="15" max="15" width="1.83203125" style="271" customWidth="1"/>
    <col min="16" max="16" width="4.83203125" style="271" customWidth="1"/>
    <col min="17" max="17" width="1.83203125" style="271" customWidth="1"/>
    <col min="18" max="18" width="7" style="271" customWidth="1"/>
    <col min="19" max="19" width="1.83203125" style="271" customWidth="1"/>
    <col min="20" max="20" width="3.1640625" style="271" customWidth="1"/>
    <col min="21" max="21" width="1.83203125" style="271" customWidth="1"/>
    <col min="22" max="22" width="0.5" style="271" customWidth="1"/>
    <col min="23" max="23" width="1.83203125" style="271" customWidth="1"/>
    <col min="24" max="24" width="3" style="271" customWidth="1"/>
    <col min="25" max="25" width="4.1640625" style="271" customWidth="1"/>
    <col min="26" max="26" width="1.5" style="271" customWidth="1"/>
    <col min="27" max="27" width="1.83203125" style="271" customWidth="1"/>
    <col min="28" max="28" width="3" style="271" customWidth="1"/>
    <col min="29" max="29" width="5.5" style="271" customWidth="1"/>
    <col min="30" max="30" width="1.83203125" style="271" customWidth="1"/>
    <col min="31" max="31" width="2.5" style="271" customWidth="1"/>
    <col min="32" max="32" width="0.1640625" style="271" customWidth="1"/>
    <col min="33" max="33" width="0.5" style="271" customWidth="1"/>
    <col min="34" max="34" width="3.1640625" style="271" customWidth="1"/>
    <col min="35" max="35" width="2.33203125" style="271" customWidth="1"/>
    <col min="36" max="256" width="10.6640625" style="271" customWidth="1"/>
    <col min="257" max="257" width="1.1640625" style="271" customWidth="1"/>
    <col min="258" max="258" width="1.5" style="271" customWidth="1"/>
    <col min="259" max="259" width="0.6640625" style="271" customWidth="1"/>
    <col min="260" max="260" width="1.5" style="271" customWidth="1"/>
    <col min="261" max="261" width="1.1640625" style="271" customWidth="1"/>
    <col min="262" max="262" width="1.5" style="271" customWidth="1"/>
    <col min="263" max="263" width="3" style="271" customWidth="1"/>
    <col min="264" max="264" width="8.1640625" style="271" customWidth="1"/>
    <col min="265" max="265" width="2.33203125" style="271" customWidth="1"/>
    <col min="266" max="266" width="10.5" style="271" customWidth="1"/>
    <col min="267" max="267" width="4.33203125" style="271" customWidth="1"/>
    <col min="268" max="268" width="6.1640625" style="271" customWidth="1"/>
    <col min="269" max="269" width="10.5" style="271" customWidth="1"/>
    <col min="270" max="270" width="3.83203125" style="271" customWidth="1"/>
    <col min="271" max="271" width="1.83203125" style="271" customWidth="1"/>
    <col min="272" max="272" width="4.83203125" style="271" customWidth="1"/>
    <col min="273" max="273" width="1.83203125" style="271" customWidth="1"/>
    <col min="274" max="274" width="7" style="271" customWidth="1"/>
    <col min="275" max="275" width="1.83203125" style="271" customWidth="1"/>
    <col min="276" max="276" width="3.1640625" style="271" customWidth="1"/>
    <col min="277" max="277" width="1.83203125" style="271" customWidth="1"/>
    <col min="278" max="278" width="0.5" style="271" customWidth="1"/>
    <col min="279" max="279" width="1.83203125" style="271" customWidth="1"/>
    <col min="280" max="280" width="3" style="271" customWidth="1"/>
    <col min="281" max="281" width="4.1640625" style="271" customWidth="1"/>
    <col min="282" max="282" width="1.5" style="271" customWidth="1"/>
    <col min="283" max="283" width="1.83203125" style="271" customWidth="1"/>
    <col min="284" max="284" width="3" style="271" customWidth="1"/>
    <col min="285" max="285" width="5.5" style="271" customWidth="1"/>
    <col min="286" max="286" width="1.83203125" style="271" customWidth="1"/>
    <col min="287" max="287" width="2.5" style="271" customWidth="1"/>
    <col min="288" max="288" width="0.1640625" style="271" customWidth="1"/>
    <col min="289" max="289" width="0.5" style="271" customWidth="1"/>
    <col min="290" max="290" width="3.1640625" style="271" customWidth="1"/>
    <col min="291" max="291" width="2.33203125" style="271" customWidth="1"/>
    <col min="292" max="512" width="10.6640625" style="271" customWidth="1"/>
    <col min="513" max="513" width="1.1640625" style="271" customWidth="1"/>
    <col min="514" max="514" width="1.5" style="271" customWidth="1"/>
    <col min="515" max="515" width="0.6640625" style="271" customWidth="1"/>
    <col min="516" max="516" width="1.5" style="271" customWidth="1"/>
    <col min="517" max="517" width="1.1640625" style="271" customWidth="1"/>
    <col min="518" max="518" width="1.5" style="271" customWidth="1"/>
    <col min="519" max="519" width="3" style="271" customWidth="1"/>
    <col min="520" max="520" width="8.1640625" style="271" customWidth="1"/>
    <col min="521" max="521" width="2.33203125" style="271" customWidth="1"/>
    <col min="522" max="522" width="10.5" style="271" customWidth="1"/>
    <col min="523" max="523" width="4.33203125" style="271" customWidth="1"/>
    <col min="524" max="524" width="6.1640625" style="271" customWidth="1"/>
    <col min="525" max="525" width="10.5" style="271" customWidth="1"/>
    <col min="526" max="526" width="3.83203125" style="271" customWidth="1"/>
    <col min="527" max="527" width="1.83203125" style="271" customWidth="1"/>
    <col min="528" max="528" width="4.83203125" style="271" customWidth="1"/>
    <col min="529" max="529" width="1.83203125" style="271" customWidth="1"/>
    <col min="530" max="530" width="7" style="271" customWidth="1"/>
    <col min="531" max="531" width="1.83203125" style="271" customWidth="1"/>
    <col min="532" max="532" width="3.1640625" style="271" customWidth="1"/>
    <col min="533" max="533" width="1.83203125" style="271" customWidth="1"/>
    <col min="534" max="534" width="0.5" style="271" customWidth="1"/>
    <col min="535" max="535" width="1.83203125" style="271" customWidth="1"/>
    <col min="536" max="536" width="3" style="271" customWidth="1"/>
    <col min="537" max="537" width="4.1640625" style="271" customWidth="1"/>
    <col min="538" max="538" width="1.5" style="271" customWidth="1"/>
    <col min="539" max="539" width="1.83203125" style="271" customWidth="1"/>
    <col min="540" max="540" width="3" style="271" customWidth="1"/>
    <col min="541" max="541" width="5.5" style="271" customWidth="1"/>
    <col min="542" max="542" width="1.83203125" style="271" customWidth="1"/>
    <col min="543" max="543" width="2.5" style="271" customWidth="1"/>
    <col min="544" max="544" width="0.1640625" style="271" customWidth="1"/>
    <col min="545" max="545" width="0.5" style="271" customWidth="1"/>
    <col min="546" max="546" width="3.1640625" style="271" customWidth="1"/>
    <col min="547" max="547" width="2.33203125" style="271" customWidth="1"/>
    <col min="548" max="768" width="10.6640625" style="271" customWidth="1"/>
    <col min="769" max="769" width="1.1640625" style="271" customWidth="1"/>
    <col min="770" max="770" width="1.5" style="271" customWidth="1"/>
    <col min="771" max="771" width="0.6640625" style="271" customWidth="1"/>
    <col min="772" max="772" width="1.5" style="271" customWidth="1"/>
    <col min="773" max="773" width="1.1640625" style="271" customWidth="1"/>
    <col min="774" max="774" width="1.5" style="271" customWidth="1"/>
    <col min="775" max="775" width="3" style="271" customWidth="1"/>
    <col min="776" max="776" width="8.1640625" style="271" customWidth="1"/>
    <col min="777" max="777" width="2.33203125" style="271" customWidth="1"/>
    <col min="778" max="778" width="10.5" style="271" customWidth="1"/>
    <col min="779" max="779" width="4.33203125" style="271" customWidth="1"/>
    <col min="780" max="780" width="6.1640625" style="271" customWidth="1"/>
    <col min="781" max="781" width="10.5" style="271" customWidth="1"/>
    <col min="782" max="782" width="3.83203125" style="271" customWidth="1"/>
    <col min="783" max="783" width="1.83203125" style="271" customWidth="1"/>
    <col min="784" max="784" width="4.83203125" style="271" customWidth="1"/>
    <col min="785" max="785" width="1.83203125" style="271" customWidth="1"/>
    <col min="786" max="786" width="7" style="271" customWidth="1"/>
    <col min="787" max="787" width="1.83203125" style="271" customWidth="1"/>
    <col min="788" max="788" width="3.1640625" style="271" customWidth="1"/>
    <col min="789" max="789" width="1.83203125" style="271" customWidth="1"/>
    <col min="790" max="790" width="0.5" style="271" customWidth="1"/>
    <col min="791" max="791" width="1.83203125" style="271" customWidth="1"/>
    <col min="792" max="792" width="3" style="271" customWidth="1"/>
    <col min="793" max="793" width="4.1640625" style="271" customWidth="1"/>
    <col min="794" max="794" width="1.5" style="271" customWidth="1"/>
    <col min="795" max="795" width="1.83203125" style="271" customWidth="1"/>
    <col min="796" max="796" width="3" style="271" customWidth="1"/>
    <col min="797" max="797" width="5.5" style="271" customWidth="1"/>
    <col min="798" max="798" width="1.83203125" style="271" customWidth="1"/>
    <col min="799" max="799" width="2.5" style="271" customWidth="1"/>
    <col min="800" max="800" width="0.1640625" style="271" customWidth="1"/>
    <col min="801" max="801" width="0.5" style="271" customWidth="1"/>
    <col min="802" max="802" width="3.1640625" style="271" customWidth="1"/>
    <col min="803" max="803" width="2.33203125" style="271" customWidth="1"/>
    <col min="804" max="1024" width="10.6640625" style="271" customWidth="1"/>
    <col min="1025" max="1025" width="1.1640625" style="271" customWidth="1"/>
    <col min="1026" max="1026" width="1.5" style="271" customWidth="1"/>
    <col min="1027" max="1027" width="0.6640625" style="271" customWidth="1"/>
    <col min="1028" max="1028" width="1.5" style="271" customWidth="1"/>
    <col min="1029" max="1029" width="1.1640625" style="271" customWidth="1"/>
    <col min="1030" max="1030" width="1.5" style="271" customWidth="1"/>
    <col min="1031" max="1031" width="3" style="271" customWidth="1"/>
    <col min="1032" max="1032" width="8.1640625" style="271" customWidth="1"/>
    <col min="1033" max="1033" width="2.33203125" style="271" customWidth="1"/>
    <col min="1034" max="1034" width="10.5" style="271" customWidth="1"/>
    <col min="1035" max="1035" width="4.33203125" style="271" customWidth="1"/>
    <col min="1036" max="1036" width="6.1640625" style="271" customWidth="1"/>
    <col min="1037" max="1037" width="10.5" style="271" customWidth="1"/>
    <col min="1038" max="1038" width="3.83203125" style="271" customWidth="1"/>
    <col min="1039" max="1039" width="1.83203125" style="271" customWidth="1"/>
    <col min="1040" max="1040" width="4.83203125" style="271" customWidth="1"/>
    <col min="1041" max="1041" width="1.83203125" style="271" customWidth="1"/>
    <col min="1042" max="1042" width="7" style="271" customWidth="1"/>
    <col min="1043" max="1043" width="1.83203125" style="271" customWidth="1"/>
    <col min="1044" max="1044" width="3.1640625" style="271" customWidth="1"/>
    <col min="1045" max="1045" width="1.83203125" style="271" customWidth="1"/>
    <col min="1046" max="1046" width="0.5" style="271" customWidth="1"/>
    <col min="1047" max="1047" width="1.83203125" style="271" customWidth="1"/>
    <col min="1048" max="1048" width="3" style="271" customWidth="1"/>
    <col min="1049" max="1049" width="4.1640625" style="271" customWidth="1"/>
    <col min="1050" max="1050" width="1.5" style="271" customWidth="1"/>
    <col min="1051" max="1051" width="1.83203125" style="271" customWidth="1"/>
    <col min="1052" max="1052" width="3" style="271" customWidth="1"/>
    <col min="1053" max="1053" width="5.5" style="271" customWidth="1"/>
    <col min="1054" max="1054" width="1.83203125" style="271" customWidth="1"/>
    <col min="1055" max="1055" width="2.5" style="271" customWidth="1"/>
    <col min="1056" max="1056" width="0.1640625" style="271" customWidth="1"/>
    <col min="1057" max="1057" width="0.5" style="271" customWidth="1"/>
    <col min="1058" max="1058" width="3.1640625" style="271" customWidth="1"/>
    <col min="1059" max="1059" width="2.33203125" style="271" customWidth="1"/>
    <col min="1060" max="1280" width="10.6640625" style="271" customWidth="1"/>
    <col min="1281" max="1281" width="1.1640625" style="271" customWidth="1"/>
    <col min="1282" max="1282" width="1.5" style="271" customWidth="1"/>
    <col min="1283" max="1283" width="0.6640625" style="271" customWidth="1"/>
    <col min="1284" max="1284" width="1.5" style="271" customWidth="1"/>
    <col min="1285" max="1285" width="1.1640625" style="271" customWidth="1"/>
    <col min="1286" max="1286" width="1.5" style="271" customWidth="1"/>
    <col min="1287" max="1287" width="3" style="271" customWidth="1"/>
    <col min="1288" max="1288" width="8.1640625" style="271" customWidth="1"/>
    <col min="1289" max="1289" width="2.33203125" style="271" customWidth="1"/>
    <col min="1290" max="1290" width="10.5" style="271" customWidth="1"/>
    <col min="1291" max="1291" width="4.33203125" style="271" customWidth="1"/>
    <col min="1292" max="1292" width="6.1640625" style="271" customWidth="1"/>
    <col min="1293" max="1293" width="10.5" style="271" customWidth="1"/>
    <col min="1294" max="1294" width="3.83203125" style="271" customWidth="1"/>
    <col min="1295" max="1295" width="1.83203125" style="271" customWidth="1"/>
    <col min="1296" max="1296" width="4.83203125" style="271" customWidth="1"/>
    <col min="1297" max="1297" width="1.83203125" style="271" customWidth="1"/>
    <col min="1298" max="1298" width="7" style="271" customWidth="1"/>
    <col min="1299" max="1299" width="1.83203125" style="271" customWidth="1"/>
    <col min="1300" max="1300" width="3.1640625" style="271" customWidth="1"/>
    <col min="1301" max="1301" width="1.83203125" style="271" customWidth="1"/>
    <col min="1302" max="1302" width="0.5" style="271" customWidth="1"/>
    <col min="1303" max="1303" width="1.83203125" style="271" customWidth="1"/>
    <col min="1304" max="1304" width="3" style="271" customWidth="1"/>
    <col min="1305" max="1305" width="4.1640625" style="271" customWidth="1"/>
    <col min="1306" max="1306" width="1.5" style="271" customWidth="1"/>
    <col min="1307" max="1307" width="1.83203125" style="271" customWidth="1"/>
    <col min="1308" max="1308" width="3" style="271" customWidth="1"/>
    <col min="1309" max="1309" width="5.5" style="271" customWidth="1"/>
    <col min="1310" max="1310" width="1.83203125" style="271" customWidth="1"/>
    <col min="1311" max="1311" width="2.5" style="271" customWidth="1"/>
    <col min="1312" max="1312" width="0.1640625" style="271" customWidth="1"/>
    <col min="1313" max="1313" width="0.5" style="271" customWidth="1"/>
    <col min="1314" max="1314" width="3.1640625" style="271" customWidth="1"/>
    <col min="1315" max="1315" width="2.33203125" style="271" customWidth="1"/>
    <col min="1316" max="1536" width="10.6640625" style="271" customWidth="1"/>
    <col min="1537" max="1537" width="1.1640625" style="271" customWidth="1"/>
    <col min="1538" max="1538" width="1.5" style="271" customWidth="1"/>
    <col min="1539" max="1539" width="0.6640625" style="271" customWidth="1"/>
    <col min="1540" max="1540" width="1.5" style="271" customWidth="1"/>
    <col min="1541" max="1541" width="1.1640625" style="271" customWidth="1"/>
    <col min="1542" max="1542" width="1.5" style="271" customWidth="1"/>
    <col min="1543" max="1543" width="3" style="271" customWidth="1"/>
    <col min="1544" max="1544" width="8.1640625" style="271" customWidth="1"/>
    <col min="1545" max="1545" width="2.33203125" style="271" customWidth="1"/>
    <col min="1546" max="1546" width="10.5" style="271" customWidth="1"/>
    <col min="1547" max="1547" width="4.33203125" style="271" customWidth="1"/>
    <col min="1548" max="1548" width="6.1640625" style="271" customWidth="1"/>
    <col min="1549" max="1549" width="10.5" style="271" customWidth="1"/>
    <col min="1550" max="1550" width="3.83203125" style="271" customWidth="1"/>
    <col min="1551" max="1551" width="1.83203125" style="271" customWidth="1"/>
    <col min="1552" max="1552" width="4.83203125" style="271" customWidth="1"/>
    <col min="1553" max="1553" width="1.83203125" style="271" customWidth="1"/>
    <col min="1554" max="1554" width="7" style="271" customWidth="1"/>
    <col min="1555" max="1555" width="1.83203125" style="271" customWidth="1"/>
    <col min="1556" max="1556" width="3.1640625" style="271" customWidth="1"/>
    <col min="1557" max="1557" width="1.83203125" style="271" customWidth="1"/>
    <col min="1558" max="1558" width="0.5" style="271" customWidth="1"/>
    <col min="1559" max="1559" width="1.83203125" style="271" customWidth="1"/>
    <col min="1560" max="1560" width="3" style="271" customWidth="1"/>
    <col min="1561" max="1561" width="4.1640625" style="271" customWidth="1"/>
    <col min="1562" max="1562" width="1.5" style="271" customWidth="1"/>
    <col min="1563" max="1563" width="1.83203125" style="271" customWidth="1"/>
    <col min="1564" max="1564" width="3" style="271" customWidth="1"/>
    <col min="1565" max="1565" width="5.5" style="271" customWidth="1"/>
    <col min="1566" max="1566" width="1.83203125" style="271" customWidth="1"/>
    <col min="1567" max="1567" width="2.5" style="271" customWidth="1"/>
    <col min="1568" max="1568" width="0.1640625" style="271" customWidth="1"/>
    <col min="1569" max="1569" width="0.5" style="271" customWidth="1"/>
    <col min="1570" max="1570" width="3.1640625" style="271" customWidth="1"/>
    <col min="1571" max="1571" width="2.33203125" style="271" customWidth="1"/>
    <col min="1572" max="1792" width="10.6640625" style="271" customWidth="1"/>
    <col min="1793" max="1793" width="1.1640625" style="271" customWidth="1"/>
    <col min="1794" max="1794" width="1.5" style="271" customWidth="1"/>
    <col min="1795" max="1795" width="0.6640625" style="271" customWidth="1"/>
    <col min="1796" max="1796" width="1.5" style="271" customWidth="1"/>
    <col min="1797" max="1797" width="1.1640625" style="271" customWidth="1"/>
    <col min="1798" max="1798" width="1.5" style="271" customWidth="1"/>
    <col min="1799" max="1799" width="3" style="271" customWidth="1"/>
    <col min="1800" max="1800" width="8.1640625" style="271" customWidth="1"/>
    <col min="1801" max="1801" width="2.33203125" style="271" customWidth="1"/>
    <col min="1802" max="1802" width="10.5" style="271" customWidth="1"/>
    <col min="1803" max="1803" width="4.33203125" style="271" customWidth="1"/>
    <col min="1804" max="1804" width="6.1640625" style="271" customWidth="1"/>
    <col min="1805" max="1805" width="10.5" style="271" customWidth="1"/>
    <col min="1806" max="1806" width="3.83203125" style="271" customWidth="1"/>
    <col min="1807" max="1807" width="1.83203125" style="271" customWidth="1"/>
    <col min="1808" max="1808" width="4.83203125" style="271" customWidth="1"/>
    <col min="1809" max="1809" width="1.83203125" style="271" customWidth="1"/>
    <col min="1810" max="1810" width="7" style="271" customWidth="1"/>
    <col min="1811" max="1811" width="1.83203125" style="271" customWidth="1"/>
    <col min="1812" max="1812" width="3.1640625" style="271" customWidth="1"/>
    <col min="1813" max="1813" width="1.83203125" style="271" customWidth="1"/>
    <col min="1814" max="1814" width="0.5" style="271" customWidth="1"/>
    <col min="1815" max="1815" width="1.83203125" style="271" customWidth="1"/>
    <col min="1816" max="1816" width="3" style="271" customWidth="1"/>
    <col min="1817" max="1817" width="4.1640625" style="271" customWidth="1"/>
    <col min="1818" max="1818" width="1.5" style="271" customWidth="1"/>
    <col min="1819" max="1819" width="1.83203125" style="271" customWidth="1"/>
    <col min="1820" max="1820" width="3" style="271" customWidth="1"/>
    <col min="1821" max="1821" width="5.5" style="271" customWidth="1"/>
    <col min="1822" max="1822" width="1.83203125" style="271" customWidth="1"/>
    <col min="1823" max="1823" width="2.5" style="271" customWidth="1"/>
    <col min="1824" max="1824" width="0.1640625" style="271" customWidth="1"/>
    <col min="1825" max="1825" width="0.5" style="271" customWidth="1"/>
    <col min="1826" max="1826" width="3.1640625" style="271" customWidth="1"/>
    <col min="1827" max="1827" width="2.33203125" style="271" customWidth="1"/>
    <col min="1828" max="2048" width="10.6640625" style="271" customWidth="1"/>
    <col min="2049" max="2049" width="1.1640625" style="271" customWidth="1"/>
    <col min="2050" max="2050" width="1.5" style="271" customWidth="1"/>
    <col min="2051" max="2051" width="0.6640625" style="271" customWidth="1"/>
    <col min="2052" max="2052" width="1.5" style="271" customWidth="1"/>
    <col min="2053" max="2053" width="1.1640625" style="271" customWidth="1"/>
    <col min="2054" max="2054" width="1.5" style="271" customWidth="1"/>
    <col min="2055" max="2055" width="3" style="271" customWidth="1"/>
    <col min="2056" max="2056" width="8.1640625" style="271" customWidth="1"/>
    <col min="2057" max="2057" width="2.33203125" style="271" customWidth="1"/>
    <col min="2058" max="2058" width="10.5" style="271" customWidth="1"/>
    <col min="2059" max="2059" width="4.33203125" style="271" customWidth="1"/>
    <col min="2060" max="2060" width="6.1640625" style="271" customWidth="1"/>
    <col min="2061" max="2061" width="10.5" style="271" customWidth="1"/>
    <col min="2062" max="2062" width="3.83203125" style="271" customWidth="1"/>
    <col min="2063" max="2063" width="1.83203125" style="271" customWidth="1"/>
    <col min="2064" max="2064" width="4.83203125" style="271" customWidth="1"/>
    <col min="2065" max="2065" width="1.83203125" style="271" customWidth="1"/>
    <col min="2066" max="2066" width="7" style="271" customWidth="1"/>
    <col min="2067" max="2067" width="1.83203125" style="271" customWidth="1"/>
    <col min="2068" max="2068" width="3.1640625" style="271" customWidth="1"/>
    <col min="2069" max="2069" width="1.83203125" style="271" customWidth="1"/>
    <col min="2070" max="2070" width="0.5" style="271" customWidth="1"/>
    <col min="2071" max="2071" width="1.83203125" style="271" customWidth="1"/>
    <col min="2072" max="2072" width="3" style="271" customWidth="1"/>
    <col min="2073" max="2073" width="4.1640625" style="271" customWidth="1"/>
    <col min="2074" max="2074" width="1.5" style="271" customWidth="1"/>
    <col min="2075" max="2075" width="1.83203125" style="271" customWidth="1"/>
    <col min="2076" max="2076" width="3" style="271" customWidth="1"/>
    <col min="2077" max="2077" width="5.5" style="271" customWidth="1"/>
    <col min="2078" max="2078" width="1.83203125" style="271" customWidth="1"/>
    <col min="2079" max="2079" width="2.5" style="271" customWidth="1"/>
    <col min="2080" max="2080" width="0.1640625" style="271" customWidth="1"/>
    <col min="2081" max="2081" width="0.5" style="271" customWidth="1"/>
    <col min="2082" max="2082" width="3.1640625" style="271" customWidth="1"/>
    <col min="2083" max="2083" width="2.33203125" style="271" customWidth="1"/>
    <col min="2084" max="2304" width="10.6640625" style="271" customWidth="1"/>
    <col min="2305" max="2305" width="1.1640625" style="271" customWidth="1"/>
    <col min="2306" max="2306" width="1.5" style="271" customWidth="1"/>
    <col min="2307" max="2307" width="0.6640625" style="271" customWidth="1"/>
    <col min="2308" max="2308" width="1.5" style="271" customWidth="1"/>
    <col min="2309" max="2309" width="1.1640625" style="271" customWidth="1"/>
    <col min="2310" max="2310" width="1.5" style="271" customWidth="1"/>
    <col min="2311" max="2311" width="3" style="271" customWidth="1"/>
    <col min="2312" max="2312" width="8.1640625" style="271" customWidth="1"/>
    <col min="2313" max="2313" width="2.33203125" style="271" customWidth="1"/>
    <col min="2314" max="2314" width="10.5" style="271" customWidth="1"/>
    <col min="2315" max="2315" width="4.33203125" style="271" customWidth="1"/>
    <col min="2316" max="2316" width="6.1640625" style="271" customWidth="1"/>
    <col min="2317" max="2317" width="10.5" style="271" customWidth="1"/>
    <col min="2318" max="2318" width="3.83203125" style="271" customWidth="1"/>
    <col min="2319" max="2319" width="1.83203125" style="271" customWidth="1"/>
    <col min="2320" max="2320" width="4.83203125" style="271" customWidth="1"/>
    <col min="2321" max="2321" width="1.83203125" style="271" customWidth="1"/>
    <col min="2322" max="2322" width="7" style="271" customWidth="1"/>
    <col min="2323" max="2323" width="1.83203125" style="271" customWidth="1"/>
    <col min="2324" max="2324" width="3.1640625" style="271" customWidth="1"/>
    <col min="2325" max="2325" width="1.83203125" style="271" customWidth="1"/>
    <col min="2326" max="2326" width="0.5" style="271" customWidth="1"/>
    <col min="2327" max="2327" width="1.83203125" style="271" customWidth="1"/>
    <col min="2328" max="2328" width="3" style="271" customWidth="1"/>
    <col min="2329" max="2329" width="4.1640625" style="271" customWidth="1"/>
    <col min="2330" max="2330" width="1.5" style="271" customWidth="1"/>
    <col min="2331" max="2331" width="1.83203125" style="271" customWidth="1"/>
    <col min="2332" max="2332" width="3" style="271" customWidth="1"/>
    <col min="2333" max="2333" width="5.5" style="271" customWidth="1"/>
    <col min="2334" max="2334" width="1.83203125" style="271" customWidth="1"/>
    <col min="2335" max="2335" width="2.5" style="271" customWidth="1"/>
    <col min="2336" max="2336" width="0.1640625" style="271" customWidth="1"/>
    <col min="2337" max="2337" width="0.5" style="271" customWidth="1"/>
    <col min="2338" max="2338" width="3.1640625" style="271" customWidth="1"/>
    <col min="2339" max="2339" width="2.33203125" style="271" customWidth="1"/>
    <col min="2340" max="2560" width="10.6640625" style="271" customWidth="1"/>
    <col min="2561" max="2561" width="1.1640625" style="271" customWidth="1"/>
    <col min="2562" max="2562" width="1.5" style="271" customWidth="1"/>
    <col min="2563" max="2563" width="0.6640625" style="271" customWidth="1"/>
    <col min="2564" max="2564" width="1.5" style="271" customWidth="1"/>
    <col min="2565" max="2565" width="1.1640625" style="271" customWidth="1"/>
    <col min="2566" max="2566" width="1.5" style="271" customWidth="1"/>
    <col min="2567" max="2567" width="3" style="271" customWidth="1"/>
    <col min="2568" max="2568" width="8.1640625" style="271" customWidth="1"/>
    <col min="2569" max="2569" width="2.33203125" style="271" customWidth="1"/>
    <col min="2570" max="2570" width="10.5" style="271" customWidth="1"/>
    <col min="2571" max="2571" width="4.33203125" style="271" customWidth="1"/>
    <col min="2572" max="2572" width="6.1640625" style="271" customWidth="1"/>
    <col min="2573" max="2573" width="10.5" style="271" customWidth="1"/>
    <col min="2574" max="2574" width="3.83203125" style="271" customWidth="1"/>
    <col min="2575" max="2575" width="1.83203125" style="271" customWidth="1"/>
    <col min="2576" max="2576" width="4.83203125" style="271" customWidth="1"/>
    <col min="2577" max="2577" width="1.83203125" style="271" customWidth="1"/>
    <col min="2578" max="2578" width="7" style="271" customWidth="1"/>
    <col min="2579" max="2579" width="1.83203125" style="271" customWidth="1"/>
    <col min="2580" max="2580" width="3.1640625" style="271" customWidth="1"/>
    <col min="2581" max="2581" width="1.83203125" style="271" customWidth="1"/>
    <col min="2582" max="2582" width="0.5" style="271" customWidth="1"/>
    <col min="2583" max="2583" width="1.83203125" style="271" customWidth="1"/>
    <col min="2584" max="2584" width="3" style="271" customWidth="1"/>
    <col min="2585" max="2585" width="4.1640625" style="271" customWidth="1"/>
    <col min="2586" max="2586" width="1.5" style="271" customWidth="1"/>
    <col min="2587" max="2587" width="1.83203125" style="271" customWidth="1"/>
    <col min="2588" max="2588" width="3" style="271" customWidth="1"/>
    <col min="2589" max="2589" width="5.5" style="271" customWidth="1"/>
    <col min="2590" max="2590" width="1.83203125" style="271" customWidth="1"/>
    <col min="2591" max="2591" width="2.5" style="271" customWidth="1"/>
    <col min="2592" max="2592" width="0.1640625" style="271" customWidth="1"/>
    <col min="2593" max="2593" width="0.5" style="271" customWidth="1"/>
    <col min="2594" max="2594" width="3.1640625" style="271" customWidth="1"/>
    <col min="2595" max="2595" width="2.33203125" style="271" customWidth="1"/>
    <col min="2596" max="2816" width="10.6640625" style="271" customWidth="1"/>
    <col min="2817" max="2817" width="1.1640625" style="271" customWidth="1"/>
    <col min="2818" max="2818" width="1.5" style="271" customWidth="1"/>
    <col min="2819" max="2819" width="0.6640625" style="271" customWidth="1"/>
    <col min="2820" max="2820" width="1.5" style="271" customWidth="1"/>
    <col min="2821" max="2821" width="1.1640625" style="271" customWidth="1"/>
    <col min="2822" max="2822" width="1.5" style="271" customWidth="1"/>
    <col min="2823" max="2823" width="3" style="271" customWidth="1"/>
    <col min="2824" max="2824" width="8.1640625" style="271" customWidth="1"/>
    <col min="2825" max="2825" width="2.33203125" style="271" customWidth="1"/>
    <col min="2826" max="2826" width="10.5" style="271" customWidth="1"/>
    <col min="2827" max="2827" width="4.33203125" style="271" customWidth="1"/>
    <col min="2828" max="2828" width="6.1640625" style="271" customWidth="1"/>
    <col min="2829" max="2829" width="10.5" style="271" customWidth="1"/>
    <col min="2830" max="2830" width="3.83203125" style="271" customWidth="1"/>
    <col min="2831" max="2831" width="1.83203125" style="271" customWidth="1"/>
    <col min="2832" max="2832" width="4.83203125" style="271" customWidth="1"/>
    <col min="2833" max="2833" width="1.83203125" style="271" customWidth="1"/>
    <col min="2834" max="2834" width="7" style="271" customWidth="1"/>
    <col min="2835" max="2835" width="1.83203125" style="271" customWidth="1"/>
    <col min="2836" max="2836" width="3.1640625" style="271" customWidth="1"/>
    <col min="2837" max="2837" width="1.83203125" style="271" customWidth="1"/>
    <col min="2838" max="2838" width="0.5" style="271" customWidth="1"/>
    <col min="2839" max="2839" width="1.83203125" style="271" customWidth="1"/>
    <col min="2840" max="2840" width="3" style="271" customWidth="1"/>
    <col min="2841" max="2841" width="4.1640625" style="271" customWidth="1"/>
    <col min="2842" max="2842" width="1.5" style="271" customWidth="1"/>
    <col min="2843" max="2843" width="1.83203125" style="271" customWidth="1"/>
    <col min="2844" max="2844" width="3" style="271" customWidth="1"/>
    <col min="2845" max="2845" width="5.5" style="271" customWidth="1"/>
    <col min="2846" max="2846" width="1.83203125" style="271" customWidth="1"/>
    <col min="2847" max="2847" width="2.5" style="271" customWidth="1"/>
    <col min="2848" max="2848" width="0.1640625" style="271" customWidth="1"/>
    <col min="2849" max="2849" width="0.5" style="271" customWidth="1"/>
    <col min="2850" max="2850" width="3.1640625" style="271" customWidth="1"/>
    <col min="2851" max="2851" width="2.33203125" style="271" customWidth="1"/>
    <col min="2852" max="3072" width="10.6640625" style="271" customWidth="1"/>
    <col min="3073" max="3073" width="1.1640625" style="271" customWidth="1"/>
    <col min="3074" max="3074" width="1.5" style="271" customWidth="1"/>
    <col min="3075" max="3075" width="0.6640625" style="271" customWidth="1"/>
    <col min="3076" max="3076" width="1.5" style="271" customWidth="1"/>
    <col min="3077" max="3077" width="1.1640625" style="271" customWidth="1"/>
    <col min="3078" max="3078" width="1.5" style="271" customWidth="1"/>
    <col min="3079" max="3079" width="3" style="271" customWidth="1"/>
    <col min="3080" max="3080" width="8.1640625" style="271" customWidth="1"/>
    <col min="3081" max="3081" width="2.33203125" style="271" customWidth="1"/>
    <col min="3082" max="3082" width="10.5" style="271" customWidth="1"/>
    <col min="3083" max="3083" width="4.33203125" style="271" customWidth="1"/>
    <col min="3084" max="3084" width="6.1640625" style="271" customWidth="1"/>
    <col min="3085" max="3085" width="10.5" style="271" customWidth="1"/>
    <col min="3086" max="3086" width="3.83203125" style="271" customWidth="1"/>
    <col min="3087" max="3087" width="1.83203125" style="271" customWidth="1"/>
    <col min="3088" max="3088" width="4.83203125" style="271" customWidth="1"/>
    <col min="3089" max="3089" width="1.83203125" style="271" customWidth="1"/>
    <col min="3090" max="3090" width="7" style="271" customWidth="1"/>
    <col min="3091" max="3091" width="1.83203125" style="271" customWidth="1"/>
    <col min="3092" max="3092" width="3.1640625" style="271" customWidth="1"/>
    <col min="3093" max="3093" width="1.83203125" style="271" customWidth="1"/>
    <col min="3094" max="3094" width="0.5" style="271" customWidth="1"/>
    <col min="3095" max="3095" width="1.83203125" style="271" customWidth="1"/>
    <col min="3096" max="3096" width="3" style="271" customWidth="1"/>
    <col min="3097" max="3097" width="4.1640625" style="271" customWidth="1"/>
    <col min="3098" max="3098" width="1.5" style="271" customWidth="1"/>
    <col min="3099" max="3099" width="1.83203125" style="271" customWidth="1"/>
    <col min="3100" max="3100" width="3" style="271" customWidth="1"/>
    <col min="3101" max="3101" width="5.5" style="271" customWidth="1"/>
    <col min="3102" max="3102" width="1.83203125" style="271" customWidth="1"/>
    <col min="3103" max="3103" width="2.5" style="271" customWidth="1"/>
    <col min="3104" max="3104" width="0.1640625" style="271" customWidth="1"/>
    <col min="3105" max="3105" width="0.5" style="271" customWidth="1"/>
    <col min="3106" max="3106" width="3.1640625" style="271" customWidth="1"/>
    <col min="3107" max="3107" width="2.33203125" style="271" customWidth="1"/>
    <col min="3108" max="3328" width="10.6640625" style="271" customWidth="1"/>
    <col min="3329" max="3329" width="1.1640625" style="271" customWidth="1"/>
    <col min="3330" max="3330" width="1.5" style="271" customWidth="1"/>
    <col min="3331" max="3331" width="0.6640625" style="271" customWidth="1"/>
    <col min="3332" max="3332" width="1.5" style="271" customWidth="1"/>
    <col min="3333" max="3333" width="1.1640625" style="271" customWidth="1"/>
    <col min="3334" max="3334" width="1.5" style="271" customWidth="1"/>
    <col min="3335" max="3335" width="3" style="271" customWidth="1"/>
    <col min="3336" max="3336" width="8.1640625" style="271" customWidth="1"/>
    <col min="3337" max="3337" width="2.33203125" style="271" customWidth="1"/>
    <col min="3338" max="3338" width="10.5" style="271" customWidth="1"/>
    <col min="3339" max="3339" width="4.33203125" style="271" customWidth="1"/>
    <col min="3340" max="3340" width="6.1640625" style="271" customWidth="1"/>
    <col min="3341" max="3341" width="10.5" style="271" customWidth="1"/>
    <col min="3342" max="3342" width="3.83203125" style="271" customWidth="1"/>
    <col min="3343" max="3343" width="1.83203125" style="271" customWidth="1"/>
    <col min="3344" max="3344" width="4.83203125" style="271" customWidth="1"/>
    <col min="3345" max="3345" width="1.83203125" style="271" customWidth="1"/>
    <col min="3346" max="3346" width="7" style="271" customWidth="1"/>
    <col min="3347" max="3347" width="1.83203125" style="271" customWidth="1"/>
    <col min="3348" max="3348" width="3.1640625" style="271" customWidth="1"/>
    <col min="3349" max="3349" width="1.83203125" style="271" customWidth="1"/>
    <col min="3350" max="3350" width="0.5" style="271" customWidth="1"/>
    <col min="3351" max="3351" width="1.83203125" style="271" customWidth="1"/>
    <col min="3352" max="3352" width="3" style="271" customWidth="1"/>
    <col min="3353" max="3353" width="4.1640625" style="271" customWidth="1"/>
    <col min="3354" max="3354" width="1.5" style="271" customWidth="1"/>
    <col min="3355" max="3355" width="1.83203125" style="271" customWidth="1"/>
    <col min="3356" max="3356" width="3" style="271" customWidth="1"/>
    <col min="3357" max="3357" width="5.5" style="271" customWidth="1"/>
    <col min="3358" max="3358" width="1.83203125" style="271" customWidth="1"/>
    <col min="3359" max="3359" width="2.5" style="271" customWidth="1"/>
    <col min="3360" max="3360" width="0.1640625" style="271" customWidth="1"/>
    <col min="3361" max="3361" width="0.5" style="271" customWidth="1"/>
    <col min="3362" max="3362" width="3.1640625" style="271" customWidth="1"/>
    <col min="3363" max="3363" width="2.33203125" style="271" customWidth="1"/>
    <col min="3364" max="3584" width="10.6640625" style="271" customWidth="1"/>
    <col min="3585" max="3585" width="1.1640625" style="271" customWidth="1"/>
    <col min="3586" max="3586" width="1.5" style="271" customWidth="1"/>
    <col min="3587" max="3587" width="0.6640625" style="271" customWidth="1"/>
    <col min="3588" max="3588" width="1.5" style="271" customWidth="1"/>
    <col min="3589" max="3589" width="1.1640625" style="271" customWidth="1"/>
    <col min="3590" max="3590" width="1.5" style="271" customWidth="1"/>
    <col min="3591" max="3591" width="3" style="271" customWidth="1"/>
    <col min="3592" max="3592" width="8.1640625" style="271" customWidth="1"/>
    <col min="3593" max="3593" width="2.33203125" style="271" customWidth="1"/>
    <col min="3594" max="3594" width="10.5" style="271" customWidth="1"/>
    <col min="3595" max="3595" width="4.33203125" style="271" customWidth="1"/>
    <col min="3596" max="3596" width="6.1640625" style="271" customWidth="1"/>
    <col min="3597" max="3597" width="10.5" style="271" customWidth="1"/>
    <col min="3598" max="3598" width="3.83203125" style="271" customWidth="1"/>
    <col min="3599" max="3599" width="1.83203125" style="271" customWidth="1"/>
    <col min="3600" max="3600" width="4.83203125" style="271" customWidth="1"/>
    <col min="3601" max="3601" width="1.83203125" style="271" customWidth="1"/>
    <col min="3602" max="3602" width="7" style="271" customWidth="1"/>
    <col min="3603" max="3603" width="1.83203125" style="271" customWidth="1"/>
    <col min="3604" max="3604" width="3.1640625" style="271" customWidth="1"/>
    <col min="3605" max="3605" width="1.83203125" style="271" customWidth="1"/>
    <col min="3606" max="3606" width="0.5" style="271" customWidth="1"/>
    <col min="3607" max="3607" width="1.83203125" style="271" customWidth="1"/>
    <col min="3608" max="3608" width="3" style="271" customWidth="1"/>
    <col min="3609" max="3609" width="4.1640625" style="271" customWidth="1"/>
    <col min="3610" max="3610" width="1.5" style="271" customWidth="1"/>
    <col min="3611" max="3611" width="1.83203125" style="271" customWidth="1"/>
    <col min="3612" max="3612" width="3" style="271" customWidth="1"/>
    <col min="3613" max="3613" width="5.5" style="271" customWidth="1"/>
    <col min="3614" max="3614" width="1.83203125" style="271" customWidth="1"/>
    <col min="3615" max="3615" width="2.5" style="271" customWidth="1"/>
    <col min="3616" max="3616" width="0.1640625" style="271" customWidth="1"/>
    <col min="3617" max="3617" width="0.5" style="271" customWidth="1"/>
    <col min="3618" max="3618" width="3.1640625" style="271" customWidth="1"/>
    <col min="3619" max="3619" width="2.33203125" style="271" customWidth="1"/>
    <col min="3620" max="3840" width="10.6640625" style="271" customWidth="1"/>
    <col min="3841" max="3841" width="1.1640625" style="271" customWidth="1"/>
    <col min="3842" max="3842" width="1.5" style="271" customWidth="1"/>
    <col min="3843" max="3843" width="0.6640625" style="271" customWidth="1"/>
    <col min="3844" max="3844" width="1.5" style="271" customWidth="1"/>
    <col min="3845" max="3845" width="1.1640625" style="271" customWidth="1"/>
    <col min="3846" max="3846" width="1.5" style="271" customWidth="1"/>
    <col min="3847" max="3847" width="3" style="271" customWidth="1"/>
    <col min="3848" max="3848" width="8.1640625" style="271" customWidth="1"/>
    <col min="3849" max="3849" width="2.33203125" style="271" customWidth="1"/>
    <col min="3850" max="3850" width="10.5" style="271" customWidth="1"/>
    <col min="3851" max="3851" width="4.33203125" style="271" customWidth="1"/>
    <col min="3852" max="3852" width="6.1640625" style="271" customWidth="1"/>
    <col min="3853" max="3853" width="10.5" style="271" customWidth="1"/>
    <col min="3854" max="3854" width="3.83203125" style="271" customWidth="1"/>
    <col min="3855" max="3855" width="1.83203125" style="271" customWidth="1"/>
    <col min="3856" max="3856" width="4.83203125" style="271" customWidth="1"/>
    <col min="3857" max="3857" width="1.83203125" style="271" customWidth="1"/>
    <col min="3858" max="3858" width="7" style="271" customWidth="1"/>
    <col min="3859" max="3859" width="1.83203125" style="271" customWidth="1"/>
    <col min="3860" max="3860" width="3.1640625" style="271" customWidth="1"/>
    <col min="3861" max="3861" width="1.83203125" style="271" customWidth="1"/>
    <col min="3862" max="3862" width="0.5" style="271" customWidth="1"/>
    <col min="3863" max="3863" width="1.83203125" style="271" customWidth="1"/>
    <col min="3864" max="3864" width="3" style="271" customWidth="1"/>
    <col min="3865" max="3865" width="4.1640625" style="271" customWidth="1"/>
    <col min="3866" max="3866" width="1.5" style="271" customWidth="1"/>
    <col min="3867" max="3867" width="1.83203125" style="271" customWidth="1"/>
    <col min="3868" max="3868" width="3" style="271" customWidth="1"/>
    <col min="3869" max="3869" width="5.5" style="271" customWidth="1"/>
    <col min="3870" max="3870" width="1.83203125" style="271" customWidth="1"/>
    <col min="3871" max="3871" width="2.5" style="271" customWidth="1"/>
    <col min="3872" max="3872" width="0.1640625" style="271" customWidth="1"/>
    <col min="3873" max="3873" width="0.5" style="271" customWidth="1"/>
    <col min="3874" max="3874" width="3.1640625" style="271" customWidth="1"/>
    <col min="3875" max="3875" width="2.33203125" style="271" customWidth="1"/>
    <col min="3876" max="4096" width="10.6640625" style="271" customWidth="1"/>
    <col min="4097" max="4097" width="1.1640625" style="271" customWidth="1"/>
    <col min="4098" max="4098" width="1.5" style="271" customWidth="1"/>
    <col min="4099" max="4099" width="0.6640625" style="271" customWidth="1"/>
    <col min="4100" max="4100" width="1.5" style="271" customWidth="1"/>
    <col min="4101" max="4101" width="1.1640625" style="271" customWidth="1"/>
    <col min="4102" max="4102" width="1.5" style="271" customWidth="1"/>
    <col min="4103" max="4103" width="3" style="271" customWidth="1"/>
    <col min="4104" max="4104" width="8.1640625" style="271" customWidth="1"/>
    <col min="4105" max="4105" width="2.33203125" style="271" customWidth="1"/>
    <col min="4106" max="4106" width="10.5" style="271" customWidth="1"/>
    <col min="4107" max="4107" width="4.33203125" style="271" customWidth="1"/>
    <col min="4108" max="4108" width="6.1640625" style="271" customWidth="1"/>
    <col min="4109" max="4109" width="10.5" style="271" customWidth="1"/>
    <col min="4110" max="4110" width="3.83203125" style="271" customWidth="1"/>
    <col min="4111" max="4111" width="1.83203125" style="271" customWidth="1"/>
    <col min="4112" max="4112" width="4.83203125" style="271" customWidth="1"/>
    <col min="4113" max="4113" width="1.83203125" style="271" customWidth="1"/>
    <col min="4114" max="4114" width="7" style="271" customWidth="1"/>
    <col min="4115" max="4115" width="1.83203125" style="271" customWidth="1"/>
    <col min="4116" max="4116" width="3.1640625" style="271" customWidth="1"/>
    <col min="4117" max="4117" width="1.83203125" style="271" customWidth="1"/>
    <col min="4118" max="4118" width="0.5" style="271" customWidth="1"/>
    <col min="4119" max="4119" width="1.83203125" style="271" customWidth="1"/>
    <col min="4120" max="4120" width="3" style="271" customWidth="1"/>
    <col min="4121" max="4121" width="4.1640625" style="271" customWidth="1"/>
    <col min="4122" max="4122" width="1.5" style="271" customWidth="1"/>
    <col min="4123" max="4123" width="1.83203125" style="271" customWidth="1"/>
    <col min="4124" max="4124" width="3" style="271" customWidth="1"/>
    <col min="4125" max="4125" width="5.5" style="271" customWidth="1"/>
    <col min="4126" max="4126" width="1.83203125" style="271" customWidth="1"/>
    <col min="4127" max="4127" width="2.5" style="271" customWidth="1"/>
    <col min="4128" max="4128" width="0.1640625" style="271" customWidth="1"/>
    <col min="4129" max="4129" width="0.5" style="271" customWidth="1"/>
    <col min="4130" max="4130" width="3.1640625" style="271" customWidth="1"/>
    <col min="4131" max="4131" width="2.33203125" style="271" customWidth="1"/>
    <col min="4132" max="4352" width="10.6640625" style="271" customWidth="1"/>
    <col min="4353" max="4353" width="1.1640625" style="271" customWidth="1"/>
    <col min="4354" max="4354" width="1.5" style="271" customWidth="1"/>
    <col min="4355" max="4355" width="0.6640625" style="271" customWidth="1"/>
    <col min="4356" max="4356" width="1.5" style="271" customWidth="1"/>
    <col min="4357" max="4357" width="1.1640625" style="271" customWidth="1"/>
    <col min="4358" max="4358" width="1.5" style="271" customWidth="1"/>
    <col min="4359" max="4359" width="3" style="271" customWidth="1"/>
    <col min="4360" max="4360" width="8.1640625" style="271" customWidth="1"/>
    <col min="4361" max="4361" width="2.33203125" style="271" customWidth="1"/>
    <col min="4362" max="4362" width="10.5" style="271" customWidth="1"/>
    <col min="4363" max="4363" width="4.33203125" style="271" customWidth="1"/>
    <col min="4364" max="4364" width="6.1640625" style="271" customWidth="1"/>
    <col min="4365" max="4365" width="10.5" style="271" customWidth="1"/>
    <col min="4366" max="4366" width="3.83203125" style="271" customWidth="1"/>
    <col min="4367" max="4367" width="1.83203125" style="271" customWidth="1"/>
    <col min="4368" max="4368" width="4.83203125" style="271" customWidth="1"/>
    <col min="4369" max="4369" width="1.83203125" style="271" customWidth="1"/>
    <col min="4370" max="4370" width="7" style="271" customWidth="1"/>
    <col min="4371" max="4371" width="1.83203125" style="271" customWidth="1"/>
    <col min="4372" max="4372" width="3.1640625" style="271" customWidth="1"/>
    <col min="4373" max="4373" width="1.83203125" style="271" customWidth="1"/>
    <col min="4374" max="4374" width="0.5" style="271" customWidth="1"/>
    <col min="4375" max="4375" width="1.83203125" style="271" customWidth="1"/>
    <col min="4376" max="4376" width="3" style="271" customWidth="1"/>
    <col min="4377" max="4377" width="4.1640625" style="271" customWidth="1"/>
    <col min="4378" max="4378" width="1.5" style="271" customWidth="1"/>
    <col min="4379" max="4379" width="1.83203125" style="271" customWidth="1"/>
    <col min="4380" max="4380" width="3" style="271" customWidth="1"/>
    <col min="4381" max="4381" width="5.5" style="271" customWidth="1"/>
    <col min="4382" max="4382" width="1.83203125" style="271" customWidth="1"/>
    <col min="4383" max="4383" width="2.5" style="271" customWidth="1"/>
    <col min="4384" max="4384" width="0.1640625" style="271" customWidth="1"/>
    <col min="4385" max="4385" width="0.5" style="271" customWidth="1"/>
    <col min="4386" max="4386" width="3.1640625" style="271" customWidth="1"/>
    <col min="4387" max="4387" width="2.33203125" style="271" customWidth="1"/>
    <col min="4388" max="4608" width="10.6640625" style="271" customWidth="1"/>
    <col min="4609" max="4609" width="1.1640625" style="271" customWidth="1"/>
    <col min="4610" max="4610" width="1.5" style="271" customWidth="1"/>
    <col min="4611" max="4611" width="0.6640625" style="271" customWidth="1"/>
    <col min="4612" max="4612" width="1.5" style="271" customWidth="1"/>
    <col min="4613" max="4613" width="1.1640625" style="271" customWidth="1"/>
    <col min="4614" max="4614" width="1.5" style="271" customWidth="1"/>
    <col min="4615" max="4615" width="3" style="271" customWidth="1"/>
    <col min="4616" max="4616" width="8.1640625" style="271" customWidth="1"/>
    <col min="4617" max="4617" width="2.33203125" style="271" customWidth="1"/>
    <col min="4618" max="4618" width="10.5" style="271" customWidth="1"/>
    <col min="4619" max="4619" width="4.33203125" style="271" customWidth="1"/>
    <col min="4620" max="4620" width="6.1640625" style="271" customWidth="1"/>
    <col min="4621" max="4621" width="10.5" style="271" customWidth="1"/>
    <col min="4622" max="4622" width="3.83203125" style="271" customWidth="1"/>
    <col min="4623" max="4623" width="1.83203125" style="271" customWidth="1"/>
    <col min="4624" max="4624" width="4.83203125" style="271" customWidth="1"/>
    <col min="4625" max="4625" width="1.83203125" style="271" customWidth="1"/>
    <col min="4626" max="4626" width="7" style="271" customWidth="1"/>
    <col min="4627" max="4627" width="1.83203125" style="271" customWidth="1"/>
    <col min="4628" max="4628" width="3.1640625" style="271" customWidth="1"/>
    <col min="4629" max="4629" width="1.83203125" style="271" customWidth="1"/>
    <col min="4630" max="4630" width="0.5" style="271" customWidth="1"/>
    <col min="4631" max="4631" width="1.83203125" style="271" customWidth="1"/>
    <col min="4632" max="4632" width="3" style="271" customWidth="1"/>
    <col min="4633" max="4633" width="4.1640625" style="271" customWidth="1"/>
    <col min="4634" max="4634" width="1.5" style="271" customWidth="1"/>
    <col min="4635" max="4635" width="1.83203125" style="271" customWidth="1"/>
    <col min="4636" max="4636" width="3" style="271" customWidth="1"/>
    <col min="4637" max="4637" width="5.5" style="271" customWidth="1"/>
    <col min="4638" max="4638" width="1.83203125" style="271" customWidth="1"/>
    <col min="4639" max="4639" width="2.5" style="271" customWidth="1"/>
    <col min="4640" max="4640" width="0.1640625" style="271" customWidth="1"/>
    <col min="4641" max="4641" width="0.5" style="271" customWidth="1"/>
    <col min="4642" max="4642" width="3.1640625" style="271" customWidth="1"/>
    <col min="4643" max="4643" width="2.33203125" style="271" customWidth="1"/>
    <col min="4644" max="4864" width="10.6640625" style="271" customWidth="1"/>
    <col min="4865" max="4865" width="1.1640625" style="271" customWidth="1"/>
    <col min="4866" max="4866" width="1.5" style="271" customWidth="1"/>
    <col min="4867" max="4867" width="0.6640625" style="271" customWidth="1"/>
    <col min="4868" max="4868" width="1.5" style="271" customWidth="1"/>
    <col min="4869" max="4869" width="1.1640625" style="271" customWidth="1"/>
    <col min="4870" max="4870" width="1.5" style="271" customWidth="1"/>
    <col min="4871" max="4871" width="3" style="271" customWidth="1"/>
    <col min="4872" max="4872" width="8.1640625" style="271" customWidth="1"/>
    <col min="4873" max="4873" width="2.33203125" style="271" customWidth="1"/>
    <col min="4874" max="4874" width="10.5" style="271" customWidth="1"/>
    <col min="4875" max="4875" width="4.33203125" style="271" customWidth="1"/>
    <col min="4876" max="4876" width="6.1640625" style="271" customWidth="1"/>
    <col min="4877" max="4877" width="10.5" style="271" customWidth="1"/>
    <col min="4878" max="4878" width="3.83203125" style="271" customWidth="1"/>
    <col min="4879" max="4879" width="1.83203125" style="271" customWidth="1"/>
    <col min="4880" max="4880" width="4.83203125" style="271" customWidth="1"/>
    <col min="4881" max="4881" width="1.83203125" style="271" customWidth="1"/>
    <col min="4882" max="4882" width="7" style="271" customWidth="1"/>
    <col min="4883" max="4883" width="1.83203125" style="271" customWidth="1"/>
    <col min="4884" max="4884" width="3.1640625" style="271" customWidth="1"/>
    <col min="4885" max="4885" width="1.83203125" style="271" customWidth="1"/>
    <col min="4886" max="4886" width="0.5" style="271" customWidth="1"/>
    <col min="4887" max="4887" width="1.83203125" style="271" customWidth="1"/>
    <col min="4888" max="4888" width="3" style="271" customWidth="1"/>
    <col min="4889" max="4889" width="4.1640625" style="271" customWidth="1"/>
    <col min="4890" max="4890" width="1.5" style="271" customWidth="1"/>
    <col min="4891" max="4891" width="1.83203125" style="271" customWidth="1"/>
    <col min="4892" max="4892" width="3" style="271" customWidth="1"/>
    <col min="4893" max="4893" width="5.5" style="271" customWidth="1"/>
    <col min="4894" max="4894" width="1.83203125" style="271" customWidth="1"/>
    <col min="4895" max="4895" width="2.5" style="271" customWidth="1"/>
    <col min="4896" max="4896" width="0.1640625" style="271" customWidth="1"/>
    <col min="4897" max="4897" width="0.5" style="271" customWidth="1"/>
    <col min="4898" max="4898" width="3.1640625" style="271" customWidth="1"/>
    <col min="4899" max="4899" width="2.33203125" style="271" customWidth="1"/>
    <col min="4900" max="5120" width="10.6640625" style="271" customWidth="1"/>
    <col min="5121" max="5121" width="1.1640625" style="271" customWidth="1"/>
    <col min="5122" max="5122" width="1.5" style="271" customWidth="1"/>
    <col min="5123" max="5123" width="0.6640625" style="271" customWidth="1"/>
    <col min="5124" max="5124" width="1.5" style="271" customWidth="1"/>
    <col min="5125" max="5125" width="1.1640625" style="271" customWidth="1"/>
    <col min="5126" max="5126" width="1.5" style="271" customWidth="1"/>
    <col min="5127" max="5127" width="3" style="271" customWidth="1"/>
    <col min="5128" max="5128" width="8.1640625" style="271" customWidth="1"/>
    <col min="5129" max="5129" width="2.33203125" style="271" customWidth="1"/>
    <col min="5130" max="5130" width="10.5" style="271" customWidth="1"/>
    <col min="5131" max="5131" width="4.33203125" style="271" customWidth="1"/>
    <col min="5132" max="5132" width="6.1640625" style="271" customWidth="1"/>
    <col min="5133" max="5133" width="10.5" style="271" customWidth="1"/>
    <col min="5134" max="5134" width="3.83203125" style="271" customWidth="1"/>
    <col min="5135" max="5135" width="1.83203125" style="271" customWidth="1"/>
    <col min="5136" max="5136" width="4.83203125" style="271" customWidth="1"/>
    <col min="5137" max="5137" width="1.83203125" style="271" customWidth="1"/>
    <col min="5138" max="5138" width="7" style="271" customWidth="1"/>
    <col min="5139" max="5139" width="1.83203125" style="271" customWidth="1"/>
    <col min="5140" max="5140" width="3.1640625" style="271" customWidth="1"/>
    <col min="5141" max="5141" width="1.83203125" style="271" customWidth="1"/>
    <col min="5142" max="5142" width="0.5" style="271" customWidth="1"/>
    <col min="5143" max="5143" width="1.83203125" style="271" customWidth="1"/>
    <col min="5144" max="5144" width="3" style="271" customWidth="1"/>
    <col min="5145" max="5145" width="4.1640625" style="271" customWidth="1"/>
    <col min="5146" max="5146" width="1.5" style="271" customWidth="1"/>
    <col min="5147" max="5147" width="1.83203125" style="271" customWidth="1"/>
    <col min="5148" max="5148" width="3" style="271" customWidth="1"/>
    <col min="5149" max="5149" width="5.5" style="271" customWidth="1"/>
    <col min="5150" max="5150" width="1.83203125" style="271" customWidth="1"/>
    <col min="5151" max="5151" width="2.5" style="271" customWidth="1"/>
    <col min="5152" max="5152" width="0.1640625" style="271" customWidth="1"/>
    <col min="5153" max="5153" width="0.5" style="271" customWidth="1"/>
    <col min="5154" max="5154" width="3.1640625" style="271" customWidth="1"/>
    <col min="5155" max="5155" width="2.33203125" style="271" customWidth="1"/>
    <col min="5156" max="5376" width="10.6640625" style="271" customWidth="1"/>
    <col min="5377" max="5377" width="1.1640625" style="271" customWidth="1"/>
    <col min="5378" max="5378" width="1.5" style="271" customWidth="1"/>
    <col min="5379" max="5379" width="0.6640625" style="271" customWidth="1"/>
    <col min="5380" max="5380" width="1.5" style="271" customWidth="1"/>
    <col min="5381" max="5381" width="1.1640625" style="271" customWidth="1"/>
    <col min="5382" max="5382" width="1.5" style="271" customWidth="1"/>
    <col min="5383" max="5383" width="3" style="271" customWidth="1"/>
    <col min="5384" max="5384" width="8.1640625" style="271" customWidth="1"/>
    <col min="5385" max="5385" width="2.33203125" style="271" customWidth="1"/>
    <col min="5386" max="5386" width="10.5" style="271" customWidth="1"/>
    <col min="5387" max="5387" width="4.33203125" style="271" customWidth="1"/>
    <col min="5388" max="5388" width="6.1640625" style="271" customWidth="1"/>
    <col min="5389" max="5389" width="10.5" style="271" customWidth="1"/>
    <col min="5390" max="5390" width="3.83203125" style="271" customWidth="1"/>
    <col min="5391" max="5391" width="1.83203125" style="271" customWidth="1"/>
    <col min="5392" max="5392" width="4.83203125" style="271" customWidth="1"/>
    <col min="5393" max="5393" width="1.83203125" style="271" customWidth="1"/>
    <col min="5394" max="5394" width="7" style="271" customWidth="1"/>
    <col min="5395" max="5395" width="1.83203125" style="271" customWidth="1"/>
    <col min="5396" max="5396" width="3.1640625" style="271" customWidth="1"/>
    <col min="5397" max="5397" width="1.83203125" style="271" customWidth="1"/>
    <col min="5398" max="5398" width="0.5" style="271" customWidth="1"/>
    <col min="5399" max="5399" width="1.83203125" style="271" customWidth="1"/>
    <col min="5400" max="5400" width="3" style="271" customWidth="1"/>
    <col min="5401" max="5401" width="4.1640625" style="271" customWidth="1"/>
    <col min="5402" max="5402" width="1.5" style="271" customWidth="1"/>
    <col min="5403" max="5403" width="1.83203125" style="271" customWidth="1"/>
    <col min="5404" max="5404" width="3" style="271" customWidth="1"/>
    <col min="5405" max="5405" width="5.5" style="271" customWidth="1"/>
    <col min="5406" max="5406" width="1.83203125" style="271" customWidth="1"/>
    <col min="5407" max="5407" width="2.5" style="271" customWidth="1"/>
    <col min="5408" max="5408" width="0.1640625" style="271" customWidth="1"/>
    <col min="5409" max="5409" width="0.5" style="271" customWidth="1"/>
    <col min="5410" max="5410" width="3.1640625" style="271" customWidth="1"/>
    <col min="5411" max="5411" width="2.33203125" style="271" customWidth="1"/>
    <col min="5412" max="5632" width="10.6640625" style="271" customWidth="1"/>
    <col min="5633" max="5633" width="1.1640625" style="271" customWidth="1"/>
    <col min="5634" max="5634" width="1.5" style="271" customWidth="1"/>
    <col min="5635" max="5635" width="0.6640625" style="271" customWidth="1"/>
    <col min="5636" max="5636" width="1.5" style="271" customWidth="1"/>
    <col min="5637" max="5637" width="1.1640625" style="271" customWidth="1"/>
    <col min="5638" max="5638" width="1.5" style="271" customWidth="1"/>
    <col min="5639" max="5639" width="3" style="271" customWidth="1"/>
    <col min="5640" max="5640" width="8.1640625" style="271" customWidth="1"/>
    <col min="5641" max="5641" width="2.33203125" style="271" customWidth="1"/>
    <col min="5642" max="5642" width="10.5" style="271" customWidth="1"/>
    <col min="5643" max="5643" width="4.33203125" style="271" customWidth="1"/>
    <col min="5644" max="5644" width="6.1640625" style="271" customWidth="1"/>
    <col min="5645" max="5645" width="10.5" style="271" customWidth="1"/>
    <col min="5646" max="5646" width="3.83203125" style="271" customWidth="1"/>
    <col min="5647" max="5647" width="1.83203125" style="271" customWidth="1"/>
    <col min="5648" max="5648" width="4.83203125" style="271" customWidth="1"/>
    <col min="5649" max="5649" width="1.83203125" style="271" customWidth="1"/>
    <col min="5650" max="5650" width="7" style="271" customWidth="1"/>
    <col min="5651" max="5651" width="1.83203125" style="271" customWidth="1"/>
    <col min="5652" max="5652" width="3.1640625" style="271" customWidth="1"/>
    <col min="5653" max="5653" width="1.83203125" style="271" customWidth="1"/>
    <col min="5654" max="5654" width="0.5" style="271" customWidth="1"/>
    <col min="5655" max="5655" width="1.83203125" style="271" customWidth="1"/>
    <col min="5656" max="5656" width="3" style="271" customWidth="1"/>
    <col min="5657" max="5657" width="4.1640625" style="271" customWidth="1"/>
    <col min="5658" max="5658" width="1.5" style="271" customWidth="1"/>
    <col min="5659" max="5659" width="1.83203125" style="271" customWidth="1"/>
    <col min="5660" max="5660" width="3" style="271" customWidth="1"/>
    <col min="5661" max="5661" width="5.5" style="271" customWidth="1"/>
    <col min="5662" max="5662" width="1.83203125" style="271" customWidth="1"/>
    <col min="5663" max="5663" width="2.5" style="271" customWidth="1"/>
    <col min="5664" max="5664" width="0.1640625" style="271" customWidth="1"/>
    <col min="5665" max="5665" width="0.5" style="271" customWidth="1"/>
    <col min="5666" max="5666" width="3.1640625" style="271" customWidth="1"/>
    <col min="5667" max="5667" width="2.33203125" style="271" customWidth="1"/>
    <col min="5668" max="5888" width="10.6640625" style="271" customWidth="1"/>
    <col min="5889" max="5889" width="1.1640625" style="271" customWidth="1"/>
    <col min="5890" max="5890" width="1.5" style="271" customWidth="1"/>
    <col min="5891" max="5891" width="0.6640625" style="271" customWidth="1"/>
    <col min="5892" max="5892" width="1.5" style="271" customWidth="1"/>
    <col min="5893" max="5893" width="1.1640625" style="271" customWidth="1"/>
    <col min="5894" max="5894" width="1.5" style="271" customWidth="1"/>
    <col min="5895" max="5895" width="3" style="271" customWidth="1"/>
    <col min="5896" max="5896" width="8.1640625" style="271" customWidth="1"/>
    <col min="5897" max="5897" width="2.33203125" style="271" customWidth="1"/>
    <col min="5898" max="5898" width="10.5" style="271" customWidth="1"/>
    <col min="5899" max="5899" width="4.33203125" style="271" customWidth="1"/>
    <col min="5900" max="5900" width="6.1640625" style="271" customWidth="1"/>
    <col min="5901" max="5901" width="10.5" style="271" customWidth="1"/>
    <col min="5902" max="5902" width="3.83203125" style="271" customWidth="1"/>
    <col min="5903" max="5903" width="1.83203125" style="271" customWidth="1"/>
    <col min="5904" max="5904" width="4.83203125" style="271" customWidth="1"/>
    <col min="5905" max="5905" width="1.83203125" style="271" customWidth="1"/>
    <col min="5906" max="5906" width="7" style="271" customWidth="1"/>
    <col min="5907" max="5907" width="1.83203125" style="271" customWidth="1"/>
    <col min="5908" max="5908" width="3.1640625" style="271" customWidth="1"/>
    <col min="5909" max="5909" width="1.83203125" style="271" customWidth="1"/>
    <col min="5910" max="5910" width="0.5" style="271" customWidth="1"/>
    <col min="5911" max="5911" width="1.83203125" style="271" customWidth="1"/>
    <col min="5912" max="5912" width="3" style="271" customWidth="1"/>
    <col min="5913" max="5913" width="4.1640625" style="271" customWidth="1"/>
    <col min="5914" max="5914" width="1.5" style="271" customWidth="1"/>
    <col min="5915" max="5915" width="1.83203125" style="271" customWidth="1"/>
    <col min="5916" max="5916" width="3" style="271" customWidth="1"/>
    <col min="5917" max="5917" width="5.5" style="271" customWidth="1"/>
    <col min="5918" max="5918" width="1.83203125" style="271" customWidth="1"/>
    <col min="5919" max="5919" width="2.5" style="271" customWidth="1"/>
    <col min="5920" max="5920" width="0.1640625" style="271" customWidth="1"/>
    <col min="5921" max="5921" width="0.5" style="271" customWidth="1"/>
    <col min="5922" max="5922" width="3.1640625" style="271" customWidth="1"/>
    <col min="5923" max="5923" width="2.33203125" style="271" customWidth="1"/>
    <col min="5924" max="6144" width="10.6640625" style="271" customWidth="1"/>
    <col min="6145" max="6145" width="1.1640625" style="271" customWidth="1"/>
    <col min="6146" max="6146" width="1.5" style="271" customWidth="1"/>
    <col min="6147" max="6147" width="0.6640625" style="271" customWidth="1"/>
    <col min="6148" max="6148" width="1.5" style="271" customWidth="1"/>
    <col min="6149" max="6149" width="1.1640625" style="271" customWidth="1"/>
    <col min="6150" max="6150" width="1.5" style="271" customWidth="1"/>
    <col min="6151" max="6151" width="3" style="271" customWidth="1"/>
    <col min="6152" max="6152" width="8.1640625" style="271" customWidth="1"/>
    <col min="6153" max="6153" width="2.33203125" style="271" customWidth="1"/>
    <col min="6154" max="6154" width="10.5" style="271" customWidth="1"/>
    <col min="6155" max="6155" width="4.33203125" style="271" customWidth="1"/>
    <col min="6156" max="6156" width="6.1640625" style="271" customWidth="1"/>
    <col min="6157" max="6157" width="10.5" style="271" customWidth="1"/>
    <col min="6158" max="6158" width="3.83203125" style="271" customWidth="1"/>
    <col min="6159" max="6159" width="1.83203125" style="271" customWidth="1"/>
    <col min="6160" max="6160" width="4.83203125" style="271" customWidth="1"/>
    <col min="6161" max="6161" width="1.83203125" style="271" customWidth="1"/>
    <col min="6162" max="6162" width="7" style="271" customWidth="1"/>
    <col min="6163" max="6163" width="1.83203125" style="271" customWidth="1"/>
    <col min="6164" max="6164" width="3.1640625" style="271" customWidth="1"/>
    <col min="6165" max="6165" width="1.83203125" style="271" customWidth="1"/>
    <col min="6166" max="6166" width="0.5" style="271" customWidth="1"/>
    <col min="6167" max="6167" width="1.83203125" style="271" customWidth="1"/>
    <col min="6168" max="6168" width="3" style="271" customWidth="1"/>
    <col min="6169" max="6169" width="4.1640625" style="271" customWidth="1"/>
    <col min="6170" max="6170" width="1.5" style="271" customWidth="1"/>
    <col min="6171" max="6171" width="1.83203125" style="271" customWidth="1"/>
    <col min="6172" max="6172" width="3" style="271" customWidth="1"/>
    <col min="6173" max="6173" width="5.5" style="271" customWidth="1"/>
    <col min="6174" max="6174" width="1.83203125" style="271" customWidth="1"/>
    <col min="6175" max="6175" width="2.5" style="271" customWidth="1"/>
    <col min="6176" max="6176" width="0.1640625" style="271" customWidth="1"/>
    <col min="6177" max="6177" width="0.5" style="271" customWidth="1"/>
    <col min="6178" max="6178" width="3.1640625" style="271" customWidth="1"/>
    <col min="6179" max="6179" width="2.33203125" style="271" customWidth="1"/>
    <col min="6180" max="6400" width="10.6640625" style="271" customWidth="1"/>
    <col min="6401" max="6401" width="1.1640625" style="271" customWidth="1"/>
    <col min="6402" max="6402" width="1.5" style="271" customWidth="1"/>
    <col min="6403" max="6403" width="0.6640625" style="271" customWidth="1"/>
    <col min="6404" max="6404" width="1.5" style="271" customWidth="1"/>
    <col min="6405" max="6405" width="1.1640625" style="271" customWidth="1"/>
    <col min="6406" max="6406" width="1.5" style="271" customWidth="1"/>
    <col min="6407" max="6407" width="3" style="271" customWidth="1"/>
    <col min="6408" max="6408" width="8.1640625" style="271" customWidth="1"/>
    <col min="6409" max="6409" width="2.33203125" style="271" customWidth="1"/>
    <col min="6410" max="6410" width="10.5" style="271" customWidth="1"/>
    <col min="6411" max="6411" width="4.33203125" style="271" customWidth="1"/>
    <col min="6412" max="6412" width="6.1640625" style="271" customWidth="1"/>
    <col min="6413" max="6413" width="10.5" style="271" customWidth="1"/>
    <col min="6414" max="6414" width="3.83203125" style="271" customWidth="1"/>
    <col min="6415" max="6415" width="1.83203125" style="271" customWidth="1"/>
    <col min="6416" max="6416" width="4.83203125" style="271" customWidth="1"/>
    <col min="6417" max="6417" width="1.83203125" style="271" customWidth="1"/>
    <col min="6418" max="6418" width="7" style="271" customWidth="1"/>
    <col min="6419" max="6419" width="1.83203125" style="271" customWidth="1"/>
    <col min="6420" max="6420" width="3.1640625" style="271" customWidth="1"/>
    <col min="6421" max="6421" width="1.83203125" style="271" customWidth="1"/>
    <col min="6422" max="6422" width="0.5" style="271" customWidth="1"/>
    <col min="6423" max="6423" width="1.83203125" style="271" customWidth="1"/>
    <col min="6424" max="6424" width="3" style="271" customWidth="1"/>
    <col min="6425" max="6425" width="4.1640625" style="271" customWidth="1"/>
    <col min="6426" max="6426" width="1.5" style="271" customWidth="1"/>
    <col min="6427" max="6427" width="1.83203125" style="271" customWidth="1"/>
    <col min="6428" max="6428" width="3" style="271" customWidth="1"/>
    <col min="6429" max="6429" width="5.5" style="271" customWidth="1"/>
    <col min="6430" max="6430" width="1.83203125" style="271" customWidth="1"/>
    <col min="6431" max="6431" width="2.5" style="271" customWidth="1"/>
    <col min="6432" max="6432" width="0.1640625" style="271" customWidth="1"/>
    <col min="6433" max="6433" width="0.5" style="271" customWidth="1"/>
    <col min="6434" max="6434" width="3.1640625" style="271" customWidth="1"/>
    <col min="6435" max="6435" width="2.33203125" style="271" customWidth="1"/>
    <col min="6436" max="6656" width="10.6640625" style="271" customWidth="1"/>
    <col min="6657" max="6657" width="1.1640625" style="271" customWidth="1"/>
    <col min="6658" max="6658" width="1.5" style="271" customWidth="1"/>
    <col min="6659" max="6659" width="0.6640625" style="271" customWidth="1"/>
    <col min="6660" max="6660" width="1.5" style="271" customWidth="1"/>
    <col min="6661" max="6661" width="1.1640625" style="271" customWidth="1"/>
    <col min="6662" max="6662" width="1.5" style="271" customWidth="1"/>
    <col min="6663" max="6663" width="3" style="271" customWidth="1"/>
    <col min="6664" max="6664" width="8.1640625" style="271" customWidth="1"/>
    <col min="6665" max="6665" width="2.33203125" style="271" customWidth="1"/>
    <col min="6666" max="6666" width="10.5" style="271" customWidth="1"/>
    <col min="6667" max="6667" width="4.33203125" style="271" customWidth="1"/>
    <col min="6668" max="6668" width="6.1640625" style="271" customWidth="1"/>
    <col min="6669" max="6669" width="10.5" style="271" customWidth="1"/>
    <col min="6670" max="6670" width="3.83203125" style="271" customWidth="1"/>
    <col min="6671" max="6671" width="1.83203125" style="271" customWidth="1"/>
    <col min="6672" max="6672" width="4.83203125" style="271" customWidth="1"/>
    <col min="6673" max="6673" width="1.83203125" style="271" customWidth="1"/>
    <col min="6674" max="6674" width="7" style="271" customWidth="1"/>
    <col min="6675" max="6675" width="1.83203125" style="271" customWidth="1"/>
    <col min="6676" max="6676" width="3.1640625" style="271" customWidth="1"/>
    <col min="6677" max="6677" width="1.83203125" style="271" customWidth="1"/>
    <col min="6678" max="6678" width="0.5" style="271" customWidth="1"/>
    <col min="6679" max="6679" width="1.83203125" style="271" customWidth="1"/>
    <col min="6680" max="6680" width="3" style="271" customWidth="1"/>
    <col min="6681" max="6681" width="4.1640625" style="271" customWidth="1"/>
    <col min="6682" max="6682" width="1.5" style="271" customWidth="1"/>
    <col min="6683" max="6683" width="1.83203125" style="271" customWidth="1"/>
    <col min="6684" max="6684" width="3" style="271" customWidth="1"/>
    <col min="6685" max="6685" width="5.5" style="271" customWidth="1"/>
    <col min="6686" max="6686" width="1.83203125" style="271" customWidth="1"/>
    <col min="6687" max="6687" width="2.5" style="271" customWidth="1"/>
    <col min="6688" max="6688" width="0.1640625" style="271" customWidth="1"/>
    <col min="6689" max="6689" width="0.5" style="271" customWidth="1"/>
    <col min="6690" max="6690" width="3.1640625" style="271" customWidth="1"/>
    <col min="6691" max="6691" width="2.33203125" style="271" customWidth="1"/>
    <col min="6692" max="6912" width="10.6640625" style="271" customWidth="1"/>
    <col min="6913" max="6913" width="1.1640625" style="271" customWidth="1"/>
    <col min="6914" max="6914" width="1.5" style="271" customWidth="1"/>
    <col min="6915" max="6915" width="0.6640625" style="271" customWidth="1"/>
    <col min="6916" max="6916" width="1.5" style="271" customWidth="1"/>
    <col min="6917" max="6917" width="1.1640625" style="271" customWidth="1"/>
    <col min="6918" max="6918" width="1.5" style="271" customWidth="1"/>
    <col min="6919" max="6919" width="3" style="271" customWidth="1"/>
    <col min="6920" max="6920" width="8.1640625" style="271" customWidth="1"/>
    <col min="6921" max="6921" width="2.33203125" style="271" customWidth="1"/>
    <col min="6922" max="6922" width="10.5" style="271" customWidth="1"/>
    <col min="6923" max="6923" width="4.33203125" style="271" customWidth="1"/>
    <col min="6924" max="6924" width="6.1640625" style="271" customWidth="1"/>
    <col min="6925" max="6925" width="10.5" style="271" customWidth="1"/>
    <col min="6926" max="6926" width="3.83203125" style="271" customWidth="1"/>
    <col min="6927" max="6927" width="1.83203125" style="271" customWidth="1"/>
    <col min="6928" max="6928" width="4.83203125" style="271" customWidth="1"/>
    <col min="6929" max="6929" width="1.83203125" style="271" customWidth="1"/>
    <col min="6930" max="6930" width="7" style="271" customWidth="1"/>
    <col min="6931" max="6931" width="1.83203125" style="271" customWidth="1"/>
    <col min="6932" max="6932" width="3.1640625" style="271" customWidth="1"/>
    <col min="6933" max="6933" width="1.83203125" style="271" customWidth="1"/>
    <col min="6934" max="6934" width="0.5" style="271" customWidth="1"/>
    <col min="6935" max="6935" width="1.83203125" style="271" customWidth="1"/>
    <col min="6936" max="6936" width="3" style="271" customWidth="1"/>
    <col min="6937" max="6937" width="4.1640625" style="271" customWidth="1"/>
    <col min="6938" max="6938" width="1.5" style="271" customWidth="1"/>
    <col min="6939" max="6939" width="1.83203125" style="271" customWidth="1"/>
    <col min="6940" max="6940" width="3" style="271" customWidth="1"/>
    <col min="6941" max="6941" width="5.5" style="271" customWidth="1"/>
    <col min="6942" max="6942" width="1.83203125" style="271" customWidth="1"/>
    <col min="6943" max="6943" width="2.5" style="271" customWidth="1"/>
    <col min="6944" max="6944" width="0.1640625" style="271" customWidth="1"/>
    <col min="6945" max="6945" width="0.5" style="271" customWidth="1"/>
    <col min="6946" max="6946" width="3.1640625" style="271" customWidth="1"/>
    <col min="6947" max="6947" width="2.33203125" style="271" customWidth="1"/>
    <col min="6948" max="7168" width="10.6640625" style="271" customWidth="1"/>
    <col min="7169" max="7169" width="1.1640625" style="271" customWidth="1"/>
    <col min="7170" max="7170" width="1.5" style="271" customWidth="1"/>
    <col min="7171" max="7171" width="0.6640625" style="271" customWidth="1"/>
    <col min="7172" max="7172" width="1.5" style="271" customWidth="1"/>
    <col min="7173" max="7173" width="1.1640625" style="271" customWidth="1"/>
    <col min="7174" max="7174" width="1.5" style="271" customWidth="1"/>
    <col min="7175" max="7175" width="3" style="271" customWidth="1"/>
    <col min="7176" max="7176" width="8.1640625" style="271" customWidth="1"/>
    <col min="7177" max="7177" width="2.33203125" style="271" customWidth="1"/>
    <col min="7178" max="7178" width="10.5" style="271" customWidth="1"/>
    <col min="7179" max="7179" width="4.33203125" style="271" customWidth="1"/>
    <col min="7180" max="7180" width="6.1640625" style="271" customWidth="1"/>
    <col min="7181" max="7181" width="10.5" style="271" customWidth="1"/>
    <col min="7182" max="7182" width="3.83203125" style="271" customWidth="1"/>
    <col min="7183" max="7183" width="1.83203125" style="271" customWidth="1"/>
    <col min="7184" max="7184" width="4.83203125" style="271" customWidth="1"/>
    <col min="7185" max="7185" width="1.83203125" style="271" customWidth="1"/>
    <col min="7186" max="7186" width="7" style="271" customWidth="1"/>
    <col min="7187" max="7187" width="1.83203125" style="271" customWidth="1"/>
    <col min="7188" max="7188" width="3.1640625" style="271" customWidth="1"/>
    <col min="7189" max="7189" width="1.83203125" style="271" customWidth="1"/>
    <col min="7190" max="7190" width="0.5" style="271" customWidth="1"/>
    <col min="7191" max="7191" width="1.83203125" style="271" customWidth="1"/>
    <col min="7192" max="7192" width="3" style="271" customWidth="1"/>
    <col min="7193" max="7193" width="4.1640625" style="271" customWidth="1"/>
    <col min="7194" max="7194" width="1.5" style="271" customWidth="1"/>
    <col min="7195" max="7195" width="1.83203125" style="271" customWidth="1"/>
    <col min="7196" max="7196" width="3" style="271" customWidth="1"/>
    <col min="7197" max="7197" width="5.5" style="271" customWidth="1"/>
    <col min="7198" max="7198" width="1.83203125" style="271" customWidth="1"/>
    <col min="7199" max="7199" width="2.5" style="271" customWidth="1"/>
    <col min="7200" max="7200" width="0.1640625" style="271" customWidth="1"/>
    <col min="7201" max="7201" width="0.5" style="271" customWidth="1"/>
    <col min="7202" max="7202" width="3.1640625" style="271" customWidth="1"/>
    <col min="7203" max="7203" width="2.33203125" style="271" customWidth="1"/>
    <col min="7204" max="7424" width="10.6640625" style="271" customWidth="1"/>
    <col min="7425" max="7425" width="1.1640625" style="271" customWidth="1"/>
    <col min="7426" max="7426" width="1.5" style="271" customWidth="1"/>
    <col min="7427" max="7427" width="0.6640625" style="271" customWidth="1"/>
    <col min="7428" max="7428" width="1.5" style="271" customWidth="1"/>
    <col min="7429" max="7429" width="1.1640625" style="271" customWidth="1"/>
    <col min="7430" max="7430" width="1.5" style="271" customWidth="1"/>
    <col min="7431" max="7431" width="3" style="271" customWidth="1"/>
    <col min="7432" max="7432" width="8.1640625" style="271" customWidth="1"/>
    <col min="7433" max="7433" width="2.33203125" style="271" customWidth="1"/>
    <col min="7434" max="7434" width="10.5" style="271" customWidth="1"/>
    <col min="7435" max="7435" width="4.33203125" style="271" customWidth="1"/>
    <col min="7436" max="7436" width="6.1640625" style="271" customWidth="1"/>
    <col min="7437" max="7437" width="10.5" style="271" customWidth="1"/>
    <col min="7438" max="7438" width="3.83203125" style="271" customWidth="1"/>
    <col min="7439" max="7439" width="1.83203125" style="271" customWidth="1"/>
    <col min="7440" max="7440" width="4.83203125" style="271" customWidth="1"/>
    <col min="7441" max="7441" width="1.83203125" style="271" customWidth="1"/>
    <col min="7442" max="7442" width="7" style="271" customWidth="1"/>
    <col min="7443" max="7443" width="1.83203125" style="271" customWidth="1"/>
    <col min="7444" max="7444" width="3.1640625" style="271" customWidth="1"/>
    <col min="7445" max="7445" width="1.83203125" style="271" customWidth="1"/>
    <col min="7446" max="7446" width="0.5" style="271" customWidth="1"/>
    <col min="7447" max="7447" width="1.83203125" style="271" customWidth="1"/>
    <col min="7448" max="7448" width="3" style="271" customWidth="1"/>
    <col min="7449" max="7449" width="4.1640625" style="271" customWidth="1"/>
    <col min="7450" max="7450" width="1.5" style="271" customWidth="1"/>
    <col min="7451" max="7451" width="1.83203125" style="271" customWidth="1"/>
    <col min="7452" max="7452" width="3" style="271" customWidth="1"/>
    <col min="7453" max="7453" width="5.5" style="271" customWidth="1"/>
    <col min="7454" max="7454" width="1.83203125" style="271" customWidth="1"/>
    <col min="7455" max="7455" width="2.5" style="271" customWidth="1"/>
    <col min="7456" max="7456" width="0.1640625" style="271" customWidth="1"/>
    <col min="7457" max="7457" width="0.5" style="271" customWidth="1"/>
    <col min="7458" max="7458" width="3.1640625" style="271" customWidth="1"/>
    <col min="7459" max="7459" width="2.33203125" style="271" customWidth="1"/>
    <col min="7460" max="7680" width="10.6640625" style="271" customWidth="1"/>
    <col min="7681" max="7681" width="1.1640625" style="271" customWidth="1"/>
    <col min="7682" max="7682" width="1.5" style="271" customWidth="1"/>
    <col min="7683" max="7683" width="0.6640625" style="271" customWidth="1"/>
    <col min="7684" max="7684" width="1.5" style="271" customWidth="1"/>
    <col min="7685" max="7685" width="1.1640625" style="271" customWidth="1"/>
    <col min="7686" max="7686" width="1.5" style="271" customWidth="1"/>
    <col min="7687" max="7687" width="3" style="271" customWidth="1"/>
    <col min="7688" max="7688" width="8.1640625" style="271" customWidth="1"/>
    <col min="7689" max="7689" width="2.33203125" style="271" customWidth="1"/>
    <col min="7690" max="7690" width="10.5" style="271" customWidth="1"/>
    <col min="7691" max="7691" width="4.33203125" style="271" customWidth="1"/>
    <col min="7692" max="7692" width="6.1640625" style="271" customWidth="1"/>
    <col min="7693" max="7693" width="10.5" style="271" customWidth="1"/>
    <col min="7694" max="7694" width="3.83203125" style="271" customWidth="1"/>
    <col min="7695" max="7695" width="1.83203125" style="271" customWidth="1"/>
    <col min="7696" max="7696" width="4.83203125" style="271" customWidth="1"/>
    <col min="7697" max="7697" width="1.83203125" style="271" customWidth="1"/>
    <col min="7698" max="7698" width="7" style="271" customWidth="1"/>
    <col min="7699" max="7699" width="1.83203125" style="271" customWidth="1"/>
    <col min="7700" max="7700" width="3.1640625" style="271" customWidth="1"/>
    <col min="7701" max="7701" width="1.83203125" style="271" customWidth="1"/>
    <col min="7702" max="7702" width="0.5" style="271" customWidth="1"/>
    <col min="7703" max="7703" width="1.83203125" style="271" customWidth="1"/>
    <col min="7704" max="7704" width="3" style="271" customWidth="1"/>
    <col min="7705" max="7705" width="4.1640625" style="271" customWidth="1"/>
    <col min="7706" max="7706" width="1.5" style="271" customWidth="1"/>
    <col min="7707" max="7707" width="1.83203125" style="271" customWidth="1"/>
    <col min="7708" max="7708" width="3" style="271" customWidth="1"/>
    <col min="7709" max="7709" width="5.5" style="271" customWidth="1"/>
    <col min="7710" max="7710" width="1.83203125" style="271" customWidth="1"/>
    <col min="7711" max="7711" width="2.5" style="271" customWidth="1"/>
    <col min="7712" max="7712" width="0.1640625" style="271" customWidth="1"/>
    <col min="7713" max="7713" width="0.5" style="271" customWidth="1"/>
    <col min="7714" max="7714" width="3.1640625" style="271" customWidth="1"/>
    <col min="7715" max="7715" width="2.33203125" style="271" customWidth="1"/>
    <col min="7716" max="7936" width="10.6640625" style="271" customWidth="1"/>
    <col min="7937" max="7937" width="1.1640625" style="271" customWidth="1"/>
    <col min="7938" max="7938" width="1.5" style="271" customWidth="1"/>
    <col min="7939" max="7939" width="0.6640625" style="271" customWidth="1"/>
    <col min="7940" max="7940" width="1.5" style="271" customWidth="1"/>
    <col min="7941" max="7941" width="1.1640625" style="271" customWidth="1"/>
    <col min="7942" max="7942" width="1.5" style="271" customWidth="1"/>
    <col min="7943" max="7943" width="3" style="271" customWidth="1"/>
    <col min="7944" max="7944" width="8.1640625" style="271" customWidth="1"/>
    <col min="7945" max="7945" width="2.33203125" style="271" customWidth="1"/>
    <col min="7946" max="7946" width="10.5" style="271" customWidth="1"/>
    <col min="7947" max="7947" width="4.33203125" style="271" customWidth="1"/>
    <col min="7948" max="7948" width="6.1640625" style="271" customWidth="1"/>
    <col min="7949" max="7949" width="10.5" style="271" customWidth="1"/>
    <col min="7950" max="7950" width="3.83203125" style="271" customWidth="1"/>
    <col min="7951" max="7951" width="1.83203125" style="271" customWidth="1"/>
    <col min="7952" max="7952" width="4.83203125" style="271" customWidth="1"/>
    <col min="7953" max="7953" width="1.83203125" style="271" customWidth="1"/>
    <col min="7954" max="7954" width="7" style="271" customWidth="1"/>
    <col min="7955" max="7955" width="1.83203125" style="271" customWidth="1"/>
    <col min="7956" max="7956" width="3.1640625" style="271" customWidth="1"/>
    <col min="7957" max="7957" width="1.83203125" style="271" customWidth="1"/>
    <col min="7958" max="7958" width="0.5" style="271" customWidth="1"/>
    <col min="7959" max="7959" width="1.83203125" style="271" customWidth="1"/>
    <col min="7960" max="7960" width="3" style="271" customWidth="1"/>
    <col min="7961" max="7961" width="4.1640625" style="271" customWidth="1"/>
    <col min="7962" max="7962" width="1.5" style="271" customWidth="1"/>
    <col min="7963" max="7963" width="1.83203125" style="271" customWidth="1"/>
    <col min="7964" max="7964" width="3" style="271" customWidth="1"/>
    <col min="7965" max="7965" width="5.5" style="271" customWidth="1"/>
    <col min="7966" max="7966" width="1.83203125" style="271" customWidth="1"/>
    <col min="7967" max="7967" width="2.5" style="271" customWidth="1"/>
    <col min="7968" max="7968" width="0.1640625" style="271" customWidth="1"/>
    <col min="7969" max="7969" width="0.5" style="271" customWidth="1"/>
    <col min="7970" max="7970" width="3.1640625" style="271" customWidth="1"/>
    <col min="7971" max="7971" width="2.33203125" style="271" customWidth="1"/>
    <col min="7972" max="8192" width="10.6640625" style="271" customWidth="1"/>
    <col min="8193" max="8193" width="1.1640625" style="271" customWidth="1"/>
    <col min="8194" max="8194" width="1.5" style="271" customWidth="1"/>
    <col min="8195" max="8195" width="0.6640625" style="271" customWidth="1"/>
    <col min="8196" max="8196" width="1.5" style="271" customWidth="1"/>
    <col min="8197" max="8197" width="1.1640625" style="271" customWidth="1"/>
    <col min="8198" max="8198" width="1.5" style="271" customWidth="1"/>
    <col min="8199" max="8199" width="3" style="271" customWidth="1"/>
    <col min="8200" max="8200" width="8.1640625" style="271" customWidth="1"/>
    <col min="8201" max="8201" width="2.33203125" style="271" customWidth="1"/>
    <col min="8202" max="8202" width="10.5" style="271" customWidth="1"/>
    <col min="8203" max="8203" width="4.33203125" style="271" customWidth="1"/>
    <col min="8204" max="8204" width="6.1640625" style="271" customWidth="1"/>
    <col min="8205" max="8205" width="10.5" style="271" customWidth="1"/>
    <col min="8206" max="8206" width="3.83203125" style="271" customWidth="1"/>
    <col min="8207" max="8207" width="1.83203125" style="271" customWidth="1"/>
    <col min="8208" max="8208" width="4.83203125" style="271" customWidth="1"/>
    <col min="8209" max="8209" width="1.83203125" style="271" customWidth="1"/>
    <col min="8210" max="8210" width="7" style="271" customWidth="1"/>
    <col min="8211" max="8211" width="1.83203125" style="271" customWidth="1"/>
    <col min="8212" max="8212" width="3.1640625" style="271" customWidth="1"/>
    <col min="8213" max="8213" width="1.83203125" style="271" customWidth="1"/>
    <col min="8214" max="8214" width="0.5" style="271" customWidth="1"/>
    <col min="8215" max="8215" width="1.83203125" style="271" customWidth="1"/>
    <col min="8216" max="8216" width="3" style="271" customWidth="1"/>
    <col min="8217" max="8217" width="4.1640625" style="271" customWidth="1"/>
    <col min="8218" max="8218" width="1.5" style="271" customWidth="1"/>
    <col min="8219" max="8219" width="1.83203125" style="271" customWidth="1"/>
    <col min="8220" max="8220" width="3" style="271" customWidth="1"/>
    <col min="8221" max="8221" width="5.5" style="271" customWidth="1"/>
    <col min="8222" max="8222" width="1.83203125" style="271" customWidth="1"/>
    <col min="8223" max="8223" width="2.5" style="271" customWidth="1"/>
    <col min="8224" max="8224" width="0.1640625" style="271" customWidth="1"/>
    <col min="8225" max="8225" width="0.5" style="271" customWidth="1"/>
    <col min="8226" max="8226" width="3.1640625" style="271" customWidth="1"/>
    <col min="8227" max="8227" width="2.33203125" style="271" customWidth="1"/>
    <col min="8228" max="8448" width="10.6640625" style="271" customWidth="1"/>
    <col min="8449" max="8449" width="1.1640625" style="271" customWidth="1"/>
    <col min="8450" max="8450" width="1.5" style="271" customWidth="1"/>
    <col min="8451" max="8451" width="0.6640625" style="271" customWidth="1"/>
    <col min="8452" max="8452" width="1.5" style="271" customWidth="1"/>
    <col min="8453" max="8453" width="1.1640625" style="271" customWidth="1"/>
    <col min="8454" max="8454" width="1.5" style="271" customWidth="1"/>
    <col min="8455" max="8455" width="3" style="271" customWidth="1"/>
    <col min="8456" max="8456" width="8.1640625" style="271" customWidth="1"/>
    <col min="8457" max="8457" width="2.33203125" style="271" customWidth="1"/>
    <col min="8458" max="8458" width="10.5" style="271" customWidth="1"/>
    <col min="8459" max="8459" width="4.33203125" style="271" customWidth="1"/>
    <col min="8460" max="8460" width="6.1640625" style="271" customWidth="1"/>
    <col min="8461" max="8461" width="10.5" style="271" customWidth="1"/>
    <col min="8462" max="8462" width="3.83203125" style="271" customWidth="1"/>
    <col min="8463" max="8463" width="1.83203125" style="271" customWidth="1"/>
    <col min="8464" max="8464" width="4.83203125" style="271" customWidth="1"/>
    <col min="8465" max="8465" width="1.83203125" style="271" customWidth="1"/>
    <col min="8466" max="8466" width="7" style="271" customWidth="1"/>
    <col min="8467" max="8467" width="1.83203125" style="271" customWidth="1"/>
    <col min="8468" max="8468" width="3.1640625" style="271" customWidth="1"/>
    <col min="8469" max="8469" width="1.83203125" style="271" customWidth="1"/>
    <col min="8470" max="8470" width="0.5" style="271" customWidth="1"/>
    <col min="8471" max="8471" width="1.83203125" style="271" customWidth="1"/>
    <col min="8472" max="8472" width="3" style="271" customWidth="1"/>
    <col min="8473" max="8473" width="4.1640625" style="271" customWidth="1"/>
    <col min="8474" max="8474" width="1.5" style="271" customWidth="1"/>
    <col min="8475" max="8475" width="1.83203125" style="271" customWidth="1"/>
    <col min="8476" max="8476" width="3" style="271" customWidth="1"/>
    <col min="8477" max="8477" width="5.5" style="271" customWidth="1"/>
    <col min="8478" max="8478" width="1.83203125" style="271" customWidth="1"/>
    <col min="8479" max="8479" width="2.5" style="271" customWidth="1"/>
    <col min="8480" max="8480" width="0.1640625" style="271" customWidth="1"/>
    <col min="8481" max="8481" width="0.5" style="271" customWidth="1"/>
    <col min="8482" max="8482" width="3.1640625" style="271" customWidth="1"/>
    <col min="8483" max="8483" width="2.33203125" style="271" customWidth="1"/>
    <col min="8484" max="8704" width="10.6640625" style="271" customWidth="1"/>
    <col min="8705" max="8705" width="1.1640625" style="271" customWidth="1"/>
    <col min="8706" max="8706" width="1.5" style="271" customWidth="1"/>
    <col min="8707" max="8707" width="0.6640625" style="271" customWidth="1"/>
    <col min="8708" max="8708" width="1.5" style="271" customWidth="1"/>
    <col min="8709" max="8709" width="1.1640625" style="271" customWidth="1"/>
    <col min="8710" max="8710" width="1.5" style="271" customWidth="1"/>
    <col min="8711" max="8711" width="3" style="271" customWidth="1"/>
    <col min="8712" max="8712" width="8.1640625" style="271" customWidth="1"/>
    <col min="8713" max="8713" width="2.33203125" style="271" customWidth="1"/>
    <col min="8714" max="8714" width="10.5" style="271" customWidth="1"/>
    <col min="8715" max="8715" width="4.33203125" style="271" customWidth="1"/>
    <col min="8716" max="8716" width="6.1640625" style="271" customWidth="1"/>
    <col min="8717" max="8717" width="10.5" style="271" customWidth="1"/>
    <col min="8718" max="8718" width="3.83203125" style="271" customWidth="1"/>
    <col min="8719" max="8719" width="1.83203125" style="271" customWidth="1"/>
    <col min="8720" max="8720" width="4.83203125" style="271" customWidth="1"/>
    <col min="8721" max="8721" width="1.83203125" style="271" customWidth="1"/>
    <col min="8722" max="8722" width="7" style="271" customWidth="1"/>
    <col min="8723" max="8723" width="1.83203125" style="271" customWidth="1"/>
    <col min="8724" max="8724" width="3.1640625" style="271" customWidth="1"/>
    <col min="8725" max="8725" width="1.83203125" style="271" customWidth="1"/>
    <col min="8726" max="8726" width="0.5" style="271" customWidth="1"/>
    <col min="8727" max="8727" width="1.83203125" style="271" customWidth="1"/>
    <col min="8728" max="8728" width="3" style="271" customWidth="1"/>
    <col min="8729" max="8729" width="4.1640625" style="271" customWidth="1"/>
    <col min="8730" max="8730" width="1.5" style="271" customWidth="1"/>
    <col min="8731" max="8731" width="1.83203125" style="271" customWidth="1"/>
    <col min="8732" max="8732" width="3" style="271" customWidth="1"/>
    <col min="8733" max="8733" width="5.5" style="271" customWidth="1"/>
    <col min="8734" max="8734" width="1.83203125" style="271" customWidth="1"/>
    <col min="8735" max="8735" width="2.5" style="271" customWidth="1"/>
    <col min="8736" max="8736" width="0.1640625" style="271" customWidth="1"/>
    <col min="8737" max="8737" width="0.5" style="271" customWidth="1"/>
    <col min="8738" max="8738" width="3.1640625" style="271" customWidth="1"/>
    <col min="8739" max="8739" width="2.33203125" style="271" customWidth="1"/>
    <col min="8740" max="8960" width="10.6640625" style="271" customWidth="1"/>
    <col min="8961" max="8961" width="1.1640625" style="271" customWidth="1"/>
    <col min="8962" max="8962" width="1.5" style="271" customWidth="1"/>
    <col min="8963" max="8963" width="0.6640625" style="271" customWidth="1"/>
    <col min="8964" max="8964" width="1.5" style="271" customWidth="1"/>
    <col min="8965" max="8965" width="1.1640625" style="271" customWidth="1"/>
    <col min="8966" max="8966" width="1.5" style="271" customWidth="1"/>
    <col min="8967" max="8967" width="3" style="271" customWidth="1"/>
    <col min="8968" max="8968" width="8.1640625" style="271" customWidth="1"/>
    <col min="8969" max="8969" width="2.33203125" style="271" customWidth="1"/>
    <col min="8970" max="8970" width="10.5" style="271" customWidth="1"/>
    <col min="8971" max="8971" width="4.33203125" style="271" customWidth="1"/>
    <col min="8972" max="8972" width="6.1640625" style="271" customWidth="1"/>
    <col min="8973" max="8973" width="10.5" style="271" customWidth="1"/>
    <col min="8974" max="8974" width="3.83203125" style="271" customWidth="1"/>
    <col min="8975" max="8975" width="1.83203125" style="271" customWidth="1"/>
    <col min="8976" max="8976" width="4.83203125" style="271" customWidth="1"/>
    <col min="8977" max="8977" width="1.83203125" style="271" customWidth="1"/>
    <col min="8978" max="8978" width="7" style="271" customWidth="1"/>
    <col min="8979" max="8979" width="1.83203125" style="271" customWidth="1"/>
    <col min="8980" max="8980" width="3.1640625" style="271" customWidth="1"/>
    <col min="8981" max="8981" width="1.83203125" style="271" customWidth="1"/>
    <col min="8982" max="8982" width="0.5" style="271" customWidth="1"/>
    <col min="8983" max="8983" width="1.83203125" style="271" customWidth="1"/>
    <col min="8984" max="8984" width="3" style="271" customWidth="1"/>
    <col min="8985" max="8985" width="4.1640625" style="271" customWidth="1"/>
    <col min="8986" max="8986" width="1.5" style="271" customWidth="1"/>
    <col min="8987" max="8987" width="1.83203125" style="271" customWidth="1"/>
    <col min="8988" max="8988" width="3" style="271" customWidth="1"/>
    <col min="8989" max="8989" width="5.5" style="271" customWidth="1"/>
    <col min="8990" max="8990" width="1.83203125" style="271" customWidth="1"/>
    <col min="8991" max="8991" width="2.5" style="271" customWidth="1"/>
    <col min="8992" max="8992" width="0.1640625" style="271" customWidth="1"/>
    <col min="8993" max="8993" width="0.5" style="271" customWidth="1"/>
    <col min="8994" max="8994" width="3.1640625" style="271" customWidth="1"/>
    <col min="8995" max="8995" width="2.33203125" style="271" customWidth="1"/>
    <col min="8996" max="9216" width="10.6640625" style="271" customWidth="1"/>
    <col min="9217" max="9217" width="1.1640625" style="271" customWidth="1"/>
    <col min="9218" max="9218" width="1.5" style="271" customWidth="1"/>
    <col min="9219" max="9219" width="0.6640625" style="271" customWidth="1"/>
    <col min="9220" max="9220" width="1.5" style="271" customWidth="1"/>
    <col min="9221" max="9221" width="1.1640625" style="271" customWidth="1"/>
    <col min="9222" max="9222" width="1.5" style="271" customWidth="1"/>
    <col min="9223" max="9223" width="3" style="271" customWidth="1"/>
    <col min="9224" max="9224" width="8.1640625" style="271" customWidth="1"/>
    <col min="9225" max="9225" width="2.33203125" style="271" customWidth="1"/>
    <col min="9226" max="9226" width="10.5" style="271" customWidth="1"/>
    <col min="9227" max="9227" width="4.33203125" style="271" customWidth="1"/>
    <col min="9228" max="9228" width="6.1640625" style="271" customWidth="1"/>
    <col min="9229" max="9229" width="10.5" style="271" customWidth="1"/>
    <col min="9230" max="9230" width="3.83203125" style="271" customWidth="1"/>
    <col min="9231" max="9231" width="1.83203125" style="271" customWidth="1"/>
    <col min="9232" max="9232" width="4.83203125" style="271" customWidth="1"/>
    <col min="9233" max="9233" width="1.83203125" style="271" customWidth="1"/>
    <col min="9234" max="9234" width="7" style="271" customWidth="1"/>
    <col min="9235" max="9235" width="1.83203125" style="271" customWidth="1"/>
    <col min="9236" max="9236" width="3.1640625" style="271" customWidth="1"/>
    <col min="9237" max="9237" width="1.83203125" style="271" customWidth="1"/>
    <col min="9238" max="9238" width="0.5" style="271" customWidth="1"/>
    <col min="9239" max="9239" width="1.83203125" style="271" customWidth="1"/>
    <col min="9240" max="9240" width="3" style="271" customWidth="1"/>
    <col min="9241" max="9241" width="4.1640625" style="271" customWidth="1"/>
    <col min="9242" max="9242" width="1.5" style="271" customWidth="1"/>
    <col min="9243" max="9243" width="1.83203125" style="271" customWidth="1"/>
    <col min="9244" max="9244" width="3" style="271" customWidth="1"/>
    <col min="9245" max="9245" width="5.5" style="271" customWidth="1"/>
    <col min="9246" max="9246" width="1.83203125" style="271" customWidth="1"/>
    <col min="9247" max="9247" width="2.5" style="271" customWidth="1"/>
    <col min="9248" max="9248" width="0.1640625" style="271" customWidth="1"/>
    <col min="9249" max="9249" width="0.5" style="271" customWidth="1"/>
    <col min="9250" max="9250" width="3.1640625" style="271" customWidth="1"/>
    <col min="9251" max="9251" width="2.33203125" style="271" customWidth="1"/>
    <col min="9252" max="9472" width="10.6640625" style="271" customWidth="1"/>
    <col min="9473" max="9473" width="1.1640625" style="271" customWidth="1"/>
    <col min="9474" max="9474" width="1.5" style="271" customWidth="1"/>
    <col min="9475" max="9475" width="0.6640625" style="271" customWidth="1"/>
    <col min="9476" max="9476" width="1.5" style="271" customWidth="1"/>
    <col min="9477" max="9477" width="1.1640625" style="271" customWidth="1"/>
    <col min="9478" max="9478" width="1.5" style="271" customWidth="1"/>
    <col min="9479" max="9479" width="3" style="271" customWidth="1"/>
    <col min="9480" max="9480" width="8.1640625" style="271" customWidth="1"/>
    <col min="9481" max="9481" width="2.33203125" style="271" customWidth="1"/>
    <col min="9482" max="9482" width="10.5" style="271" customWidth="1"/>
    <col min="9483" max="9483" width="4.33203125" style="271" customWidth="1"/>
    <col min="9484" max="9484" width="6.1640625" style="271" customWidth="1"/>
    <col min="9485" max="9485" width="10.5" style="271" customWidth="1"/>
    <col min="9486" max="9486" width="3.83203125" style="271" customWidth="1"/>
    <col min="9487" max="9487" width="1.83203125" style="271" customWidth="1"/>
    <col min="9488" max="9488" width="4.83203125" style="271" customWidth="1"/>
    <col min="9489" max="9489" width="1.83203125" style="271" customWidth="1"/>
    <col min="9490" max="9490" width="7" style="271" customWidth="1"/>
    <col min="9491" max="9491" width="1.83203125" style="271" customWidth="1"/>
    <col min="9492" max="9492" width="3.1640625" style="271" customWidth="1"/>
    <col min="9493" max="9493" width="1.83203125" style="271" customWidth="1"/>
    <col min="9494" max="9494" width="0.5" style="271" customWidth="1"/>
    <col min="9495" max="9495" width="1.83203125" style="271" customWidth="1"/>
    <col min="9496" max="9496" width="3" style="271" customWidth="1"/>
    <col min="9497" max="9497" width="4.1640625" style="271" customWidth="1"/>
    <col min="9498" max="9498" width="1.5" style="271" customWidth="1"/>
    <col min="9499" max="9499" width="1.83203125" style="271" customWidth="1"/>
    <col min="9500" max="9500" width="3" style="271" customWidth="1"/>
    <col min="9501" max="9501" width="5.5" style="271" customWidth="1"/>
    <col min="9502" max="9502" width="1.83203125" style="271" customWidth="1"/>
    <col min="9503" max="9503" width="2.5" style="271" customWidth="1"/>
    <col min="9504" max="9504" width="0.1640625" style="271" customWidth="1"/>
    <col min="9505" max="9505" width="0.5" style="271" customWidth="1"/>
    <col min="9506" max="9506" width="3.1640625" style="271" customWidth="1"/>
    <col min="9507" max="9507" width="2.33203125" style="271" customWidth="1"/>
    <col min="9508" max="9728" width="10.6640625" style="271" customWidth="1"/>
    <col min="9729" max="9729" width="1.1640625" style="271" customWidth="1"/>
    <col min="9730" max="9730" width="1.5" style="271" customWidth="1"/>
    <col min="9731" max="9731" width="0.6640625" style="271" customWidth="1"/>
    <col min="9732" max="9732" width="1.5" style="271" customWidth="1"/>
    <col min="9733" max="9733" width="1.1640625" style="271" customWidth="1"/>
    <col min="9734" max="9734" width="1.5" style="271" customWidth="1"/>
    <col min="9735" max="9735" width="3" style="271" customWidth="1"/>
    <col min="9736" max="9736" width="8.1640625" style="271" customWidth="1"/>
    <col min="9737" max="9737" width="2.33203125" style="271" customWidth="1"/>
    <col min="9738" max="9738" width="10.5" style="271" customWidth="1"/>
    <col min="9739" max="9739" width="4.33203125" style="271" customWidth="1"/>
    <col min="9740" max="9740" width="6.1640625" style="271" customWidth="1"/>
    <col min="9741" max="9741" width="10.5" style="271" customWidth="1"/>
    <col min="9742" max="9742" width="3.83203125" style="271" customWidth="1"/>
    <col min="9743" max="9743" width="1.83203125" style="271" customWidth="1"/>
    <col min="9744" max="9744" width="4.83203125" style="271" customWidth="1"/>
    <col min="9745" max="9745" width="1.83203125" style="271" customWidth="1"/>
    <col min="9746" max="9746" width="7" style="271" customWidth="1"/>
    <col min="9747" max="9747" width="1.83203125" style="271" customWidth="1"/>
    <col min="9748" max="9748" width="3.1640625" style="271" customWidth="1"/>
    <col min="9749" max="9749" width="1.83203125" style="271" customWidth="1"/>
    <col min="9750" max="9750" width="0.5" style="271" customWidth="1"/>
    <col min="9751" max="9751" width="1.83203125" style="271" customWidth="1"/>
    <col min="9752" max="9752" width="3" style="271" customWidth="1"/>
    <col min="9753" max="9753" width="4.1640625" style="271" customWidth="1"/>
    <col min="9754" max="9754" width="1.5" style="271" customWidth="1"/>
    <col min="9755" max="9755" width="1.83203125" style="271" customWidth="1"/>
    <col min="9756" max="9756" width="3" style="271" customWidth="1"/>
    <col min="9757" max="9757" width="5.5" style="271" customWidth="1"/>
    <col min="9758" max="9758" width="1.83203125" style="271" customWidth="1"/>
    <col min="9759" max="9759" width="2.5" style="271" customWidth="1"/>
    <col min="9760" max="9760" width="0.1640625" style="271" customWidth="1"/>
    <col min="9761" max="9761" width="0.5" style="271" customWidth="1"/>
    <col min="9762" max="9762" width="3.1640625" style="271" customWidth="1"/>
    <col min="9763" max="9763" width="2.33203125" style="271" customWidth="1"/>
    <col min="9764" max="9984" width="10.6640625" style="271" customWidth="1"/>
    <col min="9985" max="9985" width="1.1640625" style="271" customWidth="1"/>
    <col min="9986" max="9986" width="1.5" style="271" customWidth="1"/>
    <col min="9987" max="9987" width="0.6640625" style="271" customWidth="1"/>
    <col min="9988" max="9988" width="1.5" style="271" customWidth="1"/>
    <col min="9989" max="9989" width="1.1640625" style="271" customWidth="1"/>
    <col min="9990" max="9990" width="1.5" style="271" customWidth="1"/>
    <col min="9991" max="9991" width="3" style="271" customWidth="1"/>
    <col min="9992" max="9992" width="8.1640625" style="271" customWidth="1"/>
    <col min="9993" max="9993" width="2.33203125" style="271" customWidth="1"/>
    <col min="9994" max="9994" width="10.5" style="271" customWidth="1"/>
    <col min="9995" max="9995" width="4.33203125" style="271" customWidth="1"/>
    <col min="9996" max="9996" width="6.1640625" style="271" customWidth="1"/>
    <col min="9997" max="9997" width="10.5" style="271" customWidth="1"/>
    <col min="9998" max="9998" width="3.83203125" style="271" customWidth="1"/>
    <col min="9999" max="9999" width="1.83203125" style="271" customWidth="1"/>
    <col min="10000" max="10000" width="4.83203125" style="271" customWidth="1"/>
    <col min="10001" max="10001" width="1.83203125" style="271" customWidth="1"/>
    <col min="10002" max="10002" width="7" style="271" customWidth="1"/>
    <col min="10003" max="10003" width="1.83203125" style="271" customWidth="1"/>
    <col min="10004" max="10004" width="3.1640625" style="271" customWidth="1"/>
    <col min="10005" max="10005" width="1.83203125" style="271" customWidth="1"/>
    <col min="10006" max="10006" width="0.5" style="271" customWidth="1"/>
    <col min="10007" max="10007" width="1.83203125" style="271" customWidth="1"/>
    <col min="10008" max="10008" width="3" style="271" customWidth="1"/>
    <col min="10009" max="10009" width="4.1640625" style="271" customWidth="1"/>
    <col min="10010" max="10010" width="1.5" style="271" customWidth="1"/>
    <col min="10011" max="10011" width="1.83203125" style="271" customWidth="1"/>
    <col min="10012" max="10012" width="3" style="271" customWidth="1"/>
    <col min="10013" max="10013" width="5.5" style="271" customWidth="1"/>
    <col min="10014" max="10014" width="1.83203125" style="271" customWidth="1"/>
    <col min="10015" max="10015" width="2.5" style="271" customWidth="1"/>
    <col min="10016" max="10016" width="0.1640625" style="271" customWidth="1"/>
    <col min="10017" max="10017" width="0.5" style="271" customWidth="1"/>
    <col min="10018" max="10018" width="3.1640625" style="271" customWidth="1"/>
    <col min="10019" max="10019" width="2.33203125" style="271" customWidth="1"/>
    <col min="10020" max="10240" width="10.6640625" style="271" customWidth="1"/>
    <col min="10241" max="10241" width="1.1640625" style="271" customWidth="1"/>
    <col min="10242" max="10242" width="1.5" style="271" customWidth="1"/>
    <col min="10243" max="10243" width="0.6640625" style="271" customWidth="1"/>
    <col min="10244" max="10244" width="1.5" style="271" customWidth="1"/>
    <col min="10245" max="10245" width="1.1640625" style="271" customWidth="1"/>
    <col min="10246" max="10246" width="1.5" style="271" customWidth="1"/>
    <col min="10247" max="10247" width="3" style="271" customWidth="1"/>
    <col min="10248" max="10248" width="8.1640625" style="271" customWidth="1"/>
    <col min="10249" max="10249" width="2.33203125" style="271" customWidth="1"/>
    <col min="10250" max="10250" width="10.5" style="271" customWidth="1"/>
    <col min="10251" max="10251" width="4.33203125" style="271" customWidth="1"/>
    <col min="10252" max="10252" width="6.1640625" style="271" customWidth="1"/>
    <col min="10253" max="10253" width="10.5" style="271" customWidth="1"/>
    <col min="10254" max="10254" width="3.83203125" style="271" customWidth="1"/>
    <col min="10255" max="10255" width="1.83203125" style="271" customWidth="1"/>
    <col min="10256" max="10256" width="4.83203125" style="271" customWidth="1"/>
    <col min="10257" max="10257" width="1.83203125" style="271" customWidth="1"/>
    <col min="10258" max="10258" width="7" style="271" customWidth="1"/>
    <col min="10259" max="10259" width="1.83203125" style="271" customWidth="1"/>
    <col min="10260" max="10260" width="3.1640625" style="271" customWidth="1"/>
    <col min="10261" max="10261" width="1.83203125" style="271" customWidth="1"/>
    <col min="10262" max="10262" width="0.5" style="271" customWidth="1"/>
    <col min="10263" max="10263" width="1.83203125" style="271" customWidth="1"/>
    <col min="10264" max="10264" width="3" style="271" customWidth="1"/>
    <col min="10265" max="10265" width="4.1640625" style="271" customWidth="1"/>
    <col min="10266" max="10266" width="1.5" style="271" customWidth="1"/>
    <col min="10267" max="10267" width="1.83203125" style="271" customWidth="1"/>
    <col min="10268" max="10268" width="3" style="271" customWidth="1"/>
    <col min="10269" max="10269" width="5.5" style="271" customWidth="1"/>
    <col min="10270" max="10270" width="1.83203125" style="271" customWidth="1"/>
    <col min="10271" max="10271" width="2.5" style="271" customWidth="1"/>
    <col min="10272" max="10272" width="0.1640625" style="271" customWidth="1"/>
    <col min="10273" max="10273" width="0.5" style="271" customWidth="1"/>
    <col min="10274" max="10274" width="3.1640625" style="271" customWidth="1"/>
    <col min="10275" max="10275" width="2.33203125" style="271" customWidth="1"/>
    <col min="10276" max="10496" width="10.6640625" style="271" customWidth="1"/>
    <col min="10497" max="10497" width="1.1640625" style="271" customWidth="1"/>
    <col min="10498" max="10498" width="1.5" style="271" customWidth="1"/>
    <col min="10499" max="10499" width="0.6640625" style="271" customWidth="1"/>
    <col min="10500" max="10500" width="1.5" style="271" customWidth="1"/>
    <col min="10501" max="10501" width="1.1640625" style="271" customWidth="1"/>
    <col min="10502" max="10502" width="1.5" style="271" customWidth="1"/>
    <col min="10503" max="10503" width="3" style="271" customWidth="1"/>
    <col min="10504" max="10504" width="8.1640625" style="271" customWidth="1"/>
    <col min="10505" max="10505" width="2.33203125" style="271" customWidth="1"/>
    <col min="10506" max="10506" width="10.5" style="271" customWidth="1"/>
    <col min="10507" max="10507" width="4.33203125" style="271" customWidth="1"/>
    <col min="10508" max="10508" width="6.1640625" style="271" customWidth="1"/>
    <col min="10509" max="10509" width="10.5" style="271" customWidth="1"/>
    <col min="10510" max="10510" width="3.83203125" style="271" customWidth="1"/>
    <col min="10511" max="10511" width="1.83203125" style="271" customWidth="1"/>
    <col min="10512" max="10512" width="4.83203125" style="271" customWidth="1"/>
    <col min="10513" max="10513" width="1.83203125" style="271" customWidth="1"/>
    <col min="10514" max="10514" width="7" style="271" customWidth="1"/>
    <col min="10515" max="10515" width="1.83203125" style="271" customWidth="1"/>
    <col min="10516" max="10516" width="3.1640625" style="271" customWidth="1"/>
    <col min="10517" max="10517" width="1.83203125" style="271" customWidth="1"/>
    <col min="10518" max="10518" width="0.5" style="271" customWidth="1"/>
    <col min="10519" max="10519" width="1.83203125" style="271" customWidth="1"/>
    <col min="10520" max="10520" width="3" style="271" customWidth="1"/>
    <col min="10521" max="10521" width="4.1640625" style="271" customWidth="1"/>
    <col min="10522" max="10522" width="1.5" style="271" customWidth="1"/>
    <col min="10523" max="10523" width="1.83203125" style="271" customWidth="1"/>
    <col min="10524" max="10524" width="3" style="271" customWidth="1"/>
    <col min="10525" max="10525" width="5.5" style="271" customWidth="1"/>
    <col min="10526" max="10526" width="1.83203125" style="271" customWidth="1"/>
    <col min="10527" max="10527" width="2.5" style="271" customWidth="1"/>
    <col min="10528" max="10528" width="0.1640625" style="271" customWidth="1"/>
    <col min="10529" max="10529" width="0.5" style="271" customWidth="1"/>
    <col min="10530" max="10530" width="3.1640625" style="271" customWidth="1"/>
    <col min="10531" max="10531" width="2.33203125" style="271" customWidth="1"/>
    <col min="10532" max="10752" width="10.6640625" style="271" customWidth="1"/>
    <col min="10753" max="10753" width="1.1640625" style="271" customWidth="1"/>
    <col min="10754" max="10754" width="1.5" style="271" customWidth="1"/>
    <col min="10755" max="10755" width="0.6640625" style="271" customWidth="1"/>
    <col min="10756" max="10756" width="1.5" style="271" customWidth="1"/>
    <col min="10757" max="10757" width="1.1640625" style="271" customWidth="1"/>
    <col min="10758" max="10758" width="1.5" style="271" customWidth="1"/>
    <col min="10759" max="10759" width="3" style="271" customWidth="1"/>
    <col min="10760" max="10760" width="8.1640625" style="271" customWidth="1"/>
    <col min="10761" max="10761" width="2.33203125" style="271" customWidth="1"/>
    <col min="10762" max="10762" width="10.5" style="271" customWidth="1"/>
    <col min="10763" max="10763" width="4.33203125" style="271" customWidth="1"/>
    <col min="10764" max="10764" width="6.1640625" style="271" customWidth="1"/>
    <col min="10765" max="10765" width="10.5" style="271" customWidth="1"/>
    <col min="10766" max="10766" width="3.83203125" style="271" customWidth="1"/>
    <col min="10767" max="10767" width="1.83203125" style="271" customWidth="1"/>
    <col min="10768" max="10768" width="4.83203125" style="271" customWidth="1"/>
    <col min="10769" max="10769" width="1.83203125" style="271" customWidth="1"/>
    <col min="10770" max="10770" width="7" style="271" customWidth="1"/>
    <col min="10771" max="10771" width="1.83203125" style="271" customWidth="1"/>
    <col min="10772" max="10772" width="3.1640625" style="271" customWidth="1"/>
    <col min="10773" max="10773" width="1.83203125" style="271" customWidth="1"/>
    <col min="10774" max="10774" width="0.5" style="271" customWidth="1"/>
    <col min="10775" max="10775" width="1.83203125" style="271" customWidth="1"/>
    <col min="10776" max="10776" width="3" style="271" customWidth="1"/>
    <col min="10777" max="10777" width="4.1640625" style="271" customWidth="1"/>
    <col min="10778" max="10778" width="1.5" style="271" customWidth="1"/>
    <col min="10779" max="10779" width="1.83203125" style="271" customWidth="1"/>
    <col min="10780" max="10780" width="3" style="271" customWidth="1"/>
    <col min="10781" max="10781" width="5.5" style="271" customWidth="1"/>
    <col min="10782" max="10782" width="1.83203125" style="271" customWidth="1"/>
    <col min="10783" max="10783" width="2.5" style="271" customWidth="1"/>
    <col min="10784" max="10784" width="0.1640625" style="271" customWidth="1"/>
    <col min="10785" max="10785" width="0.5" style="271" customWidth="1"/>
    <col min="10786" max="10786" width="3.1640625" style="271" customWidth="1"/>
    <col min="10787" max="10787" width="2.33203125" style="271" customWidth="1"/>
    <col min="10788" max="11008" width="10.6640625" style="271" customWidth="1"/>
    <col min="11009" max="11009" width="1.1640625" style="271" customWidth="1"/>
    <col min="11010" max="11010" width="1.5" style="271" customWidth="1"/>
    <col min="11011" max="11011" width="0.6640625" style="271" customWidth="1"/>
    <col min="11012" max="11012" width="1.5" style="271" customWidth="1"/>
    <col min="11013" max="11013" width="1.1640625" style="271" customWidth="1"/>
    <col min="11014" max="11014" width="1.5" style="271" customWidth="1"/>
    <col min="11015" max="11015" width="3" style="271" customWidth="1"/>
    <col min="11016" max="11016" width="8.1640625" style="271" customWidth="1"/>
    <col min="11017" max="11017" width="2.33203125" style="271" customWidth="1"/>
    <col min="11018" max="11018" width="10.5" style="271" customWidth="1"/>
    <col min="11019" max="11019" width="4.33203125" style="271" customWidth="1"/>
    <col min="11020" max="11020" width="6.1640625" style="271" customWidth="1"/>
    <col min="11021" max="11021" width="10.5" style="271" customWidth="1"/>
    <col min="11022" max="11022" width="3.83203125" style="271" customWidth="1"/>
    <col min="11023" max="11023" width="1.83203125" style="271" customWidth="1"/>
    <col min="11024" max="11024" width="4.83203125" style="271" customWidth="1"/>
    <col min="11025" max="11025" width="1.83203125" style="271" customWidth="1"/>
    <col min="11026" max="11026" width="7" style="271" customWidth="1"/>
    <col min="11027" max="11027" width="1.83203125" style="271" customWidth="1"/>
    <col min="11028" max="11028" width="3.1640625" style="271" customWidth="1"/>
    <col min="11029" max="11029" width="1.83203125" style="271" customWidth="1"/>
    <col min="11030" max="11030" width="0.5" style="271" customWidth="1"/>
    <col min="11031" max="11031" width="1.83203125" style="271" customWidth="1"/>
    <col min="11032" max="11032" width="3" style="271" customWidth="1"/>
    <col min="11033" max="11033" width="4.1640625" style="271" customWidth="1"/>
    <col min="11034" max="11034" width="1.5" style="271" customWidth="1"/>
    <col min="11035" max="11035" width="1.83203125" style="271" customWidth="1"/>
    <col min="11036" max="11036" width="3" style="271" customWidth="1"/>
    <col min="11037" max="11037" width="5.5" style="271" customWidth="1"/>
    <col min="11038" max="11038" width="1.83203125" style="271" customWidth="1"/>
    <col min="11039" max="11039" width="2.5" style="271" customWidth="1"/>
    <col min="11040" max="11040" width="0.1640625" style="271" customWidth="1"/>
    <col min="11041" max="11041" width="0.5" style="271" customWidth="1"/>
    <col min="11042" max="11042" width="3.1640625" style="271" customWidth="1"/>
    <col min="11043" max="11043" width="2.33203125" style="271" customWidth="1"/>
    <col min="11044" max="11264" width="10.6640625" style="271" customWidth="1"/>
    <col min="11265" max="11265" width="1.1640625" style="271" customWidth="1"/>
    <col min="11266" max="11266" width="1.5" style="271" customWidth="1"/>
    <col min="11267" max="11267" width="0.6640625" style="271" customWidth="1"/>
    <col min="11268" max="11268" width="1.5" style="271" customWidth="1"/>
    <col min="11269" max="11269" width="1.1640625" style="271" customWidth="1"/>
    <col min="11270" max="11270" width="1.5" style="271" customWidth="1"/>
    <col min="11271" max="11271" width="3" style="271" customWidth="1"/>
    <col min="11272" max="11272" width="8.1640625" style="271" customWidth="1"/>
    <col min="11273" max="11273" width="2.33203125" style="271" customWidth="1"/>
    <col min="11274" max="11274" width="10.5" style="271" customWidth="1"/>
    <col min="11275" max="11275" width="4.33203125" style="271" customWidth="1"/>
    <col min="11276" max="11276" width="6.1640625" style="271" customWidth="1"/>
    <col min="11277" max="11277" width="10.5" style="271" customWidth="1"/>
    <col min="11278" max="11278" width="3.83203125" style="271" customWidth="1"/>
    <col min="11279" max="11279" width="1.83203125" style="271" customWidth="1"/>
    <col min="11280" max="11280" width="4.83203125" style="271" customWidth="1"/>
    <col min="11281" max="11281" width="1.83203125" style="271" customWidth="1"/>
    <col min="11282" max="11282" width="7" style="271" customWidth="1"/>
    <col min="11283" max="11283" width="1.83203125" style="271" customWidth="1"/>
    <col min="11284" max="11284" width="3.1640625" style="271" customWidth="1"/>
    <col min="11285" max="11285" width="1.83203125" style="271" customWidth="1"/>
    <col min="11286" max="11286" width="0.5" style="271" customWidth="1"/>
    <col min="11287" max="11287" width="1.83203125" style="271" customWidth="1"/>
    <col min="11288" max="11288" width="3" style="271" customWidth="1"/>
    <col min="11289" max="11289" width="4.1640625" style="271" customWidth="1"/>
    <col min="11290" max="11290" width="1.5" style="271" customWidth="1"/>
    <col min="11291" max="11291" width="1.83203125" style="271" customWidth="1"/>
    <col min="11292" max="11292" width="3" style="271" customWidth="1"/>
    <col min="11293" max="11293" width="5.5" style="271" customWidth="1"/>
    <col min="11294" max="11294" width="1.83203125" style="271" customWidth="1"/>
    <col min="11295" max="11295" width="2.5" style="271" customWidth="1"/>
    <col min="11296" max="11296" width="0.1640625" style="271" customWidth="1"/>
    <col min="11297" max="11297" width="0.5" style="271" customWidth="1"/>
    <col min="11298" max="11298" width="3.1640625" style="271" customWidth="1"/>
    <col min="11299" max="11299" width="2.33203125" style="271" customWidth="1"/>
    <col min="11300" max="11520" width="10.6640625" style="271" customWidth="1"/>
    <col min="11521" max="11521" width="1.1640625" style="271" customWidth="1"/>
    <col min="11522" max="11522" width="1.5" style="271" customWidth="1"/>
    <col min="11523" max="11523" width="0.6640625" style="271" customWidth="1"/>
    <col min="11524" max="11524" width="1.5" style="271" customWidth="1"/>
    <col min="11525" max="11525" width="1.1640625" style="271" customWidth="1"/>
    <col min="11526" max="11526" width="1.5" style="271" customWidth="1"/>
    <col min="11527" max="11527" width="3" style="271" customWidth="1"/>
    <col min="11528" max="11528" width="8.1640625" style="271" customWidth="1"/>
    <col min="11529" max="11529" width="2.33203125" style="271" customWidth="1"/>
    <col min="11530" max="11530" width="10.5" style="271" customWidth="1"/>
    <col min="11531" max="11531" width="4.33203125" style="271" customWidth="1"/>
    <col min="11532" max="11532" width="6.1640625" style="271" customWidth="1"/>
    <col min="11533" max="11533" width="10.5" style="271" customWidth="1"/>
    <col min="11534" max="11534" width="3.83203125" style="271" customWidth="1"/>
    <col min="11535" max="11535" width="1.83203125" style="271" customWidth="1"/>
    <col min="11536" max="11536" width="4.83203125" style="271" customWidth="1"/>
    <col min="11537" max="11537" width="1.83203125" style="271" customWidth="1"/>
    <col min="11538" max="11538" width="7" style="271" customWidth="1"/>
    <col min="11539" max="11539" width="1.83203125" style="271" customWidth="1"/>
    <col min="11540" max="11540" width="3.1640625" style="271" customWidth="1"/>
    <col min="11541" max="11541" width="1.83203125" style="271" customWidth="1"/>
    <col min="11542" max="11542" width="0.5" style="271" customWidth="1"/>
    <col min="11543" max="11543" width="1.83203125" style="271" customWidth="1"/>
    <col min="11544" max="11544" width="3" style="271" customWidth="1"/>
    <col min="11545" max="11545" width="4.1640625" style="271" customWidth="1"/>
    <col min="11546" max="11546" width="1.5" style="271" customWidth="1"/>
    <col min="11547" max="11547" width="1.83203125" style="271" customWidth="1"/>
    <col min="11548" max="11548" width="3" style="271" customWidth="1"/>
    <col min="11549" max="11549" width="5.5" style="271" customWidth="1"/>
    <col min="11550" max="11550" width="1.83203125" style="271" customWidth="1"/>
    <col min="11551" max="11551" width="2.5" style="271" customWidth="1"/>
    <col min="11552" max="11552" width="0.1640625" style="271" customWidth="1"/>
    <col min="11553" max="11553" width="0.5" style="271" customWidth="1"/>
    <col min="11554" max="11554" width="3.1640625" style="271" customWidth="1"/>
    <col min="11555" max="11555" width="2.33203125" style="271" customWidth="1"/>
    <col min="11556" max="11776" width="10.6640625" style="271" customWidth="1"/>
    <col min="11777" max="11777" width="1.1640625" style="271" customWidth="1"/>
    <col min="11778" max="11778" width="1.5" style="271" customWidth="1"/>
    <col min="11779" max="11779" width="0.6640625" style="271" customWidth="1"/>
    <col min="11780" max="11780" width="1.5" style="271" customWidth="1"/>
    <col min="11781" max="11781" width="1.1640625" style="271" customWidth="1"/>
    <col min="11782" max="11782" width="1.5" style="271" customWidth="1"/>
    <col min="11783" max="11783" width="3" style="271" customWidth="1"/>
    <col min="11784" max="11784" width="8.1640625" style="271" customWidth="1"/>
    <col min="11785" max="11785" width="2.33203125" style="271" customWidth="1"/>
    <col min="11786" max="11786" width="10.5" style="271" customWidth="1"/>
    <col min="11787" max="11787" width="4.33203125" style="271" customWidth="1"/>
    <col min="11788" max="11788" width="6.1640625" style="271" customWidth="1"/>
    <col min="11789" max="11789" width="10.5" style="271" customWidth="1"/>
    <col min="11790" max="11790" width="3.83203125" style="271" customWidth="1"/>
    <col min="11791" max="11791" width="1.83203125" style="271" customWidth="1"/>
    <col min="11792" max="11792" width="4.83203125" style="271" customWidth="1"/>
    <col min="11793" max="11793" width="1.83203125" style="271" customWidth="1"/>
    <col min="11794" max="11794" width="7" style="271" customWidth="1"/>
    <col min="11795" max="11795" width="1.83203125" style="271" customWidth="1"/>
    <col min="11796" max="11796" width="3.1640625" style="271" customWidth="1"/>
    <col min="11797" max="11797" width="1.83203125" style="271" customWidth="1"/>
    <col min="11798" max="11798" width="0.5" style="271" customWidth="1"/>
    <col min="11799" max="11799" width="1.83203125" style="271" customWidth="1"/>
    <col min="11800" max="11800" width="3" style="271" customWidth="1"/>
    <col min="11801" max="11801" width="4.1640625" style="271" customWidth="1"/>
    <col min="11802" max="11802" width="1.5" style="271" customWidth="1"/>
    <col min="11803" max="11803" width="1.83203125" style="271" customWidth="1"/>
    <col min="11804" max="11804" width="3" style="271" customWidth="1"/>
    <col min="11805" max="11805" width="5.5" style="271" customWidth="1"/>
    <col min="11806" max="11806" width="1.83203125" style="271" customWidth="1"/>
    <col min="11807" max="11807" width="2.5" style="271" customWidth="1"/>
    <col min="11808" max="11808" width="0.1640625" style="271" customWidth="1"/>
    <col min="11809" max="11809" width="0.5" style="271" customWidth="1"/>
    <col min="11810" max="11810" width="3.1640625" style="271" customWidth="1"/>
    <col min="11811" max="11811" width="2.33203125" style="271" customWidth="1"/>
    <col min="11812" max="12032" width="10.6640625" style="271" customWidth="1"/>
    <col min="12033" max="12033" width="1.1640625" style="271" customWidth="1"/>
    <col min="12034" max="12034" width="1.5" style="271" customWidth="1"/>
    <col min="12035" max="12035" width="0.6640625" style="271" customWidth="1"/>
    <col min="12036" max="12036" width="1.5" style="271" customWidth="1"/>
    <col min="12037" max="12037" width="1.1640625" style="271" customWidth="1"/>
    <col min="12038" max="12038" width="1.5" style="271" customWidth="1"/>
    <col min="12039" max="12039" width="3" style="271" customWidth="1"/>
    <col min="12040" max="12040" width="8.1640625" style="271" customWidth="1"/>
    <col min="12041" max="12041" width="2.33203125" style="271" customWidth="1"/>
    <col min="12042" max="12042" width="10.5" style="271" customWidth="1"/>
    <col min="12043" max="12043" width="4.33203125" style="271" customWidth="1"/>
    <col min="12044" max="12044" width="6.1640625" style="271" customWidth="1"/>
    <col min="12045" max="12045" width="10.5" style="271" customWidth="1"/>
    <col min="12046" max="12046" width="3.83203125" style="271" customWidth="1"/>
    <col min="12047" max="12047" width="1.83203125" style="271" customWidth="1"/>
    <col min="12048" max="12048" width="4.83203125" style="271" customWidth="1"/>
    <col min="12049" max="12049" width="1.83203125" style="271" customWidth="1"/>
    <col min="12050" max="12050" width="7" style="271" customWidth="1"/>
    <col min="12051" max="12051" width="1.83203125" style="271" customWidth="1"/>
    <col min="12052" max="12052" width="3.1640625" style="271" customWidth="1"/>
    <col min="12053" max="12053" width="1.83203125" style="271" customWidth="1"/>
    <col min="12054" max="12054" width="0.5" style="271" customWidth="1"/>
    <col min="12055" max="12055" width="1.83203125" style="271" customWidth="1"/>
    <col min="12056" max="12056" width="3" style="271" customWidth="1"/>
    <col min="12057" max="12057" width="4.1640625" style="271" customWidth="1"/>
    <col min="12058" max="12058" width="1.5" style="271" customWidth="1"/>
    <col min="12059" max="12059" width="1.83203125" style="271" customWidth="1"/>
    <col min="12060" max="12060" width="3" style="271" customWidth="1"/>
    <col min="12061" max="12061" width="5.5" style="271" customWidth="1"/>
    <col min="12062" max="12062" width="1.83203125" style="271" customWidth="1"/>
    <col min="12063" max="12063" width="2.5" style="271" customWidth="1"/>
    <col min="12064" max="12064" width="0.1640625" style="271" customWidth="1"/>
    <col min="12065" max="12065" width="0.5" style="271" customWidth="1"/>
    <col min="12066" max="12066" width="3.1640625" style="271" customWidth="1"/>
    <col min="12067" max="12067" width="2.33203125" style="271" customWidth="1"/>
    <col min="12068" max="12288" width="10.6640625" style="271" customWidth="1"/>
    <col min="12289" max="12289" width="1.1640625" style="271" customWidth="1"/>
    <col min="12290" max="12290" width="1.5" style="271" customWidth="1"/>
    <col min="12291" max="12291" width="0.6640625" style="271" customWidth="1"/>
    <col min="12292" max="12292" width="1.5" style="271" customWidth="1"/>
    <col min="12293" max="12293" width="1.1640625" style="271" customWidth="1"/>
    <col min="12294" max="12294" width="1.5" style="271" customWidth="1"/>
    <col min="12295" max="12295" width="3" style="271" customWidth="1"/>
    <col min="12296" max="12296" width="8.1640625" style="271" customWidth="1"/>
    <col min="12297" max="12297" width="2.33203125" style="271" customWidth="1"/>
    <col min="12298" max="12298" width="10.5" style="271" customWidth="1"/>
    <col min="12299" max="12299" width="4.33203125" style="271" customWidth="1"/>
    <col min="12300" max="12300" width="6.1640625" style="271" customWidth="1"/>
    <col min="12301" max="12301" width="10.5" style="271" customWidth="1"/>
    <col min="12302" max="12302" width="3.83203125" style="271" customWidth="1"/>
    <col min="12303" max="12303" width="1.83203125" style="271" customWidth="1"/>
    <col min="12304" max="12304" width="4.83203125" style="271" customWidth="1"/>
    <col min="12305" max="12305" width="1.83203125" style="271" customWidth="1"/>
    <col min="12306" max="12306" width="7" style="271" customWidth="1"/>
    <col min="12307" max="12307" width="1.83203125" style="271" customWidth="1"/>
    <col min="12308" max="12308" width="3.1640625" style="271" customWidth="1"/>
    <col min="12309" max="12309" width="1.83203125" style="271" customWidth="1"/>
    <col min="12310" max="12310" width="0.5" style="271" customWidth="1"/>
    <col min="12311" max="12311" width="1.83203125" style="271" customWidth="1"/>
    <col min="12312" max="12312" width="3" style="271" customWidth="1"/>
    <col min="12313" max="12313" width="4.1640625" style="271" customWidth="1"/>
    <col min="12314" max="12314" width="1.5" style="271" customWidth="1"/>
    <col min="12315" max="12315" width="1.83203125" style="271" customWidth="1"/>
    <col min="12316" max="12316" width="3" style="271" customWidth="1"/>
    <col min="12317" max="12317" width="5.5" style="271" customWidth="1"/>
    <col min="12318" max="12318" width="1.83203125" style="271" customWidth="1"/>
    <col min="12319" max="12319" width="2.5" style="271" customWidth="1"/>
    <col min="12320" max="12320" width="0.1640625" style="271" customWidth="1"/>
    <col min="12321" max="12321" width="0.5" style="271" customWidth="1"/>
    <col min="12322" max="12322" width="3.1640625" style="271" customWidth="1"/>
    <col min="12323" max="12323" width="2.33203125" style="271" customWidth="1"/>
    <col min="12324" max="12544" width="10.6640625" style="271" customWidth="1"/>
    <col min="12545" max="12545" width="1.1640625" style="271" customWidth="1"/>
    <col min="12546" max="12546" width="1.5" style="271" customWidth="1"/>
    <col min="12547" max="12547" width="0.6640625" style="271" customWidth="1"/>
    <col min="12548" max="12548" width="1.5" style="271" customWidth="1"/>
    <col min="12549" max="12549" width="1.1640625" style="271" customWidth="1"/>
    <col min="12550" max="12550" width="1.5" style="271" customWidth="1"/>
    <col min="12551" max="12551" width="3" style="271" customWidth="1"/>
    <col min="12552" max="12552" width="8.1640625" style="271" customWidth="1"/>
    <col min="12553" max="12553" width="2.33203125" style="271" customWidth="1"/>
    <col min="12554" max="12554" width="10.5" style="271" customWidth="1"/>
    <col min="12555" max="12555" width="4.33203125" style="271" customWidth="1"/>
    <col min="12556" max="12556" width="6.1640625" style="271" customWidth="1"/>
    <col min="12557" max="12557" width="10.5" style="271" customWidth="1"/>
    <col min="12558" max="12558" width="3.83203125" style="271" customWidth="1"/>
    <col min="12559" max="12559" width="1.83203125" style="271" customWidth="1"/>
    <col min="12560" max="12560" width="4.83203125" style="271" customWidth="1"/>
    <col min="12561" max="12561" width="1.83203125" style="271" customWidth="1"/>
    <col min="12562" max="12562" width="7" style="271" customWidth="1"/>
    <col min="12563" max="12563" width="1.83203125" style="271" customWidth="1"/>
    <col min="12564" max="12564" width="3.1640625" style="271" customWidth="1"/>
    <col min="12565" max="12565" width="1.83203125" style="271" customWidth="1"/>
    <col min="12566" max="12566" width="0.5" style="271" customWidth="1"/>
    <col min="12567" max="12567" width="1.83203125" style="271" customWidth="1"/>
    <col min="12568" max="12568" width="3" style="271" customWidth="1"/>
    <col min="12569" max="12569" width="4.1640625" style="271" customWidth="1"/>
    <col min="12570" max="12570" width="1.5" style="271" customWidth="1"/>
    <col min="12571" max="12571" width="1.83203125" style="271" customWidth="1"/>
    <col min="12572" max="12572" width="3" style="271" customWidth="1"/>
    <col min="12573" max="12573" width="5.5" style="271" customWidth="1"/>
    <col min="12574" max="12574" width="1.83203125" style="271" customWidth="1"/>
    <col min="12575" max="12575" width="2.5" style="271" customWidth="1"/>
    <col min="12576" max="12576" width="0.1640625" style="271" customWidth="1"/>
    <col min="12577" max="12577" width="0.5" style="271" customWidth="1"/>
    <col min="12578" max="12578" width="3.1640625" style="271" customWidth="1"/>
    <col min="12579" max="12579" width="2.33203125" style="271" customWidth="1"/>
    <col min="12580" max="12800" width="10.6640625" style="271" customWidth="1"/>
    <col min="12801" max="12801" width="1.1640625" style="271" customWidth="1"/>
    <col min="12802" max="12802" width="1.5" style="271" customWidth="1"/>
    <col min="12803" max="12803" width="0.6640625" style="271" customWidth="1"/>
    <col min="12804" max="12804" width="1.5" style="271" customWidth="1"/>
    <col min="12805" max="12805" width="1.1640625" style="271" customWidth="1"/>
    <col min="12806" max="12806" width="1.5" style="271" customWidth="1"/>
    <col min="12807" max="12807" width="3" style="271" customWidth="1"/>
    <col min="12808" max="12808" width="8.1640625" style="271" customWidth="1"/>
    <col min="12809" max="12809" width="2.33203125" style="271" customWidth="1"/>
    <col min="12810" max="12810" width="10.5" style="271" customWidth="1"/>
    <col min="12811" max="12811" width="4.33203125" style="271" customWidth="1"/>
    <col min="12812" max="12812" width="6.1640625" style="271" customWidth="1"/>
    <col min="12813" max="12813" width="10.5" style="271" customWidth="1"/>
    <col min="12814" max="12814" width="3.83203125" style="271" customWidth="1"/>
    <col min="12815" max="12815" width="1.83203125" style="271" customWidth="1"/>
    <col min="12816" max="12816" width="4.83203125" style="271" customWidth="1"/>
    <col min="12817" max="12817" width="1.83203125" style="271" customWidth="1"/>
    <col min="12818" max="12818" width="7" style="271" customWidth="1"/>
    <col min="12819" max="12819" width="1.83203125" style="271" customWidth="1"/>
    <col min="12820" max="12820" width="3.1640625" style="271" customWidth="1"/>
    <col min="12821" max="12821" width="1.83203125" style="271" customWidth="1"/>
    <col min="12822" max="12822" width="0.5" style="271" customWidth="1"/>
    <col min="12823" max="12823" width="1.83203125" style="271" customWidth="1"/>
    <col min="12824" max="12824" width="3" style="271" customWidth="1"/>
    <col min="12825" max="12825" width="4.1640625" style="271" customWidth="1"/>
    <col min="12826" max="12826" width="1.5" style="271" customWidth="1"/>
    <col min="12827" max="12827" width="1.83203125" style="271" customWidth="1"/>
    <col min="12828" max="12828" width="3" style="271" customWidth="1"/>
    <col min="12829" max="12829" width="5.5" style="271" customWidth="1"/>
    <col min="12830" max="12830" width="1.83203125" style="271" customWidth="1"/>
    <col min="12831" max="12831" width="2.5" style="271" customWidth="1"/>
    <col min="12832" max="12832" width="0.1640625" style="271" customWidth="1"/>
    <col min="12833" max="12833" width="0.5" style="271" customWidth="1"/>
    <col min="12834" max="12834" width="3.1640625" style="271" customWidth="1"/>
    <col min="12835" max="12835" width="2.33203125" style="271" customWidth="1"/>
    <col min="12836" max="13056" width="10.6640625" style="271" customWidth="1"/>
    <col min="13057" max="13057" width="1.1640625" style="271" customWidth="1"/>
    <col min="13058" max="13058" width="1.5" style="271" customWidth="1"/>
    <col min="13059" max="13059" width="0.6640625" style="271" customWidth="1"/>
    <col min="13060" max="13060" width="1.5" style="271" customWidth="1"/>
    <col min="13061" max="13061" width="1.1640625" style="271" customWidth="1"/>
    <col min="13062" max="13062" width="1.5" style="271" customWidth="1"/>
    <col min="13063" max="13063" width="3" style="271" customWidth="1"/>
    <col min="13064" max="13064" width="8.1640625" style="271" customWidth="1"/>
    <col min="13065" max="13065" width="2.33203125" style="271" customWidth="1"/>
    <col min="13066" max="13066" width="10.5" style="271" customWidth="1"/>
    <col min="13067" max="13067" width="4.33203125" style="271" customWidth="1"/>
    <col min="13068" max="13068" width="6.1640625" style="271" customWidth="1"/>
    <col min="13069" max="13069" width="10.5" style="271" customWidth="1"/>
    <col min="13070" max="13070" width="3.83203125" style="271" customWidth="1"/>
    <col min="13071" max="13071" width="1.83203125" style="271" customWidth="1"/>
    <col min="13072" max="13072" width="4.83203125" style="271" customWidth="1"/>
    <col min="13073" max="13073" width="1.83203125" style="271" customWidth="1"/>
    <col min="13074" max="13074" width="7" style="271" customWidth="1"/>
    <col min="13075" max="13075" width="1.83203125" style="271" customWidth="1"/>
    <col min="13076" max="13076" width="3.1640625" style="271" customWidth="1"/>
    <col min="13077" max="13077" width="1.83203125" style="271" customWidth="1"/>
    <col min="13078" max="13078" width="0.5" style="271" customWidth="1"/>
    <col min="13079" max="13079" width="1.83203125" style="271" customWidth="1"/>
    <col min="13080" max="13080" width="3" style="271" customWidth="1"/>
    <col min="13081" max="13081" width="4.1640625" style="271" customWidth="1"/>
    <col min="13082" max="13082" width="1.5" style="271" customWidth="1"/>
    <col min="13083" max="13083" width="1.83203125" style="271" customWidth="1"/>
    <col min="13084" max="13084" width="3" style="271" customWidth="1"/>
    <col min="13085" max="13085" width="5.5" style="271" customWidth="1"/>
    <col min="13086" max="13086" width="1.83203125" style="271" customWidth="1"/>
    <col min="13087" max="13087" width="2.5" style="271" customWidth="1"/>
    <col min="13088" max="13088" width="0.1640625" style="271" customWidth="1"/>
    <col min="13089" max="13089" width="0.5" style="271" customWidth="1"/>
    <col min="13090" max="13090" width="3.1640625" style="271" customWidth="1"/>
    <col min="13091" max="13091" width="2.33203125" style="271" customWidth="1"/>
    <col min="13092" max="13312" width="10.6640625" style="271" customWidth="1"/>
    <col min="13313" max="13313" width="1.1640625" style="271" customWidth="1"/>
    <col min="13314" max="13314" width="1.5" style="271" customWidth="1"/>
    <col min="13315" max="13315" width="0.6640625" style="271" customWidth="1"/>
    <col min="13316" max="13316" width="1.5" style="271" customWidth="1"/>
    <col min="13317" max="13317" width="1.1640625" style="271" customWidth="1"/>
    <col min="13318" max="13318" width="1.5" style="271" customWidth="1"/>
    <col min="13319" max="13319" width="3" style="271" customWidth="1"/>
    <col min="13320" max="13320" width="8.1640625" style="271" customWidth="1"/>
    <col min="13321" max="13321" width="2.33203125" style="271" customWidth="1"/>
    <col min="13322" max="13322" width="10.5" style="271" customWidth="1"/>
    <col min="13323" max="13323" width="4.33203125" style="271" customWidth="1"/>
    <col min="13324" max="13324" width="6.1640625" style="271" customWidth="1"/>
    <col min="13325" max="13325" width="10.5" style="271" customWidth="1"/>
    <col min="13326" max="13326" width="3.83203125" style="271" customWidth="1"/>
    <col min="13327" max="13327" width="1.83203125" style="271" customWidth="1"/>
    <col min="13328" max="13328" width="4.83203125" style="271" customWidth="1"/>
    <col min="13329" max="13329" width="1.83203125" style="271" customWidth="1"/>
    <col min="13330" max="13330" width="7" style="271" customWidth="1"/>
    <col min="13331" max="13331" width="1.83203125" style="271" customWidth="1"/>
    <col min="13332" max="13332" width="3.1640625" style="271" customWidth="1"/>
    <col min="13333" max="13333" width="1.83203125" style="271" customWidth="1"/>
    <col min="13334" max="13334" width="0.5" style="271" customWidth="1"/>
    <col min="13335" max="13335" width="1.83203125" style="271" customWidth="1"/>
    <col min="13336" max="13336" width="3" style="271" customWidth="1"/>
    <col min="13337" max="13337" width="4.1640625" style="271" customWidth="1"/>
    <col min="13338" max="13338" width="1.5" style="271" customWidth="1"/>
    <col min="13339" max="13339" width="1.83203125" style="271" customWidth="1"/>
    <col min="13340" max="13340" width="3" style="271" customWidth="1"/>
    <col min="13341" max="13341" width="5.5" style="271" customWidth="1"/>
    <col min="13342" max="13342" width="1.83203125" style="271" customWidth="1"/>
    <col min="13343" max="13343" width="2.5" style="271" customWidth="1"/>
    <col min="13344" max="13344" width="0.1640625" style="271" customWidth="1"/>
    <col min="13345" max="13345" width="0.5" style="271" customWidth="1"/>
    <col min="13346" max="13346" width="3.1640625" style="271" customWidth="1"/>
    <col min="13347" max="13347" width="2.33203125" style="271" customWidth="1"/>
    <col min="13348" max="13568" width="10.6640625" style="271" customWidth="1"/>
    <col min="13569" max="13569" width="1.1640625" style="271" customWidth="1"/>
    <col min="13570" max="13570" width="1.5" style="271" customWidth="1"/>
    <col min="13571" max="13571" width="0.6640625" style="271" customWidth="1"/>
    <col min="13572" max="13572" width="1.5" style="271" customWidth="1"/>
    <col min="13573" max="13573" width="1.1640625" style="271" customWidth="1"/>
    <col min="13574" max="13574" width="1.5" style="271" customWidth="1"/>
    <col min="13575" max="13575" width="3" style="271" customWidth="1"/>
    <col min="13576" max="13576" width="8.1640625" style="271" customWidth="1"/>
    <col min="13577" max="13577" width="2.33203125" style="271" customWidth="1"/>
    <col min="13578" max="13578" width="10.5" style="271" customWidth="1"/>
    <col min="13579" max="13579" width="4.33203125" style="271" customWidth="1"/>
    <col min="13580" max="13580" width="6.1640625" style="271" customWidth="1"/>
    <col min="13581" max="13581" width="10.5" style="271" customWidth="1"/>
    <col min="13582" max="13582" width="3.83203125" style="271" customWidth="1"/>
    <col min="13583" max="13583" width="1.83203125" style="271" customWidth="1"/>
    <col min="13584" max="13584" width="4.83203125" style="271" customWidth="1"/>
    <col min="13585" max="13585" width="1.83203125" style="271" customWidth="1"/>
    <col min="13586" max="13586" width="7" style="271" customWidth="1"/>
    <col min="13587" max="13587" width="1.83203125" style="271" customWidth="1"/>
    <col min="13588" max="13588" width="3.1640625" style="271" customWidth="1"/>
    <col min="13589" max="13589" width="1.83203125" style="271" customWidth="1"/>
    <col min="13590" max="13590" width="0.5" style="271" customWidth="1"/>
    <col min="13591" max="13591" width="1.83203125" style="271" customWidth="1"/>
    <col min="13592" max="13592" width="3" style="271" customWidth="1"/>
    <col min="13593" max="13593" width="4.1640625" style="271" customWidth="1"/>
    <col min="13594" max="13594" width="1.5" style="271" customWidth="1"/>
    <col min="13595" max="13595" width="1.83203125" style="271" customWidth="1"/>
    <col min="13596" max="13596" width="3" style="271" customWidth="1"/>
    <col min="13597" max="13597" width="5.5" style="271" customWidth="1"/>
    <col min="13598" max="13598" width="1.83203125" style="271" customWidth="1"/>
    <col min="13599" max="13599" width="2.5" style="271" customWidth="1"/>
    <col min="13600" max="13600" width="0.1640625" style="271" customWidth="1"/>
    <col min="13601" max="13601" width="0.5" style="271" customWidth="1"/>
    <col min="13602" max="13602" width="3.1640625" style="271" customWidth="1"/>
    <col min="13603" max="13603" width="2.33203125" style="271" customWidth="1"/>
    <col min="13604" max="13824" width="10.6640625" style="271" customWidth="1"/>
    <col min="13825" max="13825" width="1.1640625" style="271" customWidth="1"/>
    <col min="13826" max="13826" width="1.5" style="271" customWidth="1"/>
    <col min="13827" max="13827" width="0.6640625" style="271" customWidth="1"/>
    <col min="13828" max="13828" width="1.5" style="271" customWidth="1"/>
    <col min="13829" max="13829" width="1.1640625" style="271" customWidth="1"/>
    <col min="13830" max="13830" width="1.5" style="271" customWidth="1"/>
    <col min="13831" max="13831" width="3" style="271" customWidth="1"/>
    <col min="13832" max="13832" width="8.1640625" style="271" customWidth="1"/>
    <col min="13833" max="13833" width="2.33203125" style="271" customWidth="1"/>
    <col min="13834" max="13834" width="10.5" style="271" customWidth="1"/>
    <col min="13835" max="13835" width="4.33203125" style="271" customWidth="1"/>
    <col min="13836" max="13836" width="6.1640625" style="271" customWidth="1"/>
    <col min="13837" max="13837" width="10.5" style="271" customWidth="1"/>
    <col min="13838" max="13838" width="3.83203125" style="271" customWidth="1"/>
    <col min="13839" max="13839" width="1.83203125" style="271" customWidth="1"/>
    <col min="13840" max="13840" width="4.83203125" style="271" customWidth="1"/>
    <col min="13841" max="13841" width="1.83203125" style="271" customWidth="1"/>
    <col min="13842" max="13842" width="7" style="271" customWidth="1"/>
    <col min="13843" max="13843" width="1.83203125" style="271" customWidth="1"/>
    <col min="13844" max="13844" width="3.1640625" style="271" customWidth="1"/>
    <col min="13845" max="13845" width="1.83203125" style="271" customWidth="1"/>
    <col min="13846" max="13846" width="0.5" style="271" customWidth="1"/>
    <col min="13847" max="13847" width="1.83203125" style="271" customWidth="1"/>
    <col min="13848" max="13848" width="3" style="271" customWidth="1"/>
    <col min="13849" max="13849" width="4.1640625" style="271" customWidth="1"/>
    <col min="13850" max="13850" width="1.5" style="271" customWidth="1"/>
    <col min="13851" max="13851" width="1.83203125" style="271" customWidth="1"/>
    <col min="13852" max="13852" width="3" style="271" customWidth="1"/>
    <col min="13853" max="13853" width="5.5" style="271" customWidth="1"/>
    <col min="13854" max="13854" width="1.83203125" style="271" customWidth="1"/>
    <col min="13855" max="13855" width="2.5" style="271" customWidth="1"/>
    <col min="13856" max="13856" width="0.1640625" style="271" customWidth="1"/>
    <col min="13857" max="13857" width="0.5" style="271" customWidth="1"/>
    <col min="13858" max="13858" width="3.1640625" style="271" customWidth="1"/>
    <col min="13859" max="13859" width="2.33203125" style="271" customWidth="1"/>
    <col min="13860" max="14080" width="10.6640625" style="271" customWidth="1"/>
    <col min="14081" max="14081" width="1.1640625" style="271" customWidth="1"/>
    <col min="14082" max="14082" width="1.5" style="271" customWidth="1"/>
    <col min="14083" max="14083" width="0.6640625" style="271" customWidth="1"/>
    <col min="14084" max="14084" width="1.5" style="271" customWidth="1"/>
    <col min="14085" max="14085" width="1.1640625" style="271" customWidth="1"/>
    <col min="14086" max="14086" width="1.5" style="271" customWidth="1"/>
    <col min="14087" max="14087" width="3" style="271" customWidth="1"/>
    <col min="14088" max="14088" width="8.1640625" style="271" customWidth="1"/>
    <col min="14089" max="14089" width="2.33203125" style="271" customWidth="1"/>
    <col min="14090" max="14090" width="10.5" style="271" customWidth="1"/>
    <col min="14091" max="14091" width="4.33203125" style="271" customWidth="1"/>
    <col min="14092" max="14092" width="6.1640625" style="271" customWidth="1"/>
    <col min="14093" max="14093" width="10.5" style="271" customWidth="1"/>
    <col min="14094" max="14094" width="3.83203125" style="271" customWidth="1"/>
    <col min="14095" max="14095" width="1.83203125" style="271" customWidth="1"/>
    <col min="14096" max="14096" width="4.83203125" style="271" customWidth="1"/>
    <col min="14097" max="14097" width="1.83203125" style="271" customWidth="1"/>
    <col min="14098" max="14098" width="7" style="271" customWidth="1"/>
    <col min="14099" max="14099" width="1.83203125" style="271" customWidth="1"/>
    <col min="14100" max="14100" width="3.1640625" style="271" customWidth="1"/>
    <col min="14101" max="14101" width="1.83203125" style="271" customWidth="1"/>
    <col min="14102" max="14102" width="0.5" style="271" customWidth="1"/>
    <col min="14103" max="14103" width="1.83203125" style="271" customWidth="1"/>
    <col min="14104" max="14104" width="3" style="271" customWidth="1"/>
    <col min="14105" max="14105" width="4.1640625" style="271" customWidth="1"/>
    <col min="14106" max="14106" width="1.5" style="271" customWidth="1"/>
    <col min="14107" max="14107" width="1.83203125" style="271" customWidth="1"/>
    <col min="14108" max="14108" width="3" style="271" customWidth="1"/>
    <col min="14109" max="14109" width="5.5" style="271" customWidth="1"/>
    <col min="14110" max="14110" width="1.83203125" style="271" customWidth="1"/>
    <col min="14111" max="14111" width="2.5" style="271" customWidth="1"/>
    <col min="14112" max="14112" width="0.1640625" style="271" customWidth="1"/>
    <col min="14113" max="14113" width="0.5" style="271" customWidth="1"/>
    <col min="14114" max="14114" width="3.1640625" style="271" customWidth="1"/>
    <col min="14115" max="14115" width="2.33203125" style="271" customWidth="1"/>
    <col min="14116" max="14336" width="10.6640625" style="271" customWidth="1"/>
    <col min="14337" max="14337" width="1.1640625" style="271" customWidth="1"/>
    <col min="14338" max="14338" width="1.5" style="271" customWidth="1"/>
    <col min="14339" max="14339" width="0.6640625" style="271" customWidth="1"/>
    <col min="14340" max="14340" width="1.5" style="271" customWidth="1"/>
    <col min="14341" max="14341" width="1.1640625" style="271" customWidth="1"/>
    <col min="14342" max="14342" width="1.5" style="271" customWidth="1"/>
    <col min="14343" max="14343" width="3" style="271" customWidth="1"/>
    <col min="14344" max="14344" width="8.1640625" style="271" customWidth="1"/>
    <col min="14345" max="14345" width="2.33203125" style="271" customWidth="1"/>
    <col min="14346" max="14346" width="10.5" style="271" customWidth="1"/>
    <col min="14347" max="14347" width="4.33203125" style="271" customWidth="1"/>
    <col min="14348" max="14348" width="6.1640625" style="271" customWidth="1"/>
    <col min="14349" max="14349" width="10.5" style="271" customWidth="1"/>
    <col min="14350" max="14350" width="3.83203125" style="271" customWidth="1"/>
    <col min="14351" max="14351" width="1.83203125" style="271" customWidth="1"/>
    <col min="14352" max="14352" width="4.83203125" style="271" customWidth="1"/>
    <col min="14353" max="14353" width="1.83203125" style="271" customWidth="1"/>
    <col min="14354" max="14354" width="7" style="271" customWidth="1"/>
    <col min="14355" max="14355" width="1.83203125" style="271" customWidth="1"/>
    <col min="14356" max="14356" width="3.1640625" style="271" customWidth="1"/>
    <col min="14357" max="14357" width="1.83203125" style="271" customWidth="1"/>
    <col min="14358" max="14358" width="0.5" style="271" customWidth="1"/>
    <col min="14359" max="14359" width="1.83203125" style="271" customWidth="1"/>
    <col min="14360" max="14360" width="3" style="271" customWidth="1"/>
    <col min="14361" max="14361" width="4.1640625" style="271" customWidth="1"/>
    <col min="14362" max="14362" width="1.5" style="271" customWidth="1"/>
    <col min="14363" max="14363" width="1.83203125" style="271" customWidth="1"/>
    <col min="14364" max="14364" width="3" style="271" customWidth="1"/>
    <col min="14365" max="14365" width="5.5" style="271" customWidth="1"/>
    <col min="14366" max="14366" width="1.83203125" style="271" customWidth="1"/>
    <col min="14367" max="14367" width="2.5" style="271" customWidth="1"/>
    <col min="14368" max="14368" width="0.1640625" style="271" customWidth="1"/>
    <col min="14369" max="14369" width="0.5" style="271" customWidth="1"/>
    <col min="14370" max="14370" width="3.1640625" style="271" customWidth="1"/>
    <col min="14371" max="14371" width="2.33203125" style="271" customWidth="1"/>
    <col min="14372" max="14592" width="10.6640625" style="271" customWidth="1"/>
    <col min="14593" max="14593" width="1.1640625" style="271" customWidth="1"/>
    <col min="14594" max="14594" width="1.5" style="271" customWidth="1"/>
    <col min="14595" max="14595" width="0.6640625" style="271" customWidth="1"/>
    <col min="14596" max="14596" width="1.5" style="271" customWidth="1"/>
    <col min="14597" max="14597" width="1.1640625" style="271" customWidth="1"/>
    <col min="14598" max="14598" width="1.5" style="271" customWidth="1"/>
    <col min="14599" max="14599" width="3" style="271" customWidth="1"/>
    <col min="14600" max="14600" width="8.1640625" style="271" customWidth="1"/>
    <col min="14601" max="14601" width="2.33203125" style="271" customWidth="1"/>
    <col min="14602" max="14602" width="10.5" style="271" customWidth="1"/>
    <col min="14603" max="14603" width="4.33203125" style="271" customWidth="1"/>
    <col min="14604" max="14604" width="6.1640625" style="271" customWidth="1"/>
    <col min="14605" max="14605" width="10.5" style="271" customWidth="1"/>
    <col min="14606" max="14606" width="3.83203125" style="271" customWidth="1"/>
    <col min="14607" max="14607" width="1.83203125" style="271" customWidth="1"/>
    <col min="14608" max="14608" width="4.83203125" style="271" customWidth="1"/>
    <col min="14609" max="14609" width="1.83203125" style="271" customWidth="1"/>
    <col min="14610" max="14610" width="7" style="271" customWidth="1"/>
    <col min="14611" max="14611" width="1.83203125" style="271" customWidth="1"/>
    <col min="14612" max="14612" width="3.1640625" style="271" customWidth="1"/>
    <col min="14613" max="14613" width="1.83203125" style="271" customWidth="1"/>
    <col min="14614" max="14614" width="0.5" style="271" customWidth="1"/>
    <col min="14615" max="14615" width="1.83203125" style="271" customWidth="1"/>
    <col min="14616" max="14616" width="3" style="271" customWidth="1"/>
    <col min="14617" max="14617" width="4.1640625" style="271" customWidth="1"/>
    <col min="14618" max="14618" width="1.5" style="271" customWidth="1"/>
    <col min="14619" max="14619" width="1.83203125" style="271" customWidth="1"/>
    <col min="14620" max="14620" width="3" style="271" customWidth="1"/>
    <col min="14621" max="14621" width="5.5" style="271" customWidth="1"/>
    <col min="14622" max="14622" width="1.83203125" style="271" customWidth="1"/>
    <col min="14623" max="14623" width="2.5" style="271" customWidth="1"/>
    <col min="14624" max="14624" width="0.1640625" style="271" customWidth="1"/>
    <col min="14625" max="14625" width="0.5" style="271" customWidth="1"/>
    <col min="14626" max="14626" width="3.1640625" style="271" customWidth="1"/>
    <col min="14627" max="14627" width="2.33203125" style="271" customWidth="1"/>
    <col min="14628" max="14848" width="10.6640625" style="271" customWidth="1"/>
    <col min="14849" max="14849" width="1.1640625" style="271" customWidth="1"/>
    <col min="14850" max="14850" width="1.5" style="271" customWidth="1"/>
    <col min="14851" max="14851" width="0.6640625" style="271" customWidth="1"/>
    <col min="14852" max="14852" width="1.5" style="271" customWidth="1"/>
    <col min="14853" max="14853" width="1.1640625" style="271" customWidth="1"/>
    <col min="14854" max="14854" width="1.5" style="271" customWidth="1"/>
    <col min="14855" max="14855" width="3" style="271" customWidth="1"/>
    <col min="14856" max="14856" width="8.1640625" style="271" customWidth="1"/>
    <col min="14857" max="14857" width="2.33203125" style="271" customWidth="1"/>
    <col min="14858" max="14858" width="10.5" style="271" customWidth="1"/>
    <col min="14859" max="14859" width="4.33203125" style="271" customWidth="1"/>
    <col min="14860" max="14860" width="6.1640625" style="271" customWidth="1"/>
    <col min="14861" max="14861" width="10.5" style="271" customWidth="1"/>
    <col min="14862" max="14862" width="3.83203125" style="271" customWidth="1"/>
    <col min="14863" max="14863" width="1.83203125" style="271" customWidth="1"/>
    <col min="14864" max="14864" width="4.83203125" style="271" customWidth="1"/>
    <col min="14865" max="14865" width="1.83203125" style="271" customWidth="1"/>
    <col min="14866" max="14866" width="7" style="271" customWidth="1"/>
    <col min="14867" max="14867" width="1.83203125" style="271" customWidth="1"/>
    <col min="14868" max="14868" width="3.1640625" style="271" customWidth="1"/>
    <col min="14869" max="14869" width="1.83203125" style="271" customWidth="1"/>
    <col min="14870" max="14870" width="0.5" style="271" customWidth="1"/>
    <col min="14871" max="14871" width="1.83203125" style="271" customWidth="1"/>
    <col min="14872" max="14872" width="3" style="271" customWidth="1"/>
    <col min="14873" max="14873" width="4.1640625" style="271" customWidth="1"/>
    <col min="14874" max="14874" width="1.5" style="271" customWidth="1"/>
    <col min="14875" max="14875" width="1.83203125" style="271" customWidth="1"/>
    <col min="14876" max="14876" width="3" style="271" customWidth="1"/>
    <col min="14877" max="14877" width="5.5" style="271" customWidth="1"/>
    <col min="14878" max="14878" width="1.83203125" style="271" customWidth="1"/>
    <col min="14879" max="14879" width="2.5" style="271" customWidth="1"/>
    <col min="14880" max="14880" width="0.1640625" style="271" customWidth="1"/>
    <col min="14881" max="14881" width="0.5" style="271" customWidth="1"/>
    <col min="14882" max="14882" width="3.1640625" style="271" customWidth="1"/>
    <col min="14883" max="14883" width="2.33203125" style="271" customWidth="1"/>
    <col min="14884" max="15104" width="10.6640625" style="271" customWidth="1"/>
    <col min="15105" max="15105" width="1.1640625" style="271" customWidth="1"/>
    <col min="15106" max="15106" width="1.5" style="271" customWidth="1"/>
    <col min="15107" max="15107" width="0.6640625" style="271" customWidth="1"/>
    <col min="15108" max="15108" width="1.5" style="271" customWidth="1"/>
    <col min="15109" max="15109" width="1.1640625" style="271" customWidth="1"/>
    <col min="15110" max="15110" width="1.5" style="271" customWidth="1"/>
    <col min="15111" max="15111" width="3" style="271" customWidth="1"/>
    <col min="15112" max="15112" width="8.1640625" style="271" customWidth="1"/>
    <col min="15113" max="15113" width="2.33203125" style="271" customWidth="1"/>
    <col min="15114" max="15114" width="10.5" style="271" customWidth="1"/>
    <col min="15115" max="15115" width="4.33203125" style="271" customWidth="1"/>
    <col min="15116" max="15116" width="6.1640625" style="271" customWidth="1"/>
    <col min="15117" max="15117" width="10.5" style="271" customWidth="1"/>
    <col min="15118" max="15118" width="3.83203125" style="271" customWidth="1"/>
    <col min="15119" max="15119" width="1.83203125" style="271" customWidth="1"/>
    <col min="15120" max="15120" width="4.83203125" style="271" customWidth="1"/>
    <col min="15121" max="15121" width="1.83203125" style="271" customWidth="1"/>
    <col min="15122" max="15122" width="7" style="271" customWidth="1"/>
    <col min="15123" max="15123" width="1.83203125" style="271" customWidth="1"/>
    <col min="15124" max="15124" width="3.1640625" style="271" customWidth="1"/>
    <col min="15125" max="15125" width="1.83203125" style="271" customWidth="1"/>
    <col min="15126" max="15126" width="0.5" style="271" customWidth="1"/>
    <col min="15127" max="15127" width="1.83203125" style="271" customWidth="1"/>
    <col min="15128" max="15128" width="3" style="271" customWidth="1"/>
    <col min="15129" max="15129" width="4.1640625" style="271" customWidth="1"/>
    <col min="15130" max="15130" width="1.5" style="271" customWidth="1"/>
    <col min="15131" max="15131" width="1.83203125" style="271" customWidth="1"/>
    <col min="15132" max="15132" width="3" style="271" customWidth="1"/>
    <col min="15133" max="15133" width="5.5" style="271" customWidth="1"/>
    <col min="15134" max="15134" width="1.83203125" style="271" customWidth="1"/>
    <col min="15135" max="15135" width="2.5" style="271" customWidth="1"/>
    <col min="15136" max="15136" width="0.1640625" style="271" customWidth="1"/>
    <col min="15137" max="15137" width="0.5" style="271" customWidth="1"/>
    <col min="15138" max="15138" width="3.1640625" style="271" customWidth="1"/>
    <col min="15139" max="15139" width="2.33203125" style="271" customWidth="1"/>
    <col min="15140" max="15360" width="10.6640625" style="271" customWidth="1"/>
    <col min="15361" max="15361" width="1.1640625" style="271" customWidth="1"/>
    <col min="15362" max="15362" width="1.5" style="271" customWidth="1"/>
    <col min="15363" max="15363" width="0.6640625" style="271" customWidth="1"/>
    <col min="15364" max="15364" width="1.5" style="271" customWidth="1"/>
    <col min="15365" max="15365" width="1.1640625" style="271" customWidth="1"/>
    <col min="15366" max="15366" width="1.5" style="271" customWidth="1"/>
    <col min="15367" max="15367" width="3" style="271" customWidth="1"/>
    <col min="15368" max="15368" width="8.1640625" style="271" customWidth="1"/>
    <col min="15369" max="15369" width="2.33203125" style="271" customWidth="1"/>
    <col min="15370" max="15370" width="10.5" style="271" customWidth="1"/>
    <col min="15371" max="15371" width="4.33203125" style="271" customWidth="1"/>
    <col min="15372" max="15372" width="6.1640625" style="271" customWidth="1"/>
    <col min="15373" max="15373" width="10.5" style="271" customWidth="1"/>
    <col min="15374" max="15374" width="3.83203125" style="271" customWidth="1"/>
    <col min="15375" max="15375" width="1.83203125" style="271" customWidth="1"/>
    <col min="15376" max="15376" width="4.83203125" style="271" customWidth="1"/>
    <col min="15377" max="15377" width="1.83203125" style="271" customWidth="1"/>
    <col min="15378" max="15378" width="7" style="271" customWidth="1"/>
    <col min="15379" max="15379" width="1.83203125" style="271" customWidth="1"/>
    <col min="15380" max="15380" width="3.1640625" style="271" customWidth="1"/>
    <col min="15381" max="15381" width="1.83203125" style="271" customWidth="1"/>
    <col min="15382" max="15382" width="0.5" style="271" customWidth="1"/>
    <col min="15383" max="15383" width="1.83203125" style="271" customWidth="1"/>
    <col min="15384" max="15384" width="3" style="271" customWidth="1"/>
    <col min="15385" max="15385" width="4.1640625" style="271" customWidth="1"/>
    <col min="15386" max="15386" width="1.5" style="271" customWidth="1"/>
    <col min="15387" max="15387" width="1.83203125" style="271" customWidth="1"/>
    <col min="15388" max="15388" width="3" style="271" customWidth="1"/>
    <col min="15389" max="15389" width="5.5" style="271" customWidth="1"/>
    <col min="15390" max="15390" width="1.83203125" style="271" customWidth="1"/>
    <col min="15391" max="15391" width="2.5" style="271" customWidth="1"/>
    <col min="15392" max="15392" width="0.1640625" style="271" customWidth="1"/>
    <col min="15393" max="15393" width="0.5" style="271" customWidth="1"/>
    <col min="15394" max="15394" width="3.1640625" style="271" customWidth="1"/>
    <col min="15395" max="15395" width="2.33203125" style="271" customWidth="1"/>
    <col min="15396" max="15616" width="10.6640625" style="271" customWidth="1"/>
    <col min="15617" max="15617" width="1.1640625" style="271" customWidth="1"/>
    <col min="15618" max="15618" width="1.5" style="271" customWidth="1"/>
    <col min="15619" max="15619" width="0.6640625" style="271" customWidth="1"/>
    <col min="15620" max="15620" width="1.5" style="271" customWidth="1"/>
    <col min="15621" max="15621" width="1.1640625" style="271" customWidth="1"/>
    <col min="15622" max="15622" width="1.5" style="271" customWidth="1"/>
    <col min="15623" max="15623" width="3" style="271" customWidth="1"/>
    <col min="15624" max="15624" width="8.1640625" style="271" customWidth="1"/>
    <col min="15625" max="15625" width="2.33203125" style="271" customWidth="1"/>
    <col min="15626" max="15626" width="10.5" style="271" customWidth="1"/>
    <col min="15627" max="15627" width="4.33203125" style="271" customWidth="1"/>
    <col min="15628" max="15628" width="6.1640625" style="271" customWidth="1"/>
    <col min="15629" max="15629" width="10.5" style="271" customWidth="1"/>
    <col min="15630" max="15630" width="3.83203125" style="271" customWidth="1"/>
    <col min="15631" max="15631" width="1.83203125" style="271" customWidth="1"/>
    <col min="15632" max="15632" width="4.83203125" style="271" customWidth="1"/>
    <col min="15633" max="15633" width="1.83203125" style="271" customWidth="1"/>
    <col min="15634" max="15634" width="7" style="271" customWidth="1"/>
    <col min="15635" max="15635" width="1.83203125" style="271" customWidth="1"/>
    <col min="15636" max="15636" width="3.1640625" style="271" customWidth="1"/>
    <col min="15637" max="15637" width="1.83203125" style="271" customWidth="1"/>
    <col min="15638" max="15638" width="0.5" style="271" customWidth="1"/>
    <col min="15639" max="15639" width="1.83203125" style="271" customWidth="1"/>
    <col min="15640" max="15640" width="3" style="271" customWidth="1"/>
    <col min="15641" max="15641" width="4.1640625" style="271" customWidth="1"/>
    <col min="15642" max="15642" width="1.5" style="271" customWidth="1"/>
    <col min="15643" max="15643" width="1.83203125" style="271" customWidth="1"/>
    <col min="15644" max="15644" width="3" style="271" customWidth="1"/>
    <col min="15645" max="15645" width="5.5" style="271" customWidth="1"/>
    <col min="15646" max="15646" width="1.83203125" style="271" customWidth="1"/>
    <col min="15647" max="15647" width="2.5" style="271" customWidth="1"/>
    <col min="15648" max="15648" width="0.1640625" style="271" customWidth="1"/>
    <col min="15649" max="15649" width="0.5" style="271" customWidth="1"/>
    <col min="15650" max="15650" width="3.1640625" style="271" customWidth="1"/>
    <col min="15651" max="15651" width="2.33203125" style="271" customWidth="1"/>
    <col min="15652" max="15872" width="10.6640625" style="271" customWidth="1"/>
    <col min="15873" max="15873" width="1.1640625" style="271" customWidth="1"/>
    <col min="15874" max="15874" width="1.5" style="271" customWidth="1"/>
    <col min="15875" max="15875" width="0.6640625" style="271" customWidth="1"/>
    <col min="15876" max="15876" width="1.5" style="271" customWidth="1"/>
    <col min="15877" max="15877" width="1.1640625" style="271" customWidth="1"/>
    <col min="15878" max="15878" width="1.5" style="271" customWidth="1"/>
    <col min="15879" max="15879" width="3" style="271" customWidth="1"/>
    <col min="15880" max="15880" width="8.1640625" style="271" customWidth="1"/>
    <col min="15881" max="15881" width="2.33203125" style="271" customWidth="1"/>
    <col min="15882" max="15882" width="10.5" style="271" customWidth="1"/>
    <col min="15883" max="15883" width="4.33203125" style="271" customWidth="1"/>
    <col min="15884" max="15884" width="6.1640625" style="271" customWidth="1"/>
    <col min="15885" max="15885" width="10.5" style="271" customWidth="1"/>
    <col min="15886" max="15886" width="3.83203125" style="271" customWidth="1"/>
    <col min="15887" max="15887" width="1.83203125" style="271" customWidth="1"/>
    <col min="15888" max="15888" width="4.83203125" style="271" customWidth="1"/>
    <col min="15889" max="15889" width="1.83203125" style="271" customWidth="1"/>
    <col min="15890" max="15890" width="7" style="271" customWidth="1"/>
    <col min="15891" max="15891" width="1.83203125" style="271" customWidth="1"/>
    <col min="15892" max="15892" width="3.1640625" style="271" customWidth="1"/>
    <col min="15893" max="15893" width="1.83203125" style="271" customWidth="1"/>
    <col min="15894" max="15894" width="0.5" style="271" customWidth="1"/>
    <col min="15895" max="15895" width="1.83203125" style="271" customWidth="1"/>
    <col min="15896" max="15896" width="3" style="271" customWidth="1"/>
    <col min="15897" max="15897" width="4.1640625" style="271" customWidth="1"/>
    <col min="15898" max="15898" width="1.5" style="271" customWidth="1"/>
    <col min="15899" max="15899" width="1.83203125" style="271" customWidth="1"/>
    <col min="15900" max="15900" width="3" style="271" customWidth="1"/>
    <col min="15901" max="15901" width="5.5" style="271" customWidth="1"/>
    <col min="15902" max="15902" width="1.83203125" style="271" customWidth="1"/>
    <col min="15903" max="15903" width="2.5" style="271" customWidth="1"/>
    <col min="15904" max="15904" width="0.1640625" style="271" customWidth="1"/>
    <col min="15905" max="15905" width="0.5" style="271" customWidth="1"/>
    <col min="15906" max="15906" width="3.1640625" style="271" customWidth="1"/>
    <col min="15907" max="15907" width="2.33203125" style="271" customWidth="1"/>
    <col min="15908" max="16128" width="10.6640625" style="271" customWidth="1"/>
    <col min="16129" max="16129" width="1.1640625" style="271" customWidth="1"/>
    <col min="16130" max="16130" width="1.5" style="271" customWidth="1"/>
    <col min="16131" max="16131" width="0.6640625" style="271" customWidth="1"/>
    <col min="16132" max="16132" width="1.5" style="271" customWidth="1"/>
    <col min="16133" max="16133" width="1.1640625" style="271" customWidth="1"/>
    <col min="16134" max="16134" width="1.5" style="271" customWidth="1"/>
    <col min="16135" max="16135" width="3" style="271" customWidth="1"/>
    <col min="16136" max="16136" width="8.1640625" style="271" customWidth="1"/>
    <col min="16137" max="16137" width="2.33203125" style="271" customWidth="1"/>
    <col min="16138" max="16138" width="10.5" style="271" customWidth="1"/>
    <col min="16139" max="16139" width="4.33203125" style="271" customWidth="1"/>
    <col min="16140" max="16140" width="6.1640625" style="271" customWidth="1"/>
    <col min="16141" max="16141" width="10.5" style="271" customWidth="1"/>
    <col min="16142" max="16142" width="3.83203125" style="271" customWidth="1"/>
    <col min="16143" max="16143" width="1.83203125" style="271" customWidth="1"/>
    <col min="16144" max="16144" width="4.83203125" style="271" customWidth="1"/>
    <col min="16145" max="16145" width="1.83203125" style="271" customWidth="1"/>
    <col min="16146" max="16146" width="7" style="271" customWidth="1"/>
    <col min="16147" max="16147" width="1.83203125" style="271" customWidth="1"/>
    <col min="16148" max="16148" width="3.1640625" style="271" customWidth="1"/>
    <col min="16149" max="16149" width="1.83203125" style="271" customWidth="1"/>
    <col min="16150" max="16150" width="0.5" style="271" customWidth="1"/>
    <col min="16151" max="16151" width="1.83203125" style="271" customWidth="1"/>
    <col min="16152" max="16152" width="3" style="271" customWidth="1"/>
    <col min="16153" max="16153" width="4.1640625" style="271" customWidth="1"/>
    <col min="16154" max="16154" width="1.5" style="271" customWidth="1"/>
    <col min="16155" max="16155" width="1.83203125" style="271" customWidth="1"/>
    <col min="16156" max="16156" width="3" style="271" customWidth="1"/>
    <col min="16157" max="16157" width="5.5" style="271" customWidth="1"/>
    <col min="16158" max="16158" width="1.83203125" style="271" customWidth="1"/>
    <col min="16159" max="16159" width="2.5" style="271" customWidth="1"/>
    <col min="16160" max="16160" width="0.1640625" style="271" customWidth="1"/>
    <col min="16161" max="16161" width="0.5" style="271" customWidth="1"/>
    <col min="16162" max="16162" width="3.1640625" style="271" customWidth="1"/>
    <col min="16163" max="16163" width="2.33203125" style="271" customWidth="1"/>
    <col min="16164" max="16384" width="10.6640625" style="271" customWidth="1"/>
  </cols>
  <sheetData>
    <row r="1" spans="3:35" ht="11.25" customHeight="1"/>
    <row r="2" spans="3:35" ht="36" hidden="1" customHeight="1">
      <c r="T2" s="722" t="s">
        <v>727</v>
      </c>
      <c r="U2" s="722"/>
      <c r="V2" s="722"/>
      <c r="W2" s="722"/>
      <c r="X2" s="722"/>
      <c r="Y2" s="722"/>
      <c r="Z2" s="722"/>
      <c r="AA2" s="722"/>
      <c r="AB2" s="722"/>
      <c r="AC2" s="722"/>
      <c r="AD2" s="722"/>
      <c r="AE2" s="722"/>
      <c r="AF2" s="722"/>
      <c r="AG2" s="722"/>
    </row>
    <row r="3" spans="3:35" ht="36" hidden="1" customHeight="1">
      <c r="T3" s="722" t="s">
        <v>728</v>
      </c>
      <c r="U3" s="722"/>
      <c r="V3" s="722"/>
      <c r="W3" s="722"/>
      <c r="X3" s="722"/>
      <c r="Y3" s="722"/>
      <c r="Z3" s="722"/>
      <c r="AA3" s="722"/>
      <c r="AB3" s="722"/>
      <c r="AC3" s="722"/>
      <c r="AD3" s="722"/>
      <c r="AE3" s="722"/>
      <c r="AF3" s="722"/>
      <c r="AG3" s="722"/>
    </row>
    <row r="4" spans="3:35" ht="11.25" customHeight="1">
      <c r="AC4" s="454" t="s">
        <v>635</v>
      </c>
      <c r="AD4" s="454"/>
      <c r="AE4" s="454"/>
      <c r="AF4" s="454"/>
      <c r="AG4" s="454"/>
    </row>
    <row r="5" spans="3:35" ht="15" customHeight="1">
      <c r="G5" s="723" t="s">
        <v>299</v>
      </c>
      <c r="H5" s="723"/>
      <c r="I5" s="723"/>
      <c r="J5" s="723"/>
      <c r="K5" s="723"/>
      <c r="L5" s="723"/>
      <c r="M5" s="723"/>
      <c r="N5" s="723"/>
      <c r="O5" s="723"/>
      <c r="P5" s="723"/>
      <c r="Q5" s="723"/>
      <c r="R5" s="723"/>
      <c r="S5" s="723"/>
      <c r="T5" s="723"/>
      <c r="U5" s="723"/>
      <c r="V5" s="723"/>
      <c r="W5" s="723"/>
      <c r="X5" s="723"/>
      <c r="Y5" s="723"/>
      <c r="Z5" s="723"/>
      <c r="AA5" s="723"/>
    </row>
    <row r="6" spans="3:35" ht="3" customHeight="1"/>
    <row r="7" spans="3:35" ht="15" customHeight="1">
      <c r="G7" s="723" t="s">
        <v>636</v>
      </c>
      <c r="H7" s="723"/>
      <c r="I7" s="723"/>
      <c r="J7" s="723"/>
      <c r="K7" s="723"/>
      <c r="L7" s="723"/>
      <c r="M7" s="723"/>
      <c r="N7" s="723"/>
      <c r="O7" s="723"/>
      <c r="P7" s="723"/>
      <c r="Q7" s="723"/>
      <c r="R7" s="723"/>
      <c r="S7" s="723"/>
      <c r="T7" s="723"/>
      <c r="U7" s="723"/>
      <c r="V7" s="723"/>
      <c r="W7" s="723"/>
      <c r="X7" s="723"/>
      <c r="Y7" s="723"/>
      <c r="Z7" s="723"/>
    </row>
    <row r="8" spans="3:35" ht="3" customHeight="1"/>
    <row r="9" spans="3:35" ht="22.5" hidden="1" customHeight="1">
      <c r="C9" s="466" t="s">
        <v>637</v>
      </c>
      <c r="D9" s="466"/>
      <c r="I9" s="776" t="s">
        <v>638</v>
      </c>
      <c r="J9" s="776"/>
      <c r="K9" s="776"/>
      <c r="L9" s="776"/>
      <c r="M9" s="776"/>
      <c r="N9" s="776"/>
      <c r="O9" s="776"/>
      <c r="P9" s="776"/>
      <c r="Q9" s="776"/>
      <c r="R9" s="776"/>
      <c r="S9" s="776"/>
      <c r="T9" s="776"/>
      <c r="U9" s="776"/>
      <c r="V9" s="776"/>
      <c r="W9" s="776"/>
      <c r="X9" s="776"/>
      <c r="Y9" s="776"/>
      <c r="Z9" s="776"/>
      <c r="AA9" s="776"/>
      <c r="AB9" s="776"/>
      <c r="AC9" s="776"/>
      <c r="AD9" s="776"/>
      <c r="AE9" s="776"/>
      <c r="AF9" s="776"/>
      <c r="AG9" s="776"/>
      <c r="AH9" s="776"/>
      <c r="AI9" s="776"/>
    </row>
    <row r="10" spans="3:35" ht="4.5" hidden="1" customHeight="1"/>
    <row r="11" spans="3:35" ht="11.25" hidden="1" customHeight="1">
      <c r="C11" s="779" t="s">
        <v>639</v>
      </c>
      <c r="D11" s="779"/>
      <c r="E11" s="779"/>
      <c r="F11" s="779"/>
      <c r="G11" s="779"/>
      <c r="H11" s="779"/>
      <c r="I11" s="779"/>
      <c r="J11" s="779"/>
      <c r="K11" s="779"/>
      <c r="L11" s="779"/>
      <c r="M11" s="779"/>
      <c r="N11" s="779"/>
      <c r="O11" s="779"/>
      <c r="P11" s="779"/>
      <c r="Q11" s="779"/>
      <c r="R11" s="779"/>
      <c r="S11" s="779"/>
      <c r="T11" s="779"/>
      <c r="U11" s="779"/>
      <c r="V11" s="779"/>
    </row>
    <row r="12" spans="3:35" ht="3.75" hidden="1" customHeight="1"/>
    <row r="13" spans="3:35" ht="11.25" hidden="1" customHeight="1">
      <c r="C13" s="797" t="s">
        <v>729</v>
      </c>
      <c r="D13" s="797"/>
      <c r="E13" s="797"/>
      <c r="F13" s="797"/>
      <c r="G13" s="797"/>
      <c r="H13" s="797"/>
      <c r="I13" s="797"/>
      <c r="J13" s="797"/>
      <c r="K13" s="797"/>
      <c r="L13" s="797"/>
      <c r="M13" s="797"/>
      <c r="N13" s="797"/>
      <c r="O13" s="797"/>
      <c r="P13" s="797"/>
      <c r="Q13" s="797"/>
      <c r="R13" s="797"/>
      <c r="S13" s="797"/>
      <c r="T13" s="797"/>
      <c r="U13" s="797"/>
      <c r="V13" s="797"/>
      <c r="W13" s="797"/>
      <c r="X13" s="797"/>
      <c r="Y13" s="797"/>
      <c r="Z13" s="797"/>
      <c r="AA13" s="797"/>
      <c r="AB13" s="797"/>
      <c r="AC13" s="797"/>
    </row>
    <row r="14" spans="3:35" ht="3.75" hidden="1" customHeight="1"/>
    <row r="15" spans="3:35" ht="12" hidden="1" customHeight="1">
      <c r="C15" s="779" t="s">
        <v>641</v>
      </c>
      <c r="D15" s="779"/>
      <c r="E15" s="779"/>
      <c r="F15" s="779"/>
      <c r="G15" s="779"/>
      <c r="H15" s="779"/>
      <c r="I15" s="271" t="s">
        <v>642</v>
      </c>
    </row>
    <row r="16" spans="3:35" s="453" customFormat="1" ht="3.75" hidden="1" customHeight="1"/>
    <row r="17" spans="2:35" ht="11.25" hidden="1" customHeight="1">
      <c r="C17" s="797" t="s">
        <v>730</v>
      </c>
      <c r="D17" s="797"/>
      <c r="E17" s="797"/>
      <c r="F17" s="797"/>
      <c r="G17" s="797"/>
      <c r="H17" s="797"/>
      <c r="I17" s="797"/>
      <c r="J17" s="797"/>
      <c r="K17" s="797"/>
      <c r="L17" s="797"/>
      <c r="M17" s="797"/>
      <c r="N17" s="797"/>
      <c r="O17" s="797"/>
      <c r="P17" s="797"/>
      <c r="Q17" s="797"/>
      <c r="R17" s="797"/>
      <c r="S17" s="797"/>
      <c r="T17" s="797"/>
      <c r="U17" s="797"/>
      <c r="V17" s="797"/>
      <c r="W17" s="797"/>
      <c r="X17" s="797"/>
      <c r="Y17" s="797"/>
      <c r="Z17" s="797"/>
      <c r="AA17" s="797"/>
      <c r="AB17" s="797"/>
      <c r="AC17" s="797"/>
      <c r="AD17" s="797"/>
      <c r="AE17" s="797"/>
      <c r="AF17" s="797"/>
      <c r="AG17" s="797"/>
      <c r="AH17" s="797"/>
      <c r="AI17" s="797"/>
    </row>
    <row r="18" spans="2:35" ht="3" hidden="1" customHeight="1"/>
    <row r="19" spans="2:35" ht="11.25" hidden="1" customHeight="1">
      <c r="C19" s="797" t="s">
        <v>645</v>
      </c>
      <c r="D19" s="797"/>
      <c r="E19" s="797"/>
      <c r="F19" s="797"/>
      <c r="G19" s="797"/>
      <c r="H19" s="797"/>
      <c r="I19" s="797"/>
      <c r="J19" s="797"/>
      <c r="K19" s="797"/>
      <c r="L19" s="797"/>
      <c r="M19" s="797"/>
      <c r="N19" s="797"/>
      <c r="O19" s="797"/>
      <c r="P19" s="797"/>
      <c r="Q19" s="797"/>
      <c r="R19" s="797"/>
      <c r="S19" s="797"/>
      <c r="T19" s="797"/>
      <c r="U19" s="797"/>
      <c r="V19" s="797"/>
      <c r="W19" s="797"/>
      <c r="X19" s="797"/>
      <c r="Y19" s="797"/>
      <c r="Z19" s="797"/>
      <c r="AA19" s="797"/>
      <c r="AB19" s="797"/>
      <c r="AC19" s="797"/>
      <c r="AD19" s="797"/>
      <c r="AE19" s="797"/>
      <c r="AF19" s="797"/>
      <c r="AG19" s="797"/>
      <c r="AH19" s="797"/>
      <c r="AI19" s="797"/>
    </row>
    <row r="20" spans="2:35" ht="3" hidden="1" customHeight="1"/>
    <row r="21" spans="2:35" ht="11.25" hidden="1" customHeight="1">
      <c r="C21" s="779" t="s">
        <v>731</v>
      </c>
      <c r="D21" s="779"/>
      <c r="E21" s="779"/>
      <c r="F21" s="779"/>
      <c r="G21" s="779"/>
      <c r="H21" s="779"/>
      <c r="I21" s="779"/>
      <c r="J21" s="779"/>
      <c r="K21" s="779"/>
      <c r="L21" s="779"/>
      <c r="M21" s="779"/>
      <c r="N21" s="779"/>
      <c r="O21" s="779"/>
      <c r="P21" s="779"/>
      <c r="Q21" s="779"/>
      <c r="R21" s="779"/>
      <c r="S21" s="779"/>
      <c r="T21" s="779"/>
      <c r="U21" s="779"/>
      <c r="V21" s="779"/>
      <c r="W21" s="779"/>
      <c r="X21" s="779"/>
      <c r="Y21" s="779"/>
      <c r="Z21" s="779"/>
      <c r="AA21" s="779"/>
      <c r="AB21" s="779"/>
      <c r="AC21" s="779"/>
    </row>
    <row r="22" spans="2:35" ht="11.25" hidden="1" customHeight="1">
      <c r="C22" s="779" t="s">
        <v>732</v>
      </c>
      <c r="D22" s="779"/>
      <c r="E22" s="779"/>
      <c r="F22" s="779"/>
      <c r="G22" s="779"/>
      <c r="H22" s="779"/>
      <c r="I22" s="779"/>
      <c r="J22" s="779"/>
      <c r="K22" s="779"/>
      <c r="L22" s="779"/>
      <c r="M22" s="779"/>
      <c r="N22" s="779"/>
      <c r="O22" s="779"/>
      <c r="P22" s="779"/>
      <c r="Q22" s="779"/>
      <c r="R22" s="779"/>
      <c r="S22" s="779"/>
      <c r="T22" s="779"/>
    </row>
    <row r="23" spans="2:35" ht="3" hidden="1" customHeight="1"/>
    <row r="24" spans="2:35" ht="24" customHeight="1">
      <c r="G24" s="724" t="s">
        <v>172</v>
      </c>
      <c r="H24" s="724"/>
      <c r="I24" s="724"/>
      <c r="J24" s="724"/>
      <c r="K24" s="724"/>
      <c r="L24" s="725" t="s">
        <v>649</v>
      </c>
      <c r="M24" s="725"/>
      <c r="N24" s="725"/>
      <c r="O24" s="725"/>
      <c r="P24" s="725"/>
      <c r="Q24" s="725"/>
      <c r="R24" s="725"/>
      <c r="S24" s="725"/>
      <c r="T24" s="725"/>
      <c r="U24" s="725"/>
      <c r="V24" s="725"/>
      <c r="W24" s="725"/>
      <c r="X24" s="725"/>
      <c r="Y24" s="725"/>
      <c r="Z24" s="725"/>
      <c r="AA24" s="725"/>
      <c r="AB24" s="725"/>
      <c r="AC24" s="725"/>
    </row>
    <row r="25" spans="2:35" ht="8.25" customHeight="1"/>
    <row r="26" spans="2:35" ht="12" customHeight="1">
      <c r="F26" s="719" t="s">
        <v>733</v>
      </c>
      <c r="G26" s="719"/>
      <c r="H26" s="719"/>
      <c r="I26" s="719"/>
      <c r="J26" s="719"/>
      <c r="K26" s="719"/>
      <c r="L26" s="719"/>
      <c r="M26" s="719"/>
      <c r="N26" s="719"/>
      <c r="O26" s="719"/>
      <c r="P26" s="719"/>
      <c r="Q26" s="719"/>
      <c r="R26" s="719"/>
      <c r="S26" s="719"/>
      <c r="T26" s="719"/>
      <c r="U26" s="719"/>
      <c r="V26" s="719"/>
      <c r="W26" s="719"/>
      <c r="X26" s="719"/>
      <c r="Y26" s="719"/>
    </row>
    <row r="27" spans="2:35" ht="11.25" customHeight="1" thickBot="1">
      <c r="Z27" s="467" t="s">
        <v>734</v>
      </c>
      <c r="AA27" s="467"/>
      <c r="AB27" s="467"/>
      <c r="AC27" s="467"/>
      <c r="AD27" s="467"/>
      <c r="AE27" s="467"/>
    </row>
    <row r="28" spans="2:35" ht="36" customHeight="1">
      <c r="B28" s="455" t="s">
        <v>144</v>
      </c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7"/>
      <c r="R28" s="458" t="s">
        <v>651</v>
      </c>
      <c r="S28" s="704" t="s">
        <v>758</v>
      </c>
      <c r="T28" s="704"/>
      <c r="U28" s="704"/>
      <c r="V28" s="704"/>
      <c r="W28" s="704"/>
      <c r="X28" s="704"/>
      <c r="Y28" s="704"/>
      <c r="Z28" s="720" t="s">
        <v>759</v>
      </c>
      <c r="AA28" s="720"/>
      <c r="AB28" s="720"/>
      <c r="AC28" s="720"/>
      <c r="AD28" s="720"/>
      <c r="AE28" s="720"/>
    </row>
    <row r="29" spans="2:35" ht="11.25" customHeight="1">
      <c r="B29" s="697" t="s">
        <v>652</v>
      </c>
      <c r="C29" s="697"/>
      <c r="D29" s="697"/>
      <c r="E29" s="697"/>
      <c r="F29" s="697"/>
      <c r="G29" s="697"/>
      <c r="H29" s="697"/>
      <c r="I29" s="697"/>
      <c r="J29" s="697"/>
      <c r="K29" s="697"/>
      <c r="L29" s="697"/>
      <c r="M29" s="697"/>
      <c r="N29" s="697"/>
      <c r="O29" s="697"/>
      <c r="P29" s="697"/>
      <c r="Q29" s="697"/>
      <c r="R29" s="459" t="s">
        <v>653</v>
      </c>
      <c r="S29" s="698" t="s">
        <v>654</v>
      </c>
      <c r="T29" s="698"/>
      <c r="U29" s="698"/>
      <c r="V29" s="698"/>
      <c r="W29" s="698"/>
      <c r="X29" s="698"/>
      <c r="Y29" s="698"/>
      <c r="Z29" s="721" t="s">
        <v>655</v>
      </c>
      <c r="AA29" s="721"/>
      <c r="AB29" s="721"/>
      <c r="AC29" s="721"/>
      <c r="AD29" s="721"/>
      <c r="AE29" s="721"/>
    </row>
    <row r="30" spans="2:35" ht="12" customHeight="1">
      <c r="B30" s="694" t="s">
        <v>735</v>
      </c>
      <c r="C30" s="694"/>
      <c r="D30" s="694"/>
      <c r="E30" s="694"/>
      <c r="F30" s="694"/>
      <c r="G30" s="694"/>
      <c r="H30" s="694"/>
      <c r="I30" s="694"/>
      <c r="J30" s="694"/>
      <c r="K30" s="694"/>
      <c r="L30" s="694"/>
      <c r="M30" s="694"/>
      <c r="N30" s="694"/>
      <c r="O30" s="694"/>
      <c r="P30" s="694"/>
      <c r="Q30" s="694"/>
      <c r="R30" s="460" t="s">
        <v>96</v>
      </c>
      <c r="S30" s="798">
        <v>847940971.47000003</v>
      </c>
      <c r="T30" s="798"/>
      <c r="U30" s="798"/>
      <c r="V30" s="798"/>
      <c r="W30" s="798"/>
      <c r="X30" s="798"/>
      <c r="Y30" s="798"/>
      <c r="Z30" s="799">
        <v>757075892.90999997</v>
      </c>
      <c r="AA30" s="799"/>
      <c r="AB30" s="799"/>
      <c r="AC30" s="799"/>
      <c r="AD30" s="799"/>
      <c r="AE30" s="799"/>
    </row>
    <row r="31" spans="2:35" ht="12" customHeight="1">
      <c r="B31" s="716" t="s">
        <v>736</v>
      </c>
      <c r="C31" s="716"/>
      <c r="D31" s="716"/>
      <c r="E31" s="716"/>
      <c r="F31" s="716"/>
      <c r="G31" s="716"/>
      <c r="H31" s="716"/>
      <c r="I31" s="716"/>
      <c r="J31" s="716"/>
      <c r="K31" s="716"/>
      <c r="L31" s="716"/>
      <c r="M31" s="716"/>
      <c r="N31" s="716"/>
      <c r="O31" s="716"/>
      <c r="P31" s="716"/>
      <c r="Q31" s="716"/>
      <c r="R31" s="460" t="s">
        <v>97</v>
      </c>
      <c r="S31" s="800">
        <v>30067154</v>
      </c>
      <c r="T31" s="800"/>
      <c r="U31" s="800"/>
      <c r="V31" s="800"/>
      <c r="W31" s="800"/>
      <c r="X31" s="800"/>
      <c r="Y31" s="800"/>
      <c r="Z31" s="801">
        <v>26851827.23</v>
      </c>
      <c r="AA31" s="801"/>
      <c r="AB31" s="801"/>
      <c r="AC31" s="801"/>
      <c r="AD31" s="801"/>
      <c r="AE31" s="801"/>
    </row>
    <row r="32" spans="2:35" ht="12" customHeight="1">
      <c r="B32" s="695" t="s">
        <v>737</v>
      </c>
      <c r="C32" s="695"/>
      <c r="D32" s="695"/>
      <c r="E32" s="695"/>
      <c r="F32" s="695"/>
      <c r="G32" s="695"/>
      <c r="H32" s="695"/>
      <c r="I32" s="695"/>
      <c r="J32" s="695"/>
      <c r="K32" s="695"/>
      <c r="L32" s="695"/>
      <c r="M32" s="695"/>
      <c r="N32" s="695"/>
      <c r="O32" s="695"/>
      <c r="P32" s="695"/>
      <c r="Q32" s="695"/>
      <c r="R32" s="461" t="s">
        <v>98</v>
      </c>
      <c r="S32" s="802">
        <v>817873817.47000003</v>
      </c>
      <c r="T32" s="802"/>
      <c r="U32" s="802"/>
      <c r="V32" s="802"/>
      <c r="W32" s="802"/>
      <c r="X32" s="802"/>
      <c r="Y32" s="802"/>
      <c r="Z32" s="803">
        <v>730224065.67999995</v>
      </c>
      <c r="AA32" s="803"/>
      <c r="AB32" s="803"/>
      <c r="AC32" s="803"/>
      <c r="AD32" s="803"/>
      <c r="AE32" s="803"/>
    </row>
    <row r="33" spans="2:32" ht="12" customHeight="1">
      <c r="B33" s="716" t="s">
        <v>738</v>
      </c>
      <c r="C33" s="716"/>
      <c r="D33" s="716"/>
      <c r="E33" s="716"/>
      <c r="F33" s="716"/>
      <c r="G33" s="716"/>
      <c r="H33" s="716"/>
      <c r="I33" s="716"/>
      <c r="J33" s="716"/>
      <c r="K33" s="716"/>
      <c r="L33" s="716"/>
      <c r="M33" s="716"/>
      <c r="N33" s="716"/>
      <c r="O33" s="716"/>
      <c r="P33" s="716"/>
      <c r="Q33" s="716"/>
      <c r="R33" s="460" t="s">
        <v>99</v>
      </c>
      <c r="S33" s="705" t="s">
        <v>316</v>
      </c>
      <c r="T33" s="705"/>
      <c r="U33" s="705"/>
      <c r="V33" s="705"/>
      <c r="W33" s="705"/>
      <c r="X33" s="705"/>
      <c r="Y33" s="705"/>
      <c r="Z33" s="706" t="s">
        <v>316</v>
      </c>
      <c r="AA33" s="706"/>
      <c r="AB33" s="706"/>
      <c r="AC33" s="706"/>
      <c r="AD33" s="706"/>
      <c r="AE33" s="706"/>
    </row>
    <row r="34" spans="2:32" ht="12" customHeight="1">
      <c r="B34" s="694" t="s">
        <v>739</v>
      </c>
      <c r="C34" s="694"/>
      <c r="D34" s="694"/>
      <c r="E34" s="694"/>
      <c r="F34" s="694"/>
      <c r="G34" s="694"/>
      <c r="H34" s="694"/>
      <c r="I34" s="694"/>
      <c r="J34" s="694"/>
      <c r="K34" s="694"/>
      <c r="L34" s="694"/>
      <c r="M34" s="694"/>
      <c r="N34" s="694"/>
      <c r="O34" s="694"/>
      <c r="P34" s="694"/>
      <c r="Q34" s="694"/>
      <c r="R34" s="460" t="s">
        <v>100</v>
      </c>
      <c r="S34" s="798">
        <v>11430082.109999999</v>
      </c>
      <c r="T34" s="798"/>
      <c r="U34" s="798"/>
      <c r="V34" s="798"/>
      <c r="W34" s="798"/>
      <c r="X34" s="798"/>
      <c r="Y34" s="798"/>
      <c r="Z34" s="799">
        <v>7933241.2999999998</v>
      </c>
      <c r="AA34" s="799"/>
      <c r="AB34" s="799"/>
      <c r="AC34" s="799"/>
      <c r="AD34" s="799"/>
      <c r="AE34" s="799"/>
    </row>
    <row r="35" spans="2:32" ht="12" customHeight="1">
      <c r="B35" s="715" t="s">
        <v>300</v>
      </c>
      <c r="C35" s="715"/>
      <c r="D35" s="715"/>
      <c r="E35" s="715"/>
      <c r="F35" s="715"/>
      <c r="G35" s="715"/>
      <c r="H35" s="715"/>
      <c r="I35" s="715"/>
      <c r="J35" s="715"/>
      <c r="K35" s="715"/>
      <c r="L35" s="715"/>
      <c r="M35" s="715"/>
      <c r="N35" s="715"/>
      <c r="O35" s="715"/>
      <c r="P35" s="715"/>
      <c r="Q35" s="715"/>
      <c r="R35" s="461" t="s">
        <v>150</v>
      </c>
      <c r="S35" s="802">
        <v>806443735.36000001</v>
      </c>
      <c r="T35" s="802"/>
      <c r="U35" s="802"/>
      <c r="V35" s="802"/>
      <c r="W35" s="802"/>
      <c r="X35" s="802"/>
      <c r="Y35" s="802"/>
      <c r="Z35" s="803">
        <v>722290824.38</v>
      </c>
      <c r="AA35" s="803"/>
      <c r="AB35" s="803"/>
      <c r="AC35" s="803"/>
      <c r="AD35" s="803"/>
      <c r="AE35" s="803"/>
    </row>
    <row r="36" spans="2:32" ht="12" customHeight="1">
      <c r="B36" s="694" t="s">
        <v>740</v>
      </c>
      <c r="C36" s="694"/>
      <c r="D36" s="694"/>
      <c r="E36" s="694"/>
      <c r="F36" s="694"/>
      <c r="G36" s="694"/>
      <c r="H36" s="694"/>
      <c r="I36" s="694"/>
      <c r="J36" s="694"/>
      <c r="K36" s="694"/>
      <c r="L36" s="694"/>
      <c r="M36" s="694"/>
      <c r="N36" s="694"/>
      <c r="O36" s="694"/>
      <c r="P36" s="694"/>
      <c r="Q36" s="694"/>
      <c r="R36" s="460" t="s">
        <v>151</v>
      </c>
      <c r="S36" s="798">
        <v>5530085.3700000001</v>
      </c>
      <c r="T36" s="798"/>
      <c r="U36" s="798"/>
      <c r="V36" s="798"/>
      <c r="W36" s="798"/>
      <c r="X36" s="798"/>
      <c r="Y36" s="798"/>
      <c r="Z36" s="799">
        <v>15409151.720000001</v>
      </c>
      <c r="AA36" s="799"/>
      <c r="AB36" s="799"/>
      <c r="AC36" s="799"/>
      <c r="AD36" s="799"/>
      <c r="AE36" s="799"/>
      <c r="AF36" s="271" t="s">
        <v>701</v>
      </c>
    </row>
    <row r="37" spans="2:32" ht="12" customHeight="1">
      <c r="B37" s="694" t="s">
        <v>741</v>
      </c>
      <c r="C37" s="694"/>
      <c r="D37" s="694"/>
      <c r="E37" s="694"/>
      <c r="F37" s="694"/>
      <c r="G37" s="694"/>
      <c r="H37" s="694"/>
      <c r="I37" s="694"/>
      <c r="J37" s="694"/>
      <c r="K37" s="694"/>
      <c r="L37" s="694"/>
      <c r="M37" s="694"/>
      <c r="N37" s="694"/>
      <c r="O37" s="694"/>
      <c r="P37" s="694"/>
      <c r="Q37" s="694"/>
      <c r="R37" s="460" t="s">
        <v>152</v>
      </c>
      <c r="S37" s="798">
        <v>694306078.75999999</v>
      </c>
      <c r="T37" s="798"/>
      <c r="U37" s="798"/>
      <c r="V37" s="798"/>
      <c r="W37" s="798"/>
      <c r="X37" s="798"/>
      <c r="Y37" s="798"/>
      <c r="Z37" s="799">
        <v>663431268.12</v>
      </c>
      <c r="AA37" s="799"/>
      <c r="AB37" s="799"/>
      <c r="AC37" s="799"/>
      <c r="AD37" s="799"/>
      <c r="AE37" s="799"/>
    </row>
    <row r="38" spans="2:32" ht="36" customHeight="1">
      <c r="B38" s="694" t="s">
        <v>153</v>
      </c>
      <c r="C38" s="694"/>
      <c r="D38" s="694"/>
      <c r="E38" s="694"/>
      <c r="F38" s="694"/>
      <c r="G38" s="694"/>
      <c r="H38" s="694"/>
      <c r="I38" s="694"/>
      <c r="J38" s="694"/>
      <c r="K38" s="694"/>
      <c r="L38" s="694"/>
      <c r="M38" s="694"/>
      <c r="N38" s="694"/>
      <c r="O38" s="694"/>
      <c r="P38" s="694"/>
      <c r="Q38" s="694"/>
      <c r="R38" s="460" t="s">
        <v>154</v>
      </c>
      <c r="S38" s="705" t="s">
        <v>316</v>
      </c>
      <c r="T38" s="705"/>
      <c r="U38" s="705"/>
      <c r="V38" s="705"/>
      <c r="W38" s="705"/>
      <c r="X38" s="705"/>
      <c r="Y38" s="705"/>
      <c r="Z38" s="706" t="s">
        <v>316</v>
      </c>
      <c r="AA38" s="706"/>
      <c r="AB38" s="706"/>
      <c r="AC38" s="706"/>
      <c r="AD38" s="706"/>
      <c r="AE38" s="706"/>
    </row>
    <row r="39" spans="2:32" ht="12" customHeight="1">
      <c r="B39" s="694" t="s">
        <v>1</v>
      </c>
      <c r="C39" s="694"/>
      <c r="D39" s="694"/>
      <c r="E39" s="694"/>
      <c r="F39" s="694"/>
      <c r="G39" s="694"/>
      <c r="H39" s="694"/>
      <c r="I39" s="694"/>
      <c r="J39" s="694"/>
      <c r="K39" s="694"/>
      <c r="L39" s="694"/>
      <c r="M39" s="694"/>
      <c r="N39" s="694"/>
      <c r="O39" s="694"/>
      <c r="P39" s="694"/>
      <c r="Q39" s="694"/>
      <c r="R39" s="460" t="s">
        <v>155</v>
      </c>
      <c r="S39" s="798">
        <v>28579611.359999999</v>
      </c>
      <c r="T39" s="798"/>
      <c r="U39" s="798"/>
      <c r="V39" s="798"/>
      <c r="W39" s="798"/>
      <c r="X39" s="798"/>
      <c r="Y39" s="798"/>
      <c r="Z39" s="799">
        <v>421737394.26999998</v>
      </c>
      <c r="AA39" s="799"/>
      <c r="AB39" s="799"/>
      <c r="AC39" s="799"/>
      <c r="AD39" s="799"/>
      <c r="AE39" s="799"/>
    </row>
    <row r="40" spans="2:32" ht="12" customHeight="1">
      <c r="B40" s="694" t="s">
        <v>742</v>
      </c>
      <c r="C40" s="694"/>
      <c r="D40" s="694"/>
      <c r="E40" s="694"/>
      <c r="F40" s="694"/>
      <c r="G40" s="694"/>
      <c r="H40" s="694"/>
      <c r="I40" s="694"/>
      <c r="J40" s="694"/>
      <c r="K40" s="694"/>
      <c r="L40" s="694"/>
      <c r="M40" s="694"/>
      <c r="N40" s="694"/>
      <c r="O40" s="694"/>
      <c r="P40" s="694"/>
      <c r="Q40" s="694"/>
      <c r="R40" s="460" t="s">
        <v>156</v>
      </c>
      <c r="S40" s="798">
        <v>1205726.0900000001</v>
      </c>
      <c r="T40" s="798"/>
      <c r="U40" s="798"/>
      <c r="V40" s="798"/>
      <c r="W40" s="798"/>
      <c r="X40" s="798"/>
      <c r="Y40" s="798"/>
      <c r="Z40" s="799">
        <v>15145896.119999999</v>
      </c>
      <c r="AA40" s="799"/>
      <c r="AB40" s="799"/>
      <c r="AC40" s="799"/>
      <c r="AD40" s="799"/>
      <c r="AE40" s="799"/>
    </row>
    <row r="41" spans="2:32" ht="24" customHeight="1">
      <c r="B41" s="695" t="s">
        <v>157</v>
      </c>
      <c r="C41" s="695"/>
      <c r="D41" s="695"/>
      <c r="E41" s="695"/>
      <c r="F41" s="695"/>
      <c r="G41" s="695"/>
      <c r="H41" s="695"/>
      <c r="I41" s="695"/>
      <c r="J41" s="695"/>
      <c r="K41" s="695"/>
      <c r="L41" s="695"/>
      <c r="M41" s="695"/>
      <c r="N41" s="695"/>
      <c r="O41" s="695"/>
      <c r="P41" s="695"/>
      <c r="Q41" s="695"/>
      <c r="R41" s="461" t="s">
        <v>657</v>
      </c>
      <c r="S41" s="802">
        <v>145041627.24000001</v>
      </c>
      <c r="T41" s="802"/>
      <c r="U41" s="802"/>
      <c r="V41" s="802"/>
      <c r="W41" s="802"/>
      <c r="X41" s="802"/>
      <c r="Y41" s="802"/>
      <c r="Z41" s="803">
        <v>480860206.13</v>
      </c>
      <c r="AA41" s="803"/>
      <c r="AB41" s="803"/>
      <c r="AC41" s="803"/>
      <c r="AD41" s="803"/>
      <c r="AE41" s="803"/>
    </row>
    <row r="42" spans="2:32" ht="12" customHeight="1">
      <c r="B42" s="694" t="s">
        <v>301</v>
      </c>
      <c r="C42" s="694"/>
      <c r="D42" s="694"/>
      <c r="E42" s="694"/>
      <c r="F42" s="694"/>
      <c r="G42" s="694"/>
      <c r="H42" s="694"/>
      <c r="I42" s="694"/>
      <c r="J42" s="694"/>
      <c r="K42" s="694"/>
      <c r="L42" s="694"/>
      <c r="M42" s="694"/>
      <c r="N42" s="694"/>
      <c r="O42" s="694"/>
      <c r="P42" s="694"/>
      <c r="Q42" s="694"/>
      <c r="R42" s="460" t="s">
        <v>658</v>
      </c>
      <c r="S42" s="705" t="s">
        <v>316</v>
      </c>
      <c r="T42" s="705"/>
      <c r="U42" s="705"/>
      <c r="V42" s="705"/>
      <c r="W42" s="705"/>
      <c r="X42" s="705"/>
      <c r="Y42" s="705"/>
      <c r="Z42" s="706" t="s">
        <v>316</v>
      </c>
      <c r="AA42" s="706"/>
      <c r="AB42" s="706"/>
      <c r="AC42" s="706"/>
      <c r="AD42" s="706"/>
      <c r="AE42" s="706"/>
    </row>
    <row r="43" spans="2:32" ht="24" customHeight="1">
      <c r="B43" s="695" t="s">
        <v>302</v>
      </c>
      <c r="C43" s="695"/>
      <c r="D43" s="695"/>
      <c r="E43" s="695"/>
      <c r="F43" s="695"/>
      <c r="G43" s="695"/>
      <c r="H43" s="695"/>
      <c r="I43" s="695"/>
      <c r="J43" s="695"/>
      <c r="K43" s="695"/>
      <c r="L43" s="695"/>
      <c r="M43" s="695"/>
      <c r="N43" s="695"/>
      <c r="O43" s="695"/>
      <c r="P43" s="695"/>
      <c r="Q43" s="695"/>
      <c r="R43" s="461" t="s">
        <v>678</v>
      </c>
      <c r="S43" s="802">
        <v>145041627.24000001</v>
      </c>
      <c r="T43" s="802"/>
      <c r="U43" s="802"/>
      <c r="V43" s="802"/>
      <c r="W43" s="802"/>
      <c r="X43" s="802"/>
      <c r="Y43" s="802"/>
      <c r="Z43" s="803">
        <v>480860206.13</v>
      </c>
      <c r="AA43" s="803"/>
      <c r="AB43" s="803"/>
      <c r="AC43" s="803"/>
      <c r="AD43" s="803"/>
      <c r="AE43" s="803"/>
    </row>
    <row r="44" spans="2:32" ht="24" customHeight="1">
      <c r="B44" s="694" t="s">
        <v>743</v>
      </c>
      <c r="C44" s="694"/>
      <c r="D44" s="694"/>
      <c r="E44" s="694"/>
      <c r="F44" s="694"/>
      <c r="G44" s="694"/>
      <c r="H44" s="694"/>
      <c r="I44" s="694"/>
      <c r="J44" s="694"/>
      <c r="K44" s="694"/>
      <c r="L44" s="694"/>
      <c r="M44" s="694"/>
      <c r="N44" s="694"/>
      <c r="O44" s="694"/>
      <c r="P44" s="694"/>
      <c r="Q44" s="694"/>
      <c r="R44" s="460" t="s">
        <v>744</v>
      </c>
      <c r="S44" s="705" t="s">
        <v>316</v>
      </c>
      <c r="T44" s="705"/>
      <c r="U44" s="705"/>
      <c r="V44" s="705"/>
      <c r="W44" s="705"/>
      <c r="X44" s="705"/>
      <c r="Y44" s="705"/>
      <c r="Z44" s="706" t="s">
        <v>316</v>
      </c>
      <c r="AA44" s="706"/>
      <c r="AB44" s="706"/>
      <c r="AC44" s="706"/>
      <c r="AD44" s="706"/>
      <c r="AE44" s="706"/>
    </row>
    <row r="45" spans="2:32" ht="12" customHeight="1">
      <c r="B45" s="695" t="s">
        <v>159</v>
      </c>
      <c r="C45" s="695"/>
      <c r="D45" s="695"/>
      <c r="E45" s="695"/>
      <c r="F45" s="695"/>
      <c r="G45" s="695"/>
      <c r="H45" s="695"/>
      <c r="I45" s="695"/>
      <c r="J45" s="695"/>
      <c r="K45" s="695"/>
      <c r="L45" s="695"/>
      <c r="M45" s="695"/>
      <c r="N45" s="695"/>
      <c r="O45" s="695"/>
      <c r="P45" s="695"/>
      <c r="Q45" s="695"/>
      <c r="R45" s="461" t="s">
        <v>696</v>
      </c>
      <c r="S45" s="802">
        <v>145041627.24000001</v>
      </c>
      <c r="T45" s="802"/>
      <c r="U45" s="802"/>
      <c r="V45" s="802"/>
      <c r="W45" s="802"/>
      <c r="X45" s="802"/>
      <c r="Y45" s="802"/>
      <c r="Z45" s="803">
        <v>480860206.13</v>
      </c>
      <c r="AA45" s="803"/>
      <c r="AB45" s="803"/>
      <c r="AC45" s="803"/>
      <c r="AD45" s="803"/>
      <c r="AE45" s="803"/>
    </row>
    <row r="46" spans="2:32" ht="12" customHeight="1">
      <c r="B46" s="694" t="s">
        <v>745</v>
      </c>
      <c r="C46" s="694"/>
      <c r="D46" s="694"/>
      <c r="E46" s="694"/>
      <c r="F46" s="694"/>
      <c r="G46" s="694"/>
      <c r="H46" s="694"/>
      <c r="I46" s="694"/>
      <c r="J46" s="694"/>
      <c r="K46" s="694"/>
      <c r="L46" s="694"/>
      <c r="M46" s="694"/>
      <c r="N46" s="694"/>
      <c r="O46" s="694"/>
      <c r="P46" s="694"/>
      <c r="Q46" s="694"/>
      <c r="R46" s="460"/>
      <c r="S46" s="705" t="s">
        <v>316</v>
      </c>
      <c r="T46" s="705"/>
      <c r="U46" s="705"/>
      <c r="V46" s="705"/>
      <c r="W46" s="705"/>
      <c r="X46" s="705"/>
      <c r="Y46" s="705"/>
      <c r="Z46" s="706" t="s">
        <v>316</v>
      </c>
      <c r="AA46" s="706"/>
      <c r="AB46" s="706"/>
      <c r="AC46" s="706"/>
      <c r="AD46" s="706"/>
      <c r="AE46" s="706"/>
    </row>
    <row r="47" spans="2:32" ht="12" customHeight="1">
      <c r="B47" s="694" t="s">
        <v>746</v>
      </c>
      <c r="C47" s="694"/>
      <c r="D47" s="694"/>
      <c r="E47" s="694"/>
      <c r="F47" s="694"/>
      <c r="G47" s="694"/>
      <c r="H47" s="694"/>
      <c r="I47" s="694"/>
      <c r="J47" s="694"/>
      <c r="K47" s="694"/>
      <c r="L47" s="694"/>
      <c r="M47" s="694"/>
      <c r="N47" s="694"/>
      <c r="O47" s="694"/>
      <c r="P47" s="694"/>
      <c r="Q47" s="694"/>
      <c r="R47" s="460"/>
      <c r="S47" s="705" t="s">
        <v>316</v>
      </c>
      <c r="T47" s="705"/>
      <c r="U47" s="705"/>
      <c r="V47" s="705"/>
      <c r="W47" s="705"/>
      <c r="X47" s="705"/>
      <c r="Y47" s="705"/>
      <c r="Z47" s="706" t="s">
        <v>316</v>
      </c>
      <c r="AA47" s="706"/>
      <c r="AB47" s="706"/>
      <c r="AC47" s="706"/>
      <c r="AD47" s="706"/>
      <c r="AE47" s="706"/>
    </row>
    <row r="48" spans="2:32" ht="12" customHeight="1">
      <c r="B48" s="695" t="s">
        <v>303</v>
      </c>
      <c r="C48" s="695"/>
      <c r="D48" s="695"/>
      <c r="E48" s="695"/>
      <c r="F48" s="695"/>
      <c r="G48" s="695"/>
      <c r="H48" s="695"/>
      <c r="I48" s="695"/>
      <c r="J48" s="695"/>
      <c r="K48" s="695"/>
      <c r="L48" s="695"/>
      <c r="M48" s="695"/>
      <c r="N48" s="695"/>
      <c r="O48" s="695"/>
      <c r="P48" s="695"/>
      <c r="Q48" s="695"/>
      <c r="R48" s="461" t="s">
        <v>712</v>
      </c>
      <c r="S48" s="707" t="s">
        <v>316</v>
      </c>
      <c r="T48" s="707"/>
      <c r="U48" s="707"/>
      <c r="V48" s="707"/>
      <c r="W48" s="707"/>
      <c r="X48" s="707"/>
      <c r="Y48" s="707"/>
      <c r="Z48" s="803">
        <v>406710478</v>
      </c>
      <c r="AA48" s="803"/>
      <c r="AB48" s="803"/>
      <c r="AC48" s="803"/>
      <c r="AD48" s="803"/>
      <c r="AE48" s="803"/>
    </row>
    <row r="49" spans="2:31" ht="12" customHeight="1">
      <c r="B49" s="694" t="s">
        <v>162</v>
      </c>
      <c r="C49" s="694"/>
      <c r="D49" s="694"/>
      <c r="E49" s="694"/>
      <c r="F49" s="694"/>
      <c r="G49" s="694"/>
      <c r="H49" s="694"/>
      <c r="I49" s="694"/>
      <c r="J49" s="694"/>
      <c r="K49" s="694"/>
      <c r="L49" s="694"/>
      <c r="M49" s="694"/>
      <c r="N49" s="694"/>
      <c r="O49" s="694"/>
      <c r="P49" s="694"/>
      <c r="Q49" s="694"/>
      <c r="R49" s="460"/>
      <c r="S49" s="709" t="s">
        <v>316</v>
      </c>
      <c r="T49" s="709"/>
      <c r="U49" s="709"/>
      <c r="V49" s="709"/>
      <c r="W49" s="709"/>
      <c r="X49" s="709"/>
      <c r="Y49" s="709"/>
      <c r="Z49" s="710" t="s">
        <v>316</v>
      </c>
      <c r="AA49" s="710"/>
      <c r="AB49" s="710"/>
      <c r="AC49" s="710"/>
      <c r="AD49" s="710"/>
      <c r="AE49" s="710"/>
    </row>
    <row r="50" spans="2:31" ht="24" customHeight="1">
      <c r="B50" s="694" t="s">
        <v>304</v>
      </c>
      <c r="C50" s="694"/>
      <c r="D50" s="694"/>
      <c r="E50" s="694"/>
      <c r="F50" s="694"/>
      <c r="G50" s="694"/>
      <c r="H50" s="694"/>
      <c r="I50" s="694"/>
      <c r="J50" s="694"/>
      <c r="K50" s="694"/>
      <c r="L50" s="694"/>
      <c r="M50" s="694"/>
      <c r="N50" s="694"/>
      <c r="O50" s="694"/>
      <c r="P50" s="694"/>
      <c r="Q50" s="694"/>
      <c r="R50" s="460" t="s">
        <v>713</v>
      </c>
      <c r="S50" s="705" t="s">
        <v>316</v>
      </c>
      <c r="T50" s="705"/>
      <c r="U50" s="705"/>
      <c r="V50" s="705"/>
      <c r="W50" s="705"/>
      <c r="X50" s="705"/>
      <c r="Y50" s="705"/>
      <c r="Z50" s="706" t="s">
        <v>316</v>
      </c>
      <c r="AA50" s="706"/>
      <c r="AB50" s="706"/>
      <c r="AC50" s="706"/>
      <c r="AD50" s="706"/>
      <c r="AE50" s="706"/>
    </row>
    <row r="51" spans="2:31" ht="36" customHeight="1">
      <c r="B51" s="694" t="s">
        <v>234</v>
      </c>
      <c r="C51" s="694"/>
      <c r="D51" s="694"/>
      <c r="E51" s="694"/>
      <c r="F51" s="694"/>
      <c r="G51" s="694"/>
      <c r="H51" s="694"/>
      <c r="I51" s="694"/>
      <c r="J51" s="694"/>
      <c r="K51" s="694"/>
      <c r="L51" s="694"/>
      <c r="M51" s="694"/>
      <c r="N51" s="694"/>
      <c r="O51" s="694"/>
      <c r="P51" s="694"/>
      <c r="Q51" s="694"/>
      <c r="R51" s="460" t="s">
        <v>714</v>
      </c>
      <c r="S51" s="705" t="s">
        <v>316</v>
      </c>
      <c r="T51" s="705"/>
      <c r="U51" s="705"/>
      <c r="V51" s="705"/>
      <c r="W51" s="705"/>
      <c r="X51" s="705"/>
      <c r="Y51" s="705"/>
      <c r="Z51" s="706" t="s">
        <v>316</v>
      </c>
      <c r="AA51" s="706"/>
      <c r="AB51" s="706"/>
      <c r="AC51" s="706"/>
      <c r="AD51" s="706"/>
      <c r="AE51" s="706"/>
    </row>
    <row r="52" spans="2:31" ht="24" customHeight="1">
      <c r="B52" s="694" t="s">
        <v>747</v>
      </c>
      <c r="C52" s="694"/>
      <c r="D52" s="694"/>
      <c r="E52" s="694"/>
      <c r="F52" s="694"/>
      <c r="G52" s="694"/>
      <c r="H52" s="694"/>
      <c r="I52" s="694"/>
      <c r="J52" s="694"/>
      <c r="K52" s="694"/>
      <c r="L52" s="694"/>
      <c r="M52" s="694"/>
      <c r="N52" s="694"/>
      <c r="O52" s="694"/>
      <c r="P52" s="694"/>
      <c r="Q52" s="694"/>
      <c r="R52" s="460" t="s">
        <v>715</v>
      </c>
      <c r="S52" s="705" t="s">
        <v>316</v>
      </c>
      <c r="T52" s="705"/>
      <c r="U52" s="705"/>
      <c r="V52" s="705"/>
      <c r="W52" s="705"/>
      <c r="X52" s="705"/>
      <c r="Y52" s="705"/>
      <c r="Z52" s="706" t="s">
        <v>316</v>
      </c>
      <c r="AA52" s="706"/>
      <c r="AB52" s="706"/>
      <c r="AC52" s="706"/>
      <c r="AD52" s="706"/>
      <c r="AE52" s="706"/>
    </row>
    <row r="53" spans="2:31" ht="12" customHeight="1">
      <c r="B53" s="694" t="s">
        <v>236</v>
      </c>
      <c r="C53" s="694"/>
      <c r="D53" s="694"/>
      <c r="E53" s="694"/>
      <c r="F53" s="694"/>
      <c r="G53" s="694"/>
      <c r="H53" s="694"/>
      <c r="I53" s="694"/>
      <c r="J53" s="694"/>
      <c r="K53" s="694"/>
      <c r="L53" s="694"/>
      <c r="M53" s="694"/>
      <c r="N53" s="694"/>
      <c r="O53" s="694"/>
      <c r="P53" s="694"/>
      <c r="Q53" s="694"/>
      <c r="R53" s="460" t="s">
        <v>716</v>
      </c>
      <c r="S53" s="705" t="s">
        <v>316</v>
      </c>
      <c r="T53" s="705"/>
      <c r="U53" s="705"/>
      <c r="V53" s="705"/>
      <c r="W53" s="705"/>
      <c r="X53" s="705"/>
      <c r="Y53" s="705"/>
      <c r="Z53" s="706" t="s">
        <v>316</v>
      </c>
      <c r="AA53" s="706"/>
      <c r="AB53" s="706"/>
      <c r="AC53" s="706"/>
      <c r="AD53" s="706"/>
      <c r="AE53" s="706"/>
    </row>
    <row r="54" spans="2:31" ht="12" customHeight="1">
      <c r="B54" s="694" t="s">
        <v>237</v>
      </c>
      <c r="C54" s="694"/>
      <c r="D54" s="694"/>
      <c r="E54" s="694"/>
      <c r="F54" s="694"/>
      <c r="G54" s="694"/>
      <c r="H54" s="694"/>
      <c r="I54" s="694"/>
      <c r="J54" s="694"/>
      <c r="K54" s="694"/>
      <c r="L54" s="694"/>
      <c r="M54" s="694"/>
      <c r="N54" s="694"/>
      <c r="O54" s="694"/>
      <c r="P54" s="694"/>
      <c r="Q54" s="694"/>
      <c r="R54" s="460" t="s">
        <v>717</v>
      </c>
      <c r="S54" s="705" t="s">
        <v>316</v>
      </c>
      <c r="T54" s="705"/>
      <c r="U54" s="705"/>
      <c r="V54" s="705"/>
      <c r="W54" s="705"/>
      <c r="X54" s="705"/>
      <c r="Y54" s="705"/>
      <c r="Z54" s="706" t="s">
        <v>316</v>
      </c>
      <c r="AA54" s="706"/>
      <c r="AB54" s="706"/>
      <c r="AC54" s="706"/>
      <c r="AD54" s="706"/>
      <c r="AE54" s="706"/>
    </row>
    <row r="55" spans="2:31" ht="12" customHeight="1">
      <c r="B55" s="694" t="s">
        <v>238</v>
      </c>
      <c r="C55" s="694"/>
      <c r="D55" s="694"/>
      <c r="E55" s="694"/>
      <c r="F55" s="694"/>
      <c r="G55" s="694"/>
      <c r="H55" s="694"/>
      <c r="I55" s="694"/>
      <c r="J55" s="694"/>
      <c r="K55" s="694"/>
      <c r="L55" s="694"/>
      <c r="M55" s="694"/>
      <c r="N55" s="694"/>
      <c r="O55" s="694"/>
      <c r="P55" s="694"/>
      <c r="Q55" s="694"/>
      <c r="R55" s="460" t="s">
        <v>718</v>
      </c>
      <c r="S55" s="705" t="s">
        <v>316</v>
      </c>
      <c r="T55" s="705"/>
      <c r="U55" s="705"/>
      <c r="V55" s="705"/>
      <c r="W55" s="705"/>
      <c r="X55" s="705"/>
      <c r="Y55" s="705"/>
      <c r="Z55" s="706" t="s">
        <v>316</v>
      </c>
      <c r="AA55" s="706"/>
      <c r="AB55" s="706"/>
      <c r="AC55" s="706"/>
      <c r="AD55" s="706"/>
      <c r="AE55" s="706"/>
    </row>
    <row r="56" spans="2:31" ht="12" customHeight="1">
      <c r="B56" s="694" t="s">
        <v>239</v>
      </c>
      <c r="C56" s="694"/>
      <c r="D56" s="694"/>
      <c r="E56" s="694"/>
      <c r="F56" s="694"/>
      <c r="G56" s="694"/>
      <c r="H56" s="694"/>
      <c r="I56" s="694"/>
      <c r="J56" s="694"/>
      <c r="K56" s="694"/>
      <c r="L56" s="694"/>
      <c r="M56" s="694"/>
      <c r="N56" s="694"/>
      <c r="O56" s="694"/>
      <c r="P56" s="694"/>
      <c r="Q56" s="694"/>
      <c r="R56" s="460" t="s">
        <v>748</v>
      </c>
      <c r="S56" s="705" t="s">
        <v>316</v>
      </c>
      <c r="T56" s="705"/>
      <c r="U56" s="705"/>
      <c r="V56" s="705"/>
      <c r="W56" s="705"/>
      <c r="X56" s="705"/>
      <c r="Y56" s="705"/>
      <c r="Z56" s="706" t="s">
        <v>316</v>
      </c>
      <c r="AA56" s="706"/>
      <c r="AB56" s="706"/>
      <c r="AC56" s="706"/>
      <c r="AD56" s="706"/>
      <c r="AE56" s="706"/>
    </row>
    <row r="57" spans="2:31" ht="12" customHeight="1">
      <c r="B57" s="694" t="s">
        <v>240</v>
      </c>
      <c r="C57" s="694"/>
      <c r="D57" s="694"/>
      <c r="E57" s="694"/>
      <c r="F57" s="694"/>
      <c r="G57" s="694"/>
      <c r="H57" s="694"/>
      <c r="I57" s="694"/>
      <c r="J57" s="694"/>
      <c r="K57" s="694"/>
      <c r="L57" s="694"/>
      <c r="M57" s="694"/>
      <c r="N57" s="694"/>
      <c r="O57" s="694"/>
      <c r="P57" s="694"/>
      <c r="Q57" s="694"/>
      <c r="R57" s="460" t="s">
        <v>749</v>
      </c>
      <c r="S57" s="705" t="s">
        <v>316</v>
      </c>
      <c r="T57" s="705"/>
      <c r="U57" s="705"/>
      <c r="V57" s="705"/>
      <c r="W57" s="705"/>
      <c r="X57" s="705"/>
      <c r="Y57" s="705"/>
      <c r="Z57" s="706" t="s">
        <v>316</v>
      </c>
      <c r="AA57" s="706"/>
      <c r="AB57" s="706"/>
      <c r="AC57" s="706"/>
      <c r="AD57" s="706"/>
      <c r="AE57" s="706"/>
    </row>
    <row r="58" spans="2:31" s="468" customFormat="1" ht="12" customHeight="1">
      <c r="B58" s="694" t="s">
        <v>241</v>
      </c>
      <c r="C58" s="694"/>
      <c r="D58" s="694"/>
      <c r="E58" s="694"/>
      <c r="F58" s="694"/>
      <c r="G58" s="694"/>
      <c r="H58" s="694"/>
      <c r="I58" s="694"/>
      <c r="J58" s="694"/>
      <c r="K58" s="694"/>
      <c r="L58" s="694"/>
      <c r="M58" s="694"/>
      <c r="N58" s="694"/>
      <c r="O58" s="694"/>
      <c r="P58" s="694"/>
      <c r="Q58" s="694"/>
      <c r="R58" s="460" t="s">
        <v>750</v>
      </c>
      <c r="S58" s="705" t="s">
        <v>316</v>
      </c>
      <c r="T58" s="705"/>
      <c r="U58" s="705"/>
      <c r="V58" s="705"/>
      <c r="W58" s="705"/>
      <c r="X58" s="705"/>
      <c r="Y58" s="705"/>
      <c r="Z58" s="706" t="s">
        <v>316</v>
      </c>
      <c r="AA58" s="706"/>
      <c r="AB58" s="706"/>
      <c r="AC58" s="706"/>
      <c r="AD58" s="706"/>
      <c r="AE58" s="706"/>
    </row>
    <row r="59" spans="2:31" ht="48" customHeight="1">
      <c r="B59" s="695" t="s">
        <v>310</v>
      </c>
      <c r="C59" s="695"/>
      <c r="D59" s="695"/>
      <c r="E59" s="695"/>
      <c r="F59" s="695"/>
      <c r="G59" s="695"/>
      <c r="H59" s="695"/>
      <c r="I59" s="695"/>
      <c r="J59" s="695"/>
      <c r="K59" s="695"/>
      <c r="L59" s="695"/>
      <c r="M59" s="695"/>
      <c r="N59" s="695"/>
      <c r="O59" s="695"/>
      <c r="P59" s="695"/>
      <c r="Q59" s="695"/>
      <c r="R59" s="461" t="s">
        <v>719</v>
      </c>
      <c r="S59" s="707" t="s">
        <v>316</v>
      </c>
      <c r="T59" s="707"/>
      <c r="U59" s="707"/>
      <c r="V59" s="707"/>
      <c r="W59" s="707"/>
      <c r="X59" s="707"/>
      <c r="Y59" s="707"/>
      <c r="Z59" s="708" t="s">
        <v>316</v>
      </c>
      <c r="AA59" s="708"/>
      <c r="AB59" s="708"/>
      <c r="AC59" s="708"/>
      <c r="AD59" s="708"/>
      <c r="AE59" s="708"/>
    </row>
    <row r="60" spans="2:31" ht="12" customHeight="1">
      <c r="B60" s="694" t="s">
        <v>242</v>
      </c>
      <c r="C60" s="694"/>
      <c r="D60" s="694"/>
      <c r="E60" s="694"/>
      <c r="F60" s="694"/>
      <c r="G60" s="694"/>
      <c r="H60" s="694"/>
      <c r="I60" s="694"/>
      <c r="J60" s="694"/>
      <c r="K60" s="694"/>
      <c r="L60" s="694"/>
      <c r="M60" s="694"/>
      <c r="N60" s="694"/>
      <c r="O60" s="694"/>
      <c r="P60" s="694"/>
      <c r="Q60" s="694"/>
      <c r="R60" s="460" t="s">
        <v>751</v>
      </c>
      <c r="S60" s="705" t="s">
        <v>316</v>
      </c>
      <c r="T60" s="705"/>
      <c r="U60" s="705"/>
      <c r="V60" s="705"/>
      <c r="W60" s="705"/>
      <c r="X60" s="705"/>
      <c r="Y60" s="705"/>
      <c r="Z60" s="799">
        <v>406710478</v>
      </c>
      <c r="AA60" s="799"/>
      <c r="AB60" s="799"/>
      <c r="AC60" s="799"/>
      <c r="AD60" s="799"/>
      <c r="AE60" s="799"/>
    </row>
    <row r="61" spans="2:31" ht="36" customHeight="1">
      <c r="B61" s="694" t="s">
        <v>234</v>
      </c>
      <c r="C61" s="694"/>
      <c r="D61" s="694"/>
      <c r="E61" s="694"/>
      <c r="F61" s="694"/>
      <c r="G61" s="694"/>
      <c r="H61" s="694"/>
      <c r="I61" s="694"/>
      <c r="J61" s="694"/>
      <c r="K61" s="694"/>
      <c r="L61" s="694"/>
      <c r="M61" s="694"/>
      <c r="N61" s="694"/>
      <c r="O61" s="694"/>
      <c r="P61" s="694"/>
      <c r="Q61" s="694"/>
      <c r="R61" s="460" t="s">
        <v>752</v>
      </c>
      <c r="S61" s="705" t="s">
        <v>316</v>
      </c>
      <c r="T61" s="705"/>
      <c r="U61" s="705"/>
      <c r="V61" s="705"/>
      <c r="W61" s="705"/>
      <c r="X61" s="705"/>
      <c r="Y61" s="705"/>
      <c r="Z61" s="706" t="s">
        <v>316</v>
      </c>
      <c r="AA61" s="706"/>
      <c r="AB61" s="706"/>
      <c r="AC61" s="706"/>
      <c r="AD61" s="706"/>
      <c r="AE61" s="706"/>
    </row>
    <row r="62" spans="2:31" ht="12" customHeight="1">
      <c r="B62" s="694" t="s">
        <v>243</v>
      </c>
      <c r="C62" s="694"/>
      <c r="D62" s="694"/>
      <c r="E62" s="694"/>
      <c r="F62" s="694"/>
      <c r="G62" s="694"/>
      <c r="H62" s="694"/>
      <c r="I62" s="694"/>
      <c r="J62" s="694"/>
      <c r="K62" s="694"/>
      <c r="L62" s="694"/>
      <c r="M62" s="694"/>
      <c r="N62" s="694"/>
      <c r="O62" s="694"/>
      <c r="P62" s="694"/>
      <c r="Q62" s="694"/>
      <c r="R62" s="460" t="s">
        <v>753</v>
      </c>
      <c r="S62" s="705" t="s">
        <v>316</v>
      </c>
      <c r="T62" s="705"/>
      <c r="U62" s="705"/>
      <c r="V62" s="705"/>
      <c r="W62" s="705"/>
      <c r="X62" s="705"/>
      <c r="Y62" s="705"/>
      <c r="Z62" s="706" t="s">
        <v>316</v>
      </c>
      <c r="AA62" s="706"/>
      <c r="AB62" s="706"/>
      <c r="AC62" s="706"/>
      <c r="AD62" s="706"/>
      <c r="AE62" s="706"/>
    </row>
    <row r="63" spans="2:31" ht="12" customHeight="1">
      <c r="B63" s="694" t="s">
        <v>241</v>
      </c>
      <c r="C63" s="694"/>
      <c r="D63" s="694"/>
      <c r="E63" s="694"/>
      <c r="F63" s="694"/>
      <c r="G63" s="694"/>
      <c r="H63" s="694"/>
      <c r="I63" s="694"/>
      <c r="J63" s="694"/>
      <c r="K63" s="694"/>
      <c r="L63" s="694"/>
      <c r="M63" s="694"/>
      <c r="N63" s="694"/>
      <c r="O63" s="694"/>
      <c r="P63" s="694"/>
      <c r="Q63" s="694"/>
      <c r="R63" s="460" t="s">
        <v>754</v>
      </c>
      <c r="S63" s="705" t="s">
        <v>316</v>
      </c>
      <c r="T63" s="705"/>
      <c r="U63" s="705"/>
      <c r="V63" s="705"/>
      <c r="W63" s="705"/>
      <c r="X63" s="705"/>
      <c r="Y63" s="705"/>
      <c r="Z63" s="706" t="s">
        <v>316</v>
      </c>
      <c r="AA63" s="706"/>
      <c r="AB63" s="706"/>
      <c r="AC63" s="706"/>
      <c r="AD63" s="706"/>
      <c r="AE63" s="706"/>
    </row>
    <row r="64" spans="2:31" ht="24" customHeight="1">
      <c r="B64" s="694" t="s">
        <v>312</v>
      </c>
      <c r="C64" s="694"/>
      <c r="D64" s="694"/>
      <c r="E64" s="694"/>
      <c r="F64" s="694"/>
      <c r="G64" s="694"/>
      <c r="H64" s="694"/>
      <c r="I64" s="694"/>
      <c r="J64" s="694"/>
      <c r="K64" s="694"/>
      <c r="L64" s="694"/>
      <c r="M64" s="694"/>
      <c r="N64" s="694"/>
      <c r="O64" s="694"/>
      <c r="P64" s="694"/>
      <c r="Q64" s="694"/>
      <c r="R64" s="460" t="s">
        <v>755</v>
      </c>
      <c r="S64" s="705" t="s">
        <v>316</v>
      </c>
      <c r="T64" s="705"/>
      <c r="U64" s="705"/>
      <c r="V64" s="705"/>
      <c r="W64" s="705"/>
      <c r="X64" s="705"/>
      <c r="Y64" s="705"/>
      <c r="Z64" s="706" t="s">
        <v>316</v>
      </c>
      <c r="AA64" s="706"/>
      <c r="AB64" s="706"/>
      <c r="AC64" s="706"/>
      <c r="AD64" s="706"/>
      <c r="AE64" s="706"/>
    </row>
    <row r="65" spans="1:31" ht="48" customHeight="1">
      <c r="B65" s="695" t="s">
        <v>756</v>
      </c>
      <c r="C65" s="695"/>
      <c r="D65" s="695"/>
      <c r="E65" s="695"/>
      <c r="F65" s="695"/>
      <c r="G65" s="695"/>
      <c r="H65" s="695"/>
      <c r="I65" s="695"/>
      <c r="J65" s="695"/>
      <c r="K65" s="695"/>
      <c r="L65" s="695"/>
      <c r="M65" s="695"/>
      <c r="N65" s="695"/>
      <c r="O65" s="695"/>
      <c r="P65" s="695"/>
      <c r="Q65" s="695"/>
      <c r="R65" s="461" t="s">
        <v>757</v>
      </c>
      <c r="S65" s="707" t="s">
        <v>316</v>
      </c>
      <c r="T65" s="707"/>
      <c r="U65" s="707"/>
      <c r="V65" s="707"/>
      <c r="W65" s="707"/>
      <c r="X65" s="707"/>
      <c r="Y65" s="707"/>
      <c r="Z65" s="803">
        <v>406710478</v>
      </c>
      <c r="AA65" s="803"/>
      <c r="AB65" s="803"/>
      <c r="AC65" s="803"/>
      <c r="AD65" s="803"/>
      <c r="AE65" s="803"/>
    </row>
    <row r="66" spans="1:31" ht="12" customHeight="1" thickBot="1">
      <c r="B66" s="700" t="s">
        <v>345</v>
      </c>
      <c r="C66" s="700"/>
      <c r="D66" s="700"/>
      <c r="E66" s="700"/>
      <c r="F66" s="700"/>
      <c r="G66" s="700"/>
      <c r="H66" s="700"/>
      <c r="I66" s="700"/>
      <c r="J66" s="700"/>
      <c r="K66" s="700"/>
      <c r="L66" s="700"/>
      <c r="M66" s="700"/>
      <c r="N66" s="700"/>
      <c r="O66" s="700"/>
      <c r="P66" s="700"/>
      <c r="Q66" s="700"/>
      <c r="R66" s="462" t="s">
        <v>721</v>
      </c>
      <c r="S66" s="804">
        <v>145041627.24000001</v>
      </c>
      <c r="T66" s="804"/>
      <c r="U66" s="804"/>
      <c r="V66" s="804"/>
      <c r="W66" s="804"/>
      <c r="X66" s="804"/>
      <c r="Y66" s="804"/>
      <c r="Z66" s="805">
        <v>480860206.13</v>
      </c>
      <c r="AA66" s="805"/>
      <c r="AB66" s="805"/>
      <c r="AC66" s="805"/>
      <c r="AD66" s="805"/>
      <c r="AE66" s="805"/>
    </row>
    <row r="67" spans="1:31" ht="11.25" customHeight="1"/>
    <row r="68" spans="1:31" ht="12" thickBot="1">
      <c r="R68" s="467" t="s">
        <v>734</v>
      </c>
    </row>
    <row r="69" spans="1:31" ht="72">
      <c r="B69" s="703" t="s">
        <v>144</v>
      </c>
      <c r="C69" s="703"/>
      <c r="D69" s="703"/>
      <c r="E69" s="703"/>
      <c r="F69" s="703"/>
      <c r="G69" s="703"/>
      <c r="H69" s="703"/>
      <c r="I69" s="703"/>
      <c r="J69" s="703"/>
      <c r="K69" s="703"/>
      <c r="L69" s="703"/>
      <c r="M69" s="703"/>
      <c r="N69" s="704" t="s">
        <v>651</v>
      </c>
      <c r="O69" s="704"/>
      <c r="P69" s="704" t="s">
        <v>174</v>
      </c>
      <c r="Q69" s="704"/>
      <c r="R69" s="463" t="s">
        <v>173</v>
      </c>
    </row>
    <row r="70" spans="1:31">
      <c r="B70" s="697" t="s">
        <v>652</v>
      </c>
      <c r="C70" s="697"/>
      <c r="D70" s="697"/>
      <c r="E70" s="697"/>
      <c r="F70" s="697"/>
      <c r="G70" s="697"/>
      <c r="H70" s="697"/>
      <c r="I70" s="697"/>
      <c r="J70" s="697"/>
      <c r="K70" s="697"/>
      <c r="L70" s="697"/>
      <c r="M70" s="697"/>
      <c r="N70" s="698" t="s">
        <v>653</v>
      </c>
      <c r="O70" s="698"/>
      <c r="P70" s="698" t="s">
        <v>654</v>
      </c>
      <c r="Q70" s="698"/>
      <c r="R70" s="464" t="s">
        <v>655</v>
      </c>
    </row>
    <row r="71" spans="1:31" ht="12">
      <c r="A71" s="482"/>
      <c r="B71" s="694" t="s">
        <v>346</v>
      </c>
      <c r="C71" s="694"/>
      <c r="D71" s="694"/>
      <c r="E71" s="694"/>
      <c r="F71" s="694"/>
      <c r="G71" s="694"/>
      <c r="H71" s="694"/>
      <c r="I71" s="694"/>
      <c r="J71" s="694"/>
      <c r="K71" s="694"/>
      <c r="L71" s="694"/>
      <c r="M71" s="694"/>
      <c r="N71" s="469"/>
      <c r="O71" s="470"/>
      <c r="P71" s="699">
        <v>0</v>
      </c>
      <c r="Q71" s="699"/>
      <c r="R71" s="471">
        <v>0</v>
      </c>
      <c r="S71" s="482"/>
      <c r="T71" s="482"/>
    </row>
    <row r="72" spans="1:31" ht="12">
      <c r="B72" s="694" t="s">
        <v>160</v>
      </c>
      <c r="C72" s="694"/>
      <c r="D72" s="694"/>
      <c r="E72" s="694"/>
      <c r="F72" s="694"/>
      <c r="G72" s="694"/>
      <c r="H72" s="694"/>
      <c r="I72" s="694"/>
      <c r="J72" s="694"/>
      <c r="K72" s="694"/>
      <c r="L72" s="694"/>
      <c r="M72" s="694"/>
      <c r="N72" s="472"/>
      <c r="O72" s="473"/>
      <c r="P72" s="474"/>
      <c r="Q72" s="475"/>
      <c r="R72" s="465"/>
    </row>
    <row r="73" spans="1:31" ht="12">
      <c r="A73" s="482"/>
      <c r="B73" s="694" t="s">
        <v>165</v>
      </c>
      <c r="C73" s="694"/>
      <c r="D73" s="694"/>
      <c r="E73" s="694"/>
      <c r="F73" s="694"/>
      <c r="G73" s="694"/>
      <c r="H73" s="694"/>
      <c r="I73" s="694"/>
      <c r="J73" s="694"/>
      <c r="K73" s="694"/>
      <c r="L73" s="694"/>
      <c r="M73" s="694"/>
      <c r="N73" s="469"/>
      <c r="O73" s="470"/>
      <c r="P73" s="474"/>
      <c r="Q73" s="475"/>
      <c r="R73" s="465"/>
      <c r="S73" s="482"/>
      <c r="T73" s="482"/>
    </row>
    <row r="74" spans="1:31" ht="12">
      <c r="A74" s="482"/>
      <c r="B74" s="695" t="s">
        <v>347</v>
      </c>
      <c r="C74" s="695"/>
      <c r="D74" s="695"/>
      <c r="E74" s="695"/>
      <c r="F74" s="695"/>
      <c r="G74" s="695"/>
      <c r="H74" s="695"/>
      <c r="I74" s="695"/>
      <c r="J74" s="695"/>
      <c r="K74" s="695"/>
      <c r="L74" s="695"/>
      <c r="M74" s="695"/>
      <c r="N74" s="696" t="s">
        <v>760</v>
      </c>
      <c r="O74" s="696"/>
      <c r="P74" s="474"/>
      <c r="Q74" s="475"/>
      <c r="R74" s="465"/>
      <c r="S74" s="482"/>
      <c r="T74" s="482"/>
    </row>
    <row r="75" spans="1:31" ht="12">
      <c r="B75" s="694" t="s">
        <v>162</v>
      </c>
      <c r="C75" s="694"/>
      <c r="D75" s="694"/>
      <c r="E75" s="694"/>
      <c r="F75" s="694"/>
      <c r="G75" s="694"/>
      <c r="H75" s="694"/>
      <c r="I75" s="694"/>
      <c r="J75" s="694"/>
      <c r="K75" s="694"/>
      <c r="L75" s="694"/>
      <c r="M75" s="694"/>
      <c r="N75" s="472"/>
      <c r="O75" s="473"/>
      <c r="P75" s="474"/>
      <c r="Q75" s="475"/>
      <c r="R75" s="465"/>
    </row>
    <row r="76" spans="1:31" ht="12">
      <c r="B76" s="691" t="s">
        <v>167</v>
      </c>
      <c r="C76" s="691"/>
      <c r="D76" s="691"/>
      <c r="E76" s="691"/>
      <c r="F76" s="691"/>
      <c r="G76" s="691"/>
      <c r="H76" s="691"/>
      <c r="I76" s="691"/>
      <c r="J76" s="691"/>
      <c r="K76" s="691"/>
      <c r="L76" s="691"/>
      <c r="M76" s="691"/>
      <c r="N76" s="472"/>
      <c r="O76" s="473"/>
      <c r="P76" s="474"/>
      <c r="Q76" s="475"/>
      <c r="R76" s="465"/>
      <c r="S76" s="271" t="s">
        <v>701</v>
      </c>
    </row>
    <row r="77" spans="1:31" ht="12">
      <c r="B77" s="691" t="s">
        <v>761</v>
      </c>
      <c r="C77" s="691"/>
      <c r="D77" s="691"/>
      <c r="E77" s="691"/>
      <c r="F77" s="691"/>
      <c r="G77" s="691"/>
      <c r="H77" s="691"/>
      <c r="I77" s="691"/>
      <c r="J77" s="691"/>
      <c r="K77" s="691"/>
      <c r="L77" s="691"/>
      <c r="M77" s="691"/>
      <c r="N77" s="472"/>
      <c r="O77" s="473"/>
      <c r="P77" s="474"/>
      <c r="Q77" s="475"/>
      <c r="R77" s="465"/>
    </row>
    <row r="78" spans="1:31" ht="12">
      <c r="B78" s="691" t="s">
        <v>762</v>
      </c>
      <c r="C78" s="691"/>
      <c r="D78" s="691"/>
      <c r="E78" s="691"/>
      <c r="F78" s="691"/>
      <c r="G78" s="691"/>
      <c r="H78" s="691"/>
      <c r="I78" s="691"/>
      <c r="J78" s="691"/>
      <c r="K78" s="691"/>
      <c r="L78" s="691"/>
      <c r="M78" s="691"/>
      <c r="N78" s="472"/>
      <c r="O78" s="473"/>
      <c r="P78" s="474"/>
      <c r="Q78" s="475"/>
      <c r="R78" s="465"/>
    </row>
    <row r="79" spans="1:31" ht="12">
      <c r="B79" s="691" t="s">
        <v>170</v>
      </c>
      <c r="C79" s="691"/>
      <c r="D79" s="691"/>
      <c r="E79" s="691"/>
      <c r="F79" s="691"/>
      <c r="G79" s="691"/>
      <c r="H79" s="691"/>
      <c r="I79" s="691"/>
      <c r="J79" s="691"/>
      <c r="K79" s="691"/>
      <c r="L79" s="691"/>
      <c r="M79" s="691"/>
      <c r="N79" s="472"/>
      <c r="O79" s="473"/>
      <c r="P79" s="474"/>
      <c r="Q79" s="475"/>
      <c r="R79" s="465"/>
    </row>
    <row r="80" spans="1:31" ht="12">
      <c r="B80" s="691" t="s">
        <v>761</v>
      </c>
      <c r="C80" s="691"/>
      <c r="D80" s="691"/>
      <c r="E80" s="691"/>
      <c r="F80" s="691"/>
      <c r="G80" s="691"/>
      <c r="H80" s="691"/>
      <c r="I80" s="691"/>
      <c r="J80" s="691"/>
      <c r="K80" s="691"/>
      <c r="L80" s="691"/>
      <c r="M80" s="691"/>
      <c r="N80" s="472"/>
      <c r="O80" s="473"/>
      <c r="P80" s="474"/>
      <c r="Q80" s="475"/>
      <c r="R80" s="465"/>
    </row>
    <row r="81" spans="2:18" ht="12.75" thickBot="1">
      <c r="B81" s="692" t="s">
        <v>762</v>
      </c>
      <c r="C81" s="692"/>
      <c r="D81" s="692"/>
      <c r="E81" s="692"/>
      <c r="F81" s="692"/>
      <c r="G81" s="692"/>
      <c r="H81" s="692"/>
      <c r="I81" s="692"/>
      <c r="J81" s="692"/>
      <c r="K81" s="692"/>
      <c r="L81" s="692"/>
      <c r="M81" s="692"/>
      <c r="N81" s="476"/>
      <c r="O81" s="477"/>
      <c r="P81" s="478"/>
      <c r="Q81" s="479"/>
      <c r="R81" s="480"/>
    </row>
    <row r="84" spans="2:18" ht="12">
      <c r="C84" s="446" t="s">
        <v>723</v>
      </c>
      <c r="D84" s="446"/>
      <c r="E84" s="446"/>
      <c r="F84" s="446"/>
      <c r="G84" s="446"/>
      <c r="I84" s="725" t="s">
        <v>724</v>
      </c>
      <c r="J84" s="725"/>
      <c r="K84" s="725"/>
      <c r="M84" s="449"/>
      <c r="N84" s="449"/>
      <c r="O84" s="449"/>
      <c r="P84" s="449"/>
    </row>
    <row r="85" spans="2:18">
      <c r="I85" s="690" t="s">
        <v>725</v>
      </c>
      <c r="J85" s="690"/>
      <c r="K85" s="690"/>
      <c r="M85" s="481" t="s">
        <v>296</v>
      </c>
      <c r="N85" s="481"/>
      <c r="O85" s="481"/>
      <c r="P85" s="481"/>
    </row>
    <row r="88" spans="2:18" ht="12">
      <c r="C88" s="303" t="s">
        <v>338</v>
      </c>
      <c r="D88" s="303"/>
      <c r="E88" s="303"/>
      <c r="F88" s="303"/>
      <c r="G88" s="303"/>
      <c r="I88" s="725" t="s">
        <v>726</v>
      </c>
      <c r="J88" s="725"/>
      <c r="K88" s="725"/>
      <c r="M88" s="449"/>
      <c r="N88" s="449"/>
      <c r="O88" s="449"/>
      <c r="P88" s="449"/>
    </row>
    <row r="89" spans="2:18">
      <c r="I89" s="690" t="s">
        <v>725</v>
      </c>
      <c r="J89" s="690"/>
      <c r="K89" s="690"/>
      <c r="M89" s="481" t="s">
        <v>296</v>
      </c>
      <c r="N89" s="481"/>
      <c r="O89" s="481"/>
      <c r="P89" s="481"/>
    </row>
    <row r="92" spans="2:18">
      <c r="C92" s="271" t="s">
        <v>171</v>
      </c>
    </row>
    <row r="93" spans="2:18">
      <c r="C93" s="271" t="s">
        <v>763</v>
      </c>
    </row>
  </sheetData>
  <mergeCells count="154">
    <mergeCell ref="I88:K88"/>
    <mergeCell ref="I89:K89"/>
    <mergeCell ref="B78:M78"/>
    <mergeCell ref="B79:M79"/>
    <mergeCell ref="B80:M80"/>
    <mergeCell ref="B81:M81"/>
    <mergeCell ref="I84:K84"/>
    <mergeCell ref="I85:K85"/>
    <mergeCell ref="B73:M73"/>
    <mergeCell ref="B74:M74"/>
    <mergeCell ref="N74:O74"/>
    <mergeCell ref="B75:M75"/>
    <mergeCell ref="B76:M76"/>
    <mergeCell ref="B77:M77"/>
    <mergeCell ref="B70:M70"/>
    <mergeCell ref="N70:O70"/>
    <mergeCell ref="P70:Q70"/>
    <mergeCell ref="B71:M71"/>
    <mergeCell ref="P71:Q71"/>
    <mergeCell ref="B72:M72"/>
    <mergeCell ref="B66:Q66"/>
    <mergeCell ref="S66:Y66"/>
    <mergeCell ref="Z66:AE66"/>
    <mergeCell ref="B69:M69"/>
    <mergeCell ref="N69:O69"/>
    <mergeCell ref="P69:Q69"/>
    <mergeCell ref="B64:Q64"/>
    <mergeCell ref="S64:Y64"/>
    <mergeCell ref="Z64:AE64"/>
    <mergeCell ref="B65:Q65"/>
    <mergeCell ref="S65:Y65"/>
    <mergeCell ref="Z65:AE65"/>
    <mergeCell ref="B62:Q62"/>
    <mergeCell ref="S62:Y62"/>
    <mergeCell ref="Z62:AE62"/>
    <mergeCell ref="B63:Q63"/>
    <mergeCell ref="S63:Y63"/>
    <mergeCell ref="Z63:AE63"/>
    <mergeCell ref="B60:Q60"/>
    <mergeCell ref="S60:Y60"/>
    <mergeCell ref="Z60:AE60"/>
    <mergeCell ref="B61:Q61"/>
    <mergeCell ref="S61:Y61"/>
    <mergeCell ref="Z61:AE61"/>
    <mergeCell ref="B58:Q58"/>
    <mergeCell ref="S58:Y58"/>
    <mergeCell ref="Z58:AE58"/>
    <mergeCell ref="B59:Q59"/>
    <mergeCell ref="S59:Y59"/>
    <mergeCell ref="Z59:AE59"/>
    <mergeCell ref="B56:Q56"/>
    <mergeCell ref="S56:Y56"/>
    <mergeCell ref="Z56:AE56"/>
    <mergeCell ref="B57:Q57"/>
    <mergeCell ref="S57:Y57"/>
    <mergeCell ref="Z57:AE57"/>
    <mergeCell ref="B54:Q54"/>
    <mergeCell ref="S54:Y54"/>
    <mergeCell ref="Z54:AE54"/>
    <mergeCell ref="B55:Q55"/>
    <mergeCell ref="S55:Y55"/>
    <mergeCell ref="Z55:AE55"/>
    <mergeCell ref="B52:Q52"/>
    <mergeCell ref="S52:Y52"/>
    <mergeCell ref="Z52:AE52"/>
    <mergeCell ref="B53:Q53"/>
    <mergeCell ref="S53:Y53"/>
    <mergeCell ref="Z53:AE53"/>
    <mergeCell ref="B50:Q50"/>
    <mergeCell ref="S50:Y50"/>
    <mergeCell ref="Z50:AE50"/>
    <mergeCell ref="B51:Q51"/>
    <mergeCell ref="S51:Y51"/>
    <mergeCell ref="Z51:AE51"/>
    <mergeCell ref="B48:Q48"/>
    <mergeCell ref="S48:Y48"/>
    <mergeCell ref="Z48:AE48"/>
    <mergeCell ref="B49:Q49"/>
    <mergeCell ref="S49:Y49"/>
    <mergeCell ref="Z49:AE49"/>
    <mergeCell ref="B46:Q46"/>
    <mergeCell ref="S46:Y46"/>
    <mergeCell ref="Z46:AE46"/>
    <mergeCell ref="B47:Q47"/>
    <mergeCell ref="S47:Y47"/>
    <mergeCell ref="Z47:AE47"/>
    <mergeCell ref="B44:Q44"/>
    <mergeCell ref="S44:Y44"/>
    <mergeCell ref="Z44:AE44"/>
    <mergeCell ref="B45:Q45"/>
    <mergeCell ref="S45:Y45"/>
    <mergeCell ref="Z45:AE45"/>
    <mergeCell ref="B42:Q42"/>
    <mergeCell ref="S42:Y42"/>
    <mergeCell ref="Z42:AE42"/>
    <mergeCell ref="B43:Q43"/>
    <mergeCell ref="S43:Y43"/>
    <mergeCell ref="Z43:AE43"/>
    <mergeCell ref="B40:Q40"/>
    <mergeCell ref="S40:Y40"/>
    <mergeCell ref="Z40:AE40"/>
    <mergeCell ref="B41:Q41"/>
    <mergeCell ref="S41:Y41"/>
    <mergeCell ref="Z41:AE41"/>
    <mergeCell ref="B38:Q38"/>
    <mergeCell ref="S38:Y38"/>
    <mergeCell ref="Z38:AE38"/>
    <mergeCell ref="B39:Q39"/>
    <mergeCell ref="S39:Y39"/>
    <mergeCell ref="Z39:AE39"/>
    <mergeCell ref="B36:Q36"/>
    <mergeCell ref="S36:Y36"/>
    <mergeCell ref="Z36:AE36"/>
    <mergeCell ref="B37:Q37"/>
    <mergeCell ref="S37:Y37"/>
    <mergeCell ref="Z37:AE37"/>
    <mergeCell ref="B34:Q34"/>
    <mergeCell ref="S34:Y34"/>
    <mergeCell ref="Z34:AE34"/>
    <mergeCell ref="B35:Q35"/>
    <mergeCell ref="S35:Y35"/>
    <mergeCell ref="Z35:AE35"/>
    <mergeCell ref="B32:Q32"/>
    <mergeCell ref="S32:Y32"/>
    <mergeCell ref="Z32:AE32"/>
    <mergeCell ref="B33:Q33"/>
    <mergeCell ref="S33:Y33"/>
    <mergeCell ref="Z33:AE33"/>
    <mergeCell ref="B30:Q30"/>
    <mergeCell ref="S30:Y30"/>
    <mergeCell ref="Z30:AE30"/>
    <mergeCell ref="B31:Q31"/>
    <mergeCell ref="S31:Y31"/>
    <mergeCell ref="Z31:AE31"/>
    <mergeCell ref="G24:K24"/>
    <mergeCell ref="L24:AC24"/>
    <mergeCell ref="F26:Y26"/>
    <mergeCell ref="S28:Y28"/>
    <mergeCell ref="Z28:AE28"/>
    <mergeCell ref="B29:Q29"/>
    <mergeCell ref="S29:Y29"/>
    <mergeCell ref="Z29:AE29"/>
    <mergeCell ref="C13:AC13"/>
    <mergeCell ref="C15:H15"/>
    <mergeCell ref="C17:AI17"/>
    <mergeCell ref="C19:AI19"/>
    <mergeCell ref="C21:AC21"/>
    <mergeCell ref="C22:T22"/>
    <mergeCell ref="T2:AG2"/>
    <mergeCell ref="T3:AG3"/>
    <mergeCell ref="G5:AA5"/>
    <mergeCell ref="G7:Z7"/>
    <mergeCell ref="I9:AI9"/>
    <mergeCell ref="C11:V1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C000"/>
  </sheetPr>
  <dimension ref="A1:I124"/>
  <sheetViews>
    <sheetView topLeftCell="A60" workbookViewId="0">
      <selection activeCell="E106" sqref="E106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18" t="s">
        <v>427</v>
      </c>
      <c r="B1" s="618"/>
      <c r="C1" s="618"/>
      <c r="D1" s="618"/>
      <c r="E1" s="618"/>
      <c r="F1" s="618"/>
      <c r="G1" s="618"/>
      <c r="H1" s="618"/>
    </row>
    <row r="2" spans="1:9" ht="15.75" customHeight="1">
      <c r="A2" s="619" t="s">
        <v>781</v>
      </c>
      <c r="B2" s="619"/>
      <c r="C2" s="619"/>
      <c r="D2" s="619"/>
      <c r="E2" s="619"/>
      <c r="F2" s="619"/>
      <c r="G2" s="619"/>
      <c r="H2" s="619"/>
    </row>
    <row r="3" spans="1:9" ht="2.1" customHeight="1"/>
    <row r="4" spans="1:9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9" ht="2.1" customHeight="1"/>
    <row r="6" spans="1:9" ht="12" customHeight="1">
      <c r="A6" s="617" t="s">
        <v>65</v>
      </c>
      <c r="B6" s="617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9" ht="12" customHeight="1">
      <c r="A7" s="617" t="s">
        <v>450</v>
      </c>
      <c r="B7" s="617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9" ht="21.75" customHeight="1" collapsed="1">
      <c r="A8" s="612" t="s">
        <v>14</v>
      </c>
      <c r="B8" s="612"/>
      <c r="C8" s="275">
        <v>45255159.829999998</v>
      </c>
      <c r="D8" s="276"/>
      <c r="E8" s="275">
        <v>37197798682.709999</v>
      </c>
      <c r="F8" s="275">
        <v>36809437151.43</v>
      </c>
      <c r="G8" s="275">
        <v>433616691.11000001</v>
      </c>
      <c r="H8" s="277"/>
      <c r="I8" s="278"/>
    </row>
    <row r="9" spans="1:9" ht="24" hidden="1" customHeight="1" outlineLevel="1">
      <c r="A9" s="609" t="s">
        <v>15</v>
      </c>
      <c r="B9" s="609"/>
      <c r="C9" s="509">
        <v>387099</v>
      </c>
      <c r="D9" s="510"/>
      <c r="E9" s="510"/>
      <c r="F9" s="509">
        <v>35000</v>
      </c>
      <c r="G9" s="509">
        <v>352099</v>
      </c>
      <c r="H9" s="511"/>
      <c r="I9" s="512"/>
    </row>
    <row r="10" spans="1:9" ht="12" hidden="1" customHeight="1" outlineLevel="1">
      <c r="A10" s="609" t="s">
        <v>76</v>
      </c>
      <c r="B10" s="609"/>
      <c r="C10" s="510"/>
      <c r="D10" s="510"/>
      <c r="E10" s="509">
        <v>25198366.800000001</v>
      </c>
      <c r="F10" s="509">
        <v>25198366.800000001</v>
      </c>
      <c r="G10" s="510"/>
      <c r="H10" s="511"/>
      <c r="I10" s="512"/>
    </row>
    <row r="11" spans="1:9" ht="12" hidden="1" customHeight="1" outlineLevel="2">
      <c r="A11" s="615" t="s">
        <v>16</v>
      </c>
      <c r="B11" s="615"/>
      <c r="C11" s="510"/>
      <c r="D11" s="510"/>
      <c r="E11" s="509">
        <v>25198366.800000001</v>
      </c>
      <c r="F11" s="509">
        <v>25198366.800000001</v>
      </c>
      <c r="G11" s="510"/>
      <c r="H11" s="511"/>
      <c r="I11" s="512"/>
    </row>
    <row r="12" spans="1:9" ht="24" hidden="1" customHeight="1" outlineLevel="3">
      <c r="A12" s="621" t="s">
        <v>449</v>
      </c>
      <c r="B12" s="621"/>
      <c r="C12" s="513"/>
      <c r="D12" s="513"/>
      <c r="E12" s="514">
        <v>17985218.550000001</v>
      </c>
      <c r="F12" s="514">
        <v>17985218.550000001</v>
      </c>
      <c r="G12" s="513"/>
      <c r="H12" s="515"/>
      <c r="I12" s="516"/>
    </row>
    <row r="13" spans="1:9" ht="12" hidden="1" customHeight="1" outlineLevel="3">
      <c r="A13" s="621" t="s">
        <v>448</v>
      </c>
      <c r="B13" s="621"/>
      <c r="C13" s="513"/>
      <c r="D13" s="513"/>
      <c r="E13" s="514">
        <v>7213148.25</v>
      </c>
      <c r="F13" s="514">
        <v>7213148.25</v>
      </c>
      <c r="G13" s="513"/>
      <c r="H13" s="515"/>
      <c r="I13" s="516"/>
    </row>
    <row r="14" spans="1:9" ht="24" hidden="1" customHeight="1" outlineLevel="1">
      <c r="A14" s="609" t="s">
        <v>17</v>
      </c>
      <c r="B14" s="609"/>
      <c r="C14" s="509">
        <v>5592016.6299999999</v>
      </c>
      <c r="D14" s="510"/>
      <c r="E14" s="509">
        <v>19062352483.130001</v>
      </c>
      <c r="F14" s="509">
        <v>19058175394.179996</v>
      </c>
      <c r="G14" s="509">
        <v>9769105.5800000001</v>
      </c>
      <c r="H14" s="511"/>
      <c r="I14" s="512"/>
    </row>
    <row r="15" spans="1:9" ht="24" hidden="1" customHeight="1" outlineLevel="2">
      <c r="A15" s="616" t="s">
        <v>447</v>
      </c>
      <c r="B15" s="616"/>
      <c r="C15" s="514">
        <v>2400</v>
      </c>
      <c r="D15" s="513"/>
      <c r="E15" s="514">
        <v>30000</v>
      </c>
      <c r="F15" s="514">
        <v>8600</v>
      </c>
      <c r="G15" s="514">
        <v>23800</v>
      </c>
      <c r="H15" s="515"/>
      <c r="I15" s="516"/>
    </row>
    <row r="16" spans="1:9" ht="24" hidden="1" customHeight="1" outlineLevel="2">
      <c r="A16" s="616" t="s">
        <v>440</v>
      </c>
      <c r="B16" s="616"/>
      <c r="C16" s="514">
        <v>5538116.0499999998</v>
      </c>
      <c r="D16" s="513"/>
      <c r="E16" s="514">
        <v>18513639875.34</v>
      </c>
      <c r="F16" s="514">
        <v>18519177991.389999</v>
      </c>
      <c r="G16" s="513"/>
      <c r="H16" s="515"/>
      <c r="I16" s="516"/>
    </row>
    <row r="17" spans="1:9" ht="24" hidden="1" customHeight="1" outlineLevel="2">
      <c r="A17" s="616" t="s">
        <v>446</v>
      </c>
      <c r="B17" s="616"/>
      <c r="C17" s="514">
        <v>1500</v>
      </c>
      <c r="D17" s="513"/>
      <c r="E17" s="514">
        <v>9680000</v>
      </c>
      <c r="F17" s="514">
        <v>9660500</v>
      </c>
      <c r="G17" s="514">
        <v>21000</v>
      </c>
      <c r="H17" s="515"/>
      <c r="I17" s="516"/>
    </row>
    <row r="18" spans="1:9" ht="24" hidden="1" customHeight="1" outlineLevel="2">
      <c r="A18" s="616" t="s">
        <v>445</v>
      </c>
      <c r="B18" s="616"/>
      <c r="C18" s="513"/>
      <c r="D18" s="513"/>
      <c r="E18" s="514">
        <v>7115251.5</v>
      </c>
      <c r="F18" s="514">
        <v>7115251.5</v>
      </c>
      <c r="G18" s="513"/>
      <c r="H18" s="515"/>
      <c r="I18" s="516"/>
    </row>
    <row r="19" spans="1:9" ht="24" hidden="1" customHeight="1" outlineLevel="2">
      <c r="A19" s="616" t="s">
        <v>444</v>
      </c>
      <c r="B19" s="616"/>
      <c r="C19" s="514">
        <v>50000</v>
      </c>
      <c r="D19" s="513"/>
      <c r="E19" s="514">
        <v>513214657.29000002</v>
      </c>
      <c r="F19" s="514">
        <v>513214657.29000002</v>
      </c>
      <c r="G19" s="514">
        <v>50000</v>
      </c>
      <c r="H19" s="515"/>
      <c r="I19" s="516"/>
    </row>
    <row r="20" spans="1:9" ht="24" hidden="1" customHeight="1" outlineLevel="2">
      <c r="A20" s="616" t="s">
        <v>443</v>
      </c>
      <c r="B20" s="616"/>
      <c r="C20" s="517">
        <v>0.57999999999999996</v>
      </c>
      <c r="D20" s="513"/>
      <c r="E20" s="514">
        <v>20000</v>
      </c>
      <c r="F20" s="513"/>
      <c r="G20" s="514">
        <v>20000.580000000002</v>
      </c>
      <c r="H20" s="515"/>
      <c r="I20" s="516"/>
    </row>
    <row r="21" spans="1:9" ht="24" hidden="1" customHeight="1" outlineLevel="2">
      <c r="A21" s="616" t="s">
        <v>442</v>
      </c>
      <c r="B21" s="616"/>
      <c r="C21" s="513"/>
      <c r="D21" s="513"/>
      <c r="E21" s="514">
        <v>9685000</v>
      </c>
      <c r="F21" s="514">
        <v>30695</v>
      </c>
      <c r="G21" s="514">
        <v>9654305</v>
      </c>
      <c r="H21" s="515"/>
      <c r="I21" s="516"/>
    </row>
    <row r="22" spans="1:9" ht="24" hidden="1" customHeight="1" outlineLevel="2">
      <c r="A22" s="616" t="s">
        <v>782</v>
      </c>
      <c r="B22" s="616"/>
      <c r="C22" s="513"/>
      <c r="D22" s="513"/>
      <c r="E22" s="514">
        <v>8967699</v>
      </c>
      <c r="F22" s="514">
        <v>8967699</v>
      </c>
      <c r="G22" s="513"/>
      <c r="H22" s="515"/>
      <c r="I22" s="516"/>
    </row>
    <row r="23" spans="1:9" ht="24" hidden="1" customHeight="1" outlineLevel="1">
      <c r="A23" s="609" t="s">
        <v>18</v>
      </c>
      <c r="B23" s="609"/>
      <c r="C23" s="509">
        <v>39276044.200000003</v>
      </c>
      <c r="D23" s="510"/>
      <c r="E23" s="509">
        <v>17820972832.779999</v>
      </c>
      <c r="F23" s="509">
        <v>17726028390.450001</v>
      </c>
      <c r="G23" s="509">
        <v>134220486.53</v>
      </c>
      <c r="H23" s="511"/>
      <c r="I23" s="512"/>
    </row>
    <row r="24" spans="1:9" ht="24" hidden="1" customHeight="1" outlineLevel="2">
      <c r="A24" s="616" t="s">
        <v>439</v>
      </c>
      <c r="B24" s="616"/>
      <c r="C24" s="514">
        <v>38069468.93</v>
      </c>
      <c r="D24" s="513"/>
      <c r="E24" s="514">
        <v>17066953323.74</v>
      </c>
      <c r="F24" s="514">
        <v>16979591482.289999</v>
      </c>
      <c r="G24" s="514">
        <v>125431310.38</v>
      </c>
      <c r="H24" s="515"/>
      <c r="I24" s="516"/>
    </row>
    <row r="25" spans="1:9" ht="24" hidden="1" customHeight="1" outlineLevel="2">
      <c r="A25" s="616" t="s">
        <v>438</v>
      </c>
      <c r="B25" s="616"/>
      <c r="C25" s="514">
        <v>1206575.27</v>
      </c>
      <c r="D25" s="513"/>
      <c r="E25" s="514">
        <v>463744509.04000002</v>
      </c>
      <c r="F25" s="514">
        <v>456161908.16000003</v>
      </c>
      <c r="G25" s="514">
        <v>8789176.1500000004</v>
      </c>
      <c r="H25" s="515"/>
      <c r="I25" s="516"/>
    </row>
    <row r="26" spans="1:9" ht="24" hidden="1" customHeight="1" outlineLevel="2">
      <c r="A26" s="616" t="s">
        <v>783</v>
      </c>
      <c r="B26" s="616"/>
      <c r="C26" s="513"/>
      <c r="D26" s="513"/>
      <c r="E26" s="514">
        <v>290275000</v>
      </c>
      <c r="F26" s="514">
        <v>290275000</v>
      </c>
      <c r="G26" s="513"/>
      <c r="H26" s="515"/>
      <c r="I26" s="516"/>
    </row>
    <row r="27" spans="1:9" ht="24" hidden="1" customHeight="1" outlineLevel="1">
      <c r="A27" s="609" t="s">
        <v>357</v>
      </c>
      <c r="B27" s="609"/>
      <c r="C27" s="510"/>
      <c r="D27" s="510"/>
      <c r="E27" s="509">
        <v>289275000</v>
      </c>
      <c r="F27" s="510"/>
      <c r="G27" s="509">
        <v>289275000</v>
      </c>
      <c r="H27" s="511"/>
      <c r="I27" s="512"/>
    </row>
    <row r="28" spans="1:9" ht="21.75" customHeight="1" collapsed="1">
      <c r="A28" s="612" t="s">
        <v>179</v>
      </c>
      <c r="B28" s="612"/>
      <c r="C28" s="275">
        <v>252882.12</v>
      </c>
      <c r="D28" s="276"/>
      <c r="E28" s="275">
        <v>11233151.720000001</v>
      </c>
      <c r="F28" s="275">
        <v>11283334.699999999</v>
      </c>
      <c r="G28" s="275">
        <v>202699.14</v>
      </c>
      <c r="H28" s="277"/>
      <c r="I28" s="278"/>
    </row>
    <row r="29" spans="1:9" ht="24" hidden="1" customHeight="1" outlineLevel="1">
      <c r="A29" s="609" t="s">
        <v>180</v>
      </c>
      <c r="B29" s="609"/>
      <c r="C29" s="509">
        <v>252882.12</v>
      </c>
      <c r="D29" s="510"/>
      <c r="E29" s="509">
        <v>11233151.720000001</v>
      </c>
      <c r="F29" s="509">
        <v>11283334.699999999</v>
      </c>
      <c r="G29" s="509">
        <v>202699.14</v>
      </c>
      <c r="H29" s="511"/>
      <c r="I29" s="512"/>
    </row>
    <row r="30" spans="1:9" ht="24" hidden="1" customHeight="1" outlineLevel="2">
      <c r="A30" s="615" t="s">
        <v>358</v>
      </c>
      <c r="B30" s="615"/>
      <c r="C30" s="509">
        <v>252882.12</v>
      </c>
      <c r="D30" s="510"/>
      <c r="E30" s="509">
        <v>11233151.720000001</v>
      </c>
      <c r="F30" s="509">
        <v>11283334.699999999</v>
      </c>
      <c r="G30" s="509">
        <v>202699.14</v>
      </c>
      <c r="H30" s="511"/>
      <c r="I30" s="512"/>
    </row>
    <row r="31" spans="1:9" ht="21.75" customHeight="1" collapsed="1">
      <c r="A31" s="612" t="s">
        <v>19</v>
      </c>
      <c r="B31" s="612"/>
      <c r="C31" s="275">
        <v>190583106.58000001</v>
      </c>
      <c r="D31" s="276"/>
      <c r="E31" s="275">
        <v>852235207.96000004</v>
      </c>
      <c r="F31" s="275">
        <v>919135984</v>
      </c>
      <c r="G31" s="275">
        <v>123682330.54000001</v>
      </c>
      <c r="H31" s="277"/>
      <c r="I31" s="278"/>
    </row>
    <row r="32" spans="1:9" ht="36" hidden="1" customHeight="1" outlineLevel="1">
      <c r="A32" s="609" t="s">
        <v>20</v>
      </c>
      <c r="B32" s="609"/>
      <c r="C32" s="509">
        <v>202544349.58000001</v>
      </c>
      <c r="D32" s="510"/>
      <c r="E32" s="509">
        <v>848041223.96000004</v>
      </c>
      <c r="F32" s="509">
        <v>917552000</v>
      </c>
      <c r="G32" s="509">
        <v>133033573.54000001</v>
      </c>
      <c r="H32" s="511"/>
      <c r="I32" s="512"/>
    </row>
    <row r="33" spans="1:9" ht="36" hidden="1" customHeight="1" outlineLevel="1">
      <c r="A33" s="609" t="s">
        <v>21</v>
      </c>
      <c r="B33" s="609"/>
      <c r="C33" s="509">
        <v>9681</v>
      </c>
      <c r="D33" s="510"/>
      <c r="E33" s="509">
        <v>17984</v>
      </c>
      <c r="F33" s="509">
        <v>17984</v>
      </c>
      <c r="G33" s="509">
        <v>9681</v>
      </c>
      <c r="H33" s="511"/>
      <c r="I33" s="512"/>
    </row>
    <row r="34" spans="1:9" ht="36" hidden="1" customHeight="1" outlineLevel="2">
      <c r="A34" s="615" t="s">
        <v>22</v>
      </c>
      <c r="B34" s="615"/>
      <c r="C34" s="510"/>
      <c r="D34" s="510"/>
      <c r="E34" s="509">
        <v>17984</v>
      </c>
      <c r="F34" s="509">
        <v>17984</v>
      </c>
      <c r="G34" s="510"/>
      <c r="H34" s="511"/>
      <c r="I34" s="512"/>
    </row>
    <row r="35" spans="1:9" ht="36" hidden="1" customHeight="1" outlineLevel="2">
      <c r="A35" s="615" t="s">
        <v>23</v>
      </c>
      <c r="B35" s="615"/>
      <c r="C35" s="509">
        <v>9681</v>
      </c>
      <c r="D35" s="510"/>
      <c r="E35" s="510"/>
      <c r="F35" s="510"/>
      <c r="G35" s="509">
        <v>9681</v>
      </c>
      <c r="H35" s="511"/>
      <c r="I35" s="512"/>
    </row>
    <row r="36" spans="1:9" ht="24" hidden="1" customHeight="1" outlineLevel="1">
      <c r="A36" s="609" t="s">
        <v>181</v>
      </c>
      <c r="B36" s="609"/>
      <c r="C36" s="510"/>
      <c r="D36" s="510"/>
      <c r="E36" s="509">
        <v>4176000</v>
      </c>
      <c r="F36" s="509">
        <v>1566000</v>
      </c>
      <c r="G36" s="509">
        <v>2610000</v>
      </c>
      <c r="H36" s="511"/>
      <c r="I36" s="512"/>
    </row>
    <row r="37" spans="1:9" ht="24" hidden="1" customHeight="1" outlineLevel="2">
      <c r="A37" s="615" t="s">
        <v>182</v>
      </c>
      <c r="B37" s="615"/>
      <c r="C37" s="510"/>
      <c r="D37" s="510"/>
      <c r="E37" s="509">
        <v>4176000</v>
      </c>
      <c r="F37" s="509">
        <v>1566000</v>
      </c>
      <c r="G37" s="509">
        <v>2610000</v>
      </c>
      <c r="H37" s="511"/>
      <c r="I37" s="512"/>
    </row>
    <row r="38" spans="1:9" ht="48" hidden="1" customHeight="1" outlineLevel="1">
      <c r="A38" s="609" t="s">
        <v>183</v>
      </c>
      <c r="B38" s="609"/>
      <c r="C38" s="510"/>
      <c r="D38" s="509">
        <v>11970924</v>
      </c>
      <c r="E38" s="510"/>
      <c r="F38" s="510"/>
      <c r="G38" s="510"/>
      <c r="H38" s="613">
        <v>11970924</v>
      </c>
      <c r="I38" s="613"/>
    </row>
    <row r="39" spans="1:9" ht="11.25" customHeight="1" collapsed="1">
      <c r="A39" s="612" t="s">
        <v>24</v>
      </c>
      <c r="B39" s="612"/>
      <c r="C39" s="275">
        <v>23582834.289999999</v>
      </c>
      <c r="D39" s="276"/>
      <c r="E39" s="275">
        <v>19281544.219999999</v>
      </c>
      <c r="F39" s="275">
        <v>1512302.03</v>
      </c>
      <c r="G39" s="275">
        <v>41352076.479999997</v>
      </c>
      <c r="H39" s="277"/>
      <c r="I39" s="278"/>
    </row>
    <row r="40" spans="1:9" ht="12" hidden="1" customHeight="1" outlineLevel="1">
      <c r="A40" s="609" t="s">
        <v>25</v>
      </c>
      <c r="B40" s="609"/>
      <c r="C40" s="509">
        <v>23497979.010000002</v>
      </c>
      <c r="D40" s="510"/>
      <c r="E40" s="509">
        <v>19281544.219999999</v>
      </c>
      <c r="F40" s="509">
        <v>1512302.03</v>
      </c>
      <c r="G40" s="509">
        <v>41267221.200000003</v>
      </c>
      <c r="H40" s="511"/>
      <c r="I40" s="512"/>
    </row>
    <row r="41" spans="1:9" ht="12" hidden="1" customHeight="1" outlineLevel="1">
      <c r="A41" s="609" t="s">
        <v>244</v>
      </c>
      <c r="B41" s="609"/>
      <c r="C41" s="509">
        <v>84855.28</v>
      </c>
      <c r="D41" s="510"/>
      <c r="E41" s="510"/>
      <c r="F41" s="510"/>
      <c r="G41" s="509">
        <v>84855.28</v>
      </c>
      <c r="H41" s="511"/>
      <c r="I41" s="512"/>
    </row>
    <row r="42" spans="1:9" ht="21.75" customHeight="1" collapsed="1">
      <c r="A42" s="612" t="s">
        <v>26</v>
      </c>
      <c r="B42" s="612"/>
      <c r="C42" s="275">
        <v>6321691.4699999997</v>
      </c>
      <c r="D42" s="276"/>
      <c r="E42" s="275">
        <v>25628257.149999999</v>
      </c>
      <c r="F42" s="275">
        <v>22501216.859999999</v>
      </c>
      <c r="G42" s="275">
        <v>9448731.7599999998</v>
      </c>
      <c r="H42" s="277"/>
      <c r="I42" s="278"/>
    </row>
    <row r="43" spans="1:9" ht="24" hidden="1" customHeight="1" outlineLevel="1">
      <c r="A43" s="609" t="s">
        <v>27</v>
      </c>
      <c r="B43" s="609"/>
      <c r="C43" s="509">
        <v>5983761.29</v>
      </c>
      <c r="D43" s="510"/>
      <c r="E43" s="509">
        <v>1205091</v>
      </c>
      <c r="F43" s="510"/>
      <c r="G43" s="509">
        <v>7188852.29</v>
      </c>
      <c r="H43" s="511"/>
      <c r="I43" s="512"/>
    </row>
    <row r="44" spans="1:9" ht="24" hidden="1" customHeight="1" outlineLevel="1">
      <c r="A44" s="609" t="s">
        <v>28</v>
      </c>
      <c r="B44" s="609"/>
      <c r="C44" s="509">
        <v>173859.09</v>
      </c>
      <c r="D44" s="510"/>
      <c r="E44" s="509">
        <v>11270640.15</v>
      </c>
      <c r="F44" s="509">
        <v>9355676.9600000009</v>
      </c>
      <c r="G44" s="509">
        <v>2088822.28</v>
      </c>
      <c r="H44" s="511"/>
      <c r="I44" s="512"/>
    </row>
    <row r="45" spans="1:9" ht="24" hidden="1" customHeight="1" outlineLevel="2">
      <c r="A45" s="615" t="s">
        <v>29</v>
      </c>
      <c r="B45" s="615"/>
      <c r="C45" s="509">
        <v>173687.53</v>
      </c>
      <c r="D45" s="510"/>
      <c r="E45" s="509">
        <v>9354962.4199999999</v>
      </c>
      <c r="F45" s="509">
        <v>9354952.4299999997</v>
      </c>
      <c r="G45" s="509">
        <v>173697.52</v>
      </c>
      <c r="H45" s="511"/>
      <c r="I45" s="512"/>
    </row>
    <row r="46" spans="1:9" ht="36" hidden="1" customHeight="1" outlineLevel="2">
      <c r="A46" s="615" t="s">
        <v>30</v>
      </c>
      <c r="B46" s="615"/>
      <c r="C46" s="518">
        <v>171.56</v>
      </c>
      <c r="D46" s="510"/>
      <c r="E46" s="509">
        <v>1915677.73</v>
      </c>
      <c r="F46" s="518">
        <v>724.53</v>
      </c>
      <c r="G46" s="509">
        <v>1915124.76</v>
      </c>
      <c r="H46" s="511"/>
      <c r="I46" s="512"/>
    </row>
    <row r="47" spans="1:9" ht="36" hidden="1" customHeight="1" outlineLevel="1">
      <c r="A47" s="609" t="s">
        <v>31</v>
      </c>
      <c r="B47" s="609"/>
      <c r="C47" s="509">
        <v>164071.09</v>
      </c>
      <c r="D47" s="510"/>
      <c r="E47" s="509">
        <v>13152526</v>
      </c>
      <c r="F47" s="509">
        <v>13145539.9</v>
      </c>
      <c r="G47" s="509">
        <v>171057.19</v>
      </c>
      <c r="H47" s="511"/>
      <c r="I47" s="512"/>
    </row>
    <row r="48" spans="1:9" ht="21.75" customHeight="1" collapsed="1">
      <c r="A48" s="612" t="s">
        <v>184</v>
      </c>
      <c r="B48" s="612"/>
      <c r="C48" s="275">
        <v>8794549.4800000004</v>
      </c>
      <c r="D48" s="276"/>
      <c r="E48" s="275">
        <v>289173894.99000001</v>
      </c>
      <c r="F48" s="275">
        <v>38417906.539999999</v>
      </c>
      <c r="G48" s="275">
        <v>259550537.93000001</v>
      </c>
      <c r="H48" s="277"/>
      <c r="I48" s="278"/>
    </row>
    <row r="49" spans="1:9" ht="24" hidden="1" customHeight="1" outlineLevel="1">
      <c r="A49" s="609" t="s">
        <v>185</v>
      </c>
      <c r="B49" s="609"/>
      <c r="C49" s="509">
        <v>8621488.7100000009</v>
      </c>
      <c r="D49" s="510"/>
      <c r="E49" s="509">
        <v>286054043.27999997</v>
      </c>
      <c r="F49" s="509">
        <v>35372416.619999997</v>
      </c>
      <c r="G49" s="509">
        <v>259303115.37</v>
      </c>
      <c r="H49" s="511"/>
      <c r="I49" s="512"/>
    </row>
    <row r="50" spans="1:9" ht="12" hidden="1" customHeight="1" outlineLevel="1">
      <c r="A50" s="609" t="s">
        <v>186</v>
      </c>
      <c r="B50" s="609"/>
      <c r="C50" s="509">
        <v>173060.77</v>
      </c>
      <c r="D50" s="510"/>
      <c r="E50" s="509">
        <v>228035.71</v>
      </c>
      <c r="F50" s="509">
        <v>153673.92000000001</v>
      </c>
      <c r="G50" s="509">
        <v>247422.56</v>
      </c>
      <c r="H50" s="511"/>
      <c r="I50" s="512"/>
    </row>
    <row r="51" spans="1:9" ht="24" hidden="1" customHeight="1" outlineLevel="1">
      <c r="A51" s="609" t="s">
        <v>245</v>
      </c>
      <c r="B51" s="609"/>
      <c r="C51" s="510"/>
      <c r="D51" s="510"/>
      <c r="E51" s="509">
        <v>2891816</v>
      </c>
      <c r="F51" s="509">
        <v>2891816</v>
      </c>
      <c r="G51" s="510"/>
      <c r="H51" s="511"/>
      <c r="I51" s="512"/>
    </row>
    <row r="52" spans="1:9" ht="11.25" customHeight="1" collapsed="1">
      <c r="A52" s="612" t="s">
        <v>246</v>
      </c>
      <c r="B52" s="612"/>
      <c r="C52" s="275">
        <v>64630000</v>
      </c>
      <c r="D52" s="276"/>
      <c r="E52" s="276"/>
      <c r="F52" s="276"/>
      <c r="G52" s="275">
        <v>64630000</v>
      </c>
      <c r="H52" s="277"/>
      <c r="I52" s="278"/>
    </row>
    <row r="53" spans="1:9" ht="24" hidden="1" customHeight="1" outlineLevel="1">
      <c r="A53" s="609" t="s">
        <v>247</v>
      </c>
      <c r="B53" s="609"/>
      <c r="C53" s="509">
        <v>64630000</v>
      </c>
      <c r="D53" s="510"/>
      <c r="E53" s="510"/>
      <c r="F53" s="510"/>
      <c r="G53" s="509">
        <v>64630000</v>
      </c>
      <c r="H53" s="511"/>
      <c r="I53" s="512"/>
    </row>
    <row r="54" spans="1:9" ht="32.25" customHeight="1" collapsed="1">
      <c r="A54" s="612" t="s">
        <v>359</v>
      </c>
      <c r="B54" s="612"/>
      <c r="C54" s="275">
        <v>6238499480.8699999</v>
      </c>
      <c r="D54" s="276"/>
      <c r="E54" s="275">
        <v>421404791.13</v>
      </c>
      <c r="F54" s="275">
        <v>3575048</v>
      </c>
      <c r="G54" s="275">
        <v>6656329224</v>
      </c>
      <c r="H54" s="277"/>
      <c r="I54" s="278"/>
    </row>
    <row r="55" spans="1:9" ht="36" hidden="1" customHeight="1" outlineLevel="1">
      <c r="A55" s="609" t="s">
        <v>360</v>
      </c>
      <c r="B55" s="609"/>
      <c r="C55" s="509">
        <v>6238499480.8699999</v>
      </c>
      <c r="D55" s="510"/>
      <c r="E55" s="509">
        <v>421404791.13</v>
      </c>
      <c r="F55" s="509">
        <v>3575048</v>
      </c>
      <c r="G55" s="509">
        <v>6656329224</v>
      </c>
      <c r="H55" s="511"/>
      <c r="I55" s="512"/>
    </row>
    <row r="56" spans="1:9" ht="32.25" customHeight="1" collapsed="1">
      <c r="A56" s="612" t="s">
        <v>361</v>
      </c>
      <c r="B56" s="612"/>
      <c r="C56" s="275">
        <v>898679173.61000001</v>
      </c>
      <c r="D56" s="276"/>
      <c r="E56" s="275">
        <v>9049809.8499999996</v>
      </c>
      <c r="F56" s="275">
        <v>14583697.15</v>
      </c>
      <c r="G56" s="275">
        <v>893145286.30999994</v>
      </c>
      <c r="H56" s="277"/>
      <c r="I56" s="278"/>
    </row>
    <row r="57" spans="1:9" ht="36" hidden="1" customHeight="1" outlineLevel="1">
      <c r="A57" s="609" t="s">
        <v>362</v>
      </c>
      <c r="B57" s="609"/>
      <c r="C57" s="509">
        <v>898679173.61000001</v>
      </c>
      <c r="D57" s="510"/>
      <c r="E57" s="509">
        <v>9049809.8499999996</v>
      </c>
      <c r="F57" s="509">
        <v>14583697.15</v>
      </c>
      <c r="G57" s="509">
        <v>893145286.30999994</v>
      </c>
      <c r="H57" s="511"/>
      <c r="I57" s="512"/>
    </row>
    <row r="58" spans="1:9" ht="21.75" customHeight="1" collapsed="1">
      <c r="A58" s="612" t="s">
        <v>33</v>
      </c>
      <c r="B58" s="612"/>
      <c r="C58" s="275">
        <v>20365224</v>
      </c>
      <c r="D58" s="276"/>
      <c r="E58" s="276"/>
      <c r="F58" s="276"/>
      <c r="G58" s="275">
        <v>20365224</v>
      </c>
      <c r="H58" s="277"/>
      <c r="I58" s="278"/>
    </row>
    <row r="59" spans="1:9" ht="36" hidden="1" customHeight="1" outlineLevel="1">
      <c r="A59" s="609" t="s">
        <v>34</v>
      </c>
      <c r="B59" s="609"/>
      <c r="C59" s="509">
        <v>20365224</v>
      </c>
      <c r="D59" s="510"/>
      <c r="E59" s="510"/>
      <c r="F59" s="510"/>
      <c r="G59" s="509">
        <v>20365224</v>
      </c>
      <c r="H59" s="511"/>
      <c r="I59" s="512"/>
    </row>
    <row r="60" spans="1:9" ht="21.75" customHeight="1" collapsed="1">
      <c r="A60" s="612" t="s">
        <v>35</v>
      </c>
      <c r="B60" s="612"/>
      <c r="C60" s="275">
        <v>27891405</v>
      </c>
      <c r="D60" s="276"/>
      <c r="E60" s="275">
        <v>49044579.399999999</v>
      </c>
      <c r="F60" s="275">
        <v>466071.42</v>
      </c>
      <c r="G60" s="275">
        <v>76469912.980000004</v>
      </c>
      <c r="H60" s="277"/>
      <c r="I60" s="278"/>
    </row>
    <row r="61" spans="1:9" ht="24" hidden="1" customHeight="1" outlineLevel="1">
      <c r="A61" s="609" t="s">
        <v>248</v>
      </c>
      <c r="B61" s="609"/>
      <c r="C61" s="509">
        <v>16367905</v>
      </c>
      <c r="D61" s="510"/>
      <c r="E61" s="510"/>
      <c r="F61" s="510"/>
      <c r="G61" s="509">
        <v>16367905</v>
      </c>
      <c r="H61" s="511"/>
      <c r="I61" s="512"/>
    </row>
    <row r="62" spans="1:9" ht="24" hidden="1" customHeight="1" outlineLevel="1">
      <c r="A62" s="609" t="s">
        <v>36</v>
      </c>
      <c r="B62" s="609"/>
      <c r="C62" s="509">
        <v>11523500</v>
      </c>
      <c r="D62" s="510"/>
      <c r="E62" s="509">
        <v>49044579.399999999</v>
      </c>
      <c r="F62" s="509">
        <v>466071.42</v>
      </c>
      <c r="G62" s="509">
        <v>60102007.979999997</v>
      </c>
      <c r="H62" s="511"/>
      <c r="I62" s="512"/>
    </row>
    <row r="63" spans="1:9" ht="24" hidden="1" customHeight="1" outlineLevel="2">
      <c r="A63" s="615" t="s">
        <v>37</v>
      </c>
      <c r="B63" s="615"/>
      <c r="C63" s="509">
        <v>11523500</v>
      </c>
      <c r="D63" s="510"/>
      <c r="E63" s="509">
        <v>15232069.75</v>
      </c>
      <c r="F63" s="510"/>
      <c r="G63" s="509">
        <v>26755569.75</v>
      </c>
      <c r="H63" s="511"/>
      <c r="I63" s="512"/>
    </row>
    <row r="64" spans="1:9" ht="24" hidden="1" customHeight="1" outlineLevel="2">
      <c r="A64" s="615" t="s">
        <v>38</v>
      </c>
      <c r="B64" s="615"/>
      <c r="C64" s="510"/>
      <c r="D64" s="510"/>
      <c r="E64" s="509">
        <v>33812509.649999999</v>
      </c>
      <c r="F64" s="509">
        <v>466071.42</v>
      </c>
      <c r="G64" s="509">
        <v>33346438.23</v>
      </c>
      <c r="H64" s="511"/>
      <c r="I64" s="512"/>
    </row>
    <row r="65" spans="1:9" ht="21.75" customHeight="1" collapsed="1">
      <c r="A65" s="612" t="s">
        <v>40</v>
      </c>
      <c r="B65" s="612"/>
      <c r="C65" s="276"/>
      <c r="D65" s="275">
        <v>306386184.13</v>
      </c>
      <c r="E65" s="275">
        <v>726620646.96000004</v>
      </c>
      <c r="F65" s="275">
        <v>993421597.19000006</v>
      </c>
      <c r="G65" s="276"/>
      <c r="H65" s="614">
        <v>573187134.36000001</v>
      </c>
      <c r="I65" s="614"/>
    </row>
    <row r="66" spans="1:9" ht="48" hidden="1" customHeight="1" outlineLevel="1">
      <c r="A66" s="609" t="s">
        <v>363</v>
      </c>
      <c r="B66" s="609"/>
      <c r="C66" s="510"/>
      <c r="D66" s="509">
        <v>190526315.69</v>
      </c>
      <c r="E66" s="509">
        <v>142894736.88</v>
      </c>
      <c r="F66" s="509">
        <v>285000000</v>
      </c>
      <c r="G66" s="510"/>
      <c r="H66" s="613">
        <v>332631578.81</v>
      </c>
      <c r="I66" s="613"/>
    </row>
    <row r="67" spans="1:9" ht="36" hidden="1" customHeight="1" outlineLevel="1">
      <c r="A67" s="609" t="s">
        <v>249</v>
      </c>
      <c r="B67" s="609"/>
      <c r="C67" s="510"/>
      <c r="D67" s="509">
        <v>304312.88</v>
      </c>
      <c r="E67" s="509">
        <v>13659243.41</v>
      </c>
      <c r="F67" s="509">
        <v>13354930.529999999</v>
      </c>
      <c r="G67" s="510"/>
      <c r="H67" s="511"/>
      <c r="I67" s="512"/>
    </row>
    <row r="68" spans="1:9" ht="36" hidden="1" customHeight="1" outlineLevel="1">
      <c r="A68" s="609" t="s">
        <v>252</v>
      </c>
      <c r="B68" s="609"/>
      <c r="C68" s="510"/>
      <c r="D68" s="509">
        <v>115555555.56</v>
      </c>
      <c r="E68" s="509">
        <v>570066666.66999996</v>
      </c>
      <c r="F68" s="509">
        <v>695066666.65999997</v>
      </c>
      <c r="G68" s="510"/>
      <c r="H68" s="613">
        <v>240555555.55000001</v>
      </c>
      <c r="I68" s="613"/>
    </row>
    <row r="69" spans="1:9" ht="11.25" customHeight="1" collapsed="1">
      <c r="A69" s="612" t="s">
        <v>41</v>
      </c>
      <c r="B69" s="612"/>
      <c r="C69" s="276"/>
      <c r="D69" s="275">
        <v>21498458.18</v>
      </c>
      <c r="E69" s="275">
        <v>94229289.930000007</v>
      </c>
      <c r="F69" s="275">
        <v>120720261.7</v>
      </c>
      <c r="G69" s="276"/>
      <c r="H69" s="614">
        <v>47989429.950000003</v>
      </c>
      <c r="I69" s="614"/>
    </row>
    <row r="70" spans="1:9" ht="24" hidden="1" customHeight="1" outlineLevel="1">
      <c r="A70" s="609" t="s">
        <v>43</v>
      </c>
      <c r="B70" s="609"/>
      <c r="C70" s="510"/>
      <c r="D70" s="510"/>
      <c r="E70" s="509">
        <v>323442</v>
      </c>
      <c r="F70" s="509">
        <v>384502</v>
      </c>
      <c r="G70" s="510"/>
      <c r="H70" s="613">
        <v>61060</v>
      </c>
      <c r="I70" s="613"/>
    </row>
    <row r="71" spans="1:9" ht="24" hidden="1" customHeight="1" outlineLevel="1">
      <c r="A71" s="609" t="s">
        <v>42</v>
      </c>
      <c r="B71" s="609"/>
      <c r="C71" s="510"/>
      <c r="D71" s="509">
        <v>21112887.710000001</v>
      </c>
      <c r="E71" s="509">
        <v>66974043.420000002</v>
      </c>
      <c r="F71" s="509">
        <v>93753375.659999996</v>
      </c>
      <c r="G71" s="510"/>
      <c r="H71" s="613">
        <v>47892219.950000003</v>
      </c>
      <c r="I71" s="613"/>
    </row>
    <row r="72" spans="1:9" ht="24" hidden="1" customHeight="1" outlineLevel="2">
      <c r="A72" s="615" t="s">
        <v>425</v>
      </c>
      <c r="B72" s="615"/>
      <c r="C72" s="510"/>
      <c r="D72" s="509">
        <v>21112887.710000001</v>
      </c>
      <c r="E72" s="509">
        <v>66974043.420000002</v>
      </c>
      <c r="F72" s="509">
        <v>93753375.659999996</v>
      </c>
      <c r="G72" s="510"/>
      <c r="H72" s="613">
        <v>47892219.950000003</v>
      </c>
      <c r="I72" s="613"/>
    </row>
    <row r="73" spans="1:9" ht="12" hidden="1" customHeight="1" outlineLevel="1">
      <c r="A73" s="609" t="s">
        <v>44</v>
      </c>
      <c r="B73" s="609"/>
      <c r="C73" s="510"/>
      <c r="D73" s="510"/>
      <c r="E73" s="509">
        <v>191492.21</v>
      </c>
      <c r="F73" s="509">
        <v>227642.21</v>
      </c>
      <c r="G73" s="510"/>
      <c r="H73" s="613">
        <v>36150</v>
      </c>
      <c r="I73" s="613"/>
    </row>
    <row r="74" spans="1:9" ht="12" hidden="1" customHeight="1" outlineLevel="1">
      <c r="A74" s="609" t="s">
        <v>45</v>
      </c>
      <c r="B74" s="609"/>
      <c r="C74" s="510"/>
      <c r="D74" s="510"/>
      <c r="E74" s="509">
        <v>542350</v>
      </c>
      <c r="F74" s="509">
        <v>542350</v>
      </c>
      <c r="G74" s="510"/>
      <c r="H74" s="511"/>
      <c r="I74" s="512"/>
    </row>
    <row r="75" spans="1:9" ht="12" hidden="1" customHeight="1" outlineLevel="1">
      <c r="A75" s="609" t="s">
        <v>46</v>
      </c>
      <c r="B75" s="609"/>
      <c r="C75" s="510"/>
      <c r="D75" s="509">
        <v>385570.47</v>
      </c>
      <c r="E75" s="509">
        <v>26165178.300000001</v>
      </c>
      <c r="F75" s="509">
        <v>25779607.829999998</v>
      </c>
      <c r="G75" s="510"/>
      <c r="H75" s="511"/>
      <c r="I75" s="512"/>
    </row>
    <row r="76" spans="1:9" ht="12" hidden="1" customHeight="1" outlineLevel="1">
      <c r="A76" s="609" t="s">
        <v>47</v>
      </c>
      <c r="B76" s="609"/>
      <c r="C76" s="510"/>
      <c r="D76" s="510"/>
      <c r="E76" s="509">
        <v>32784</v>
      </c>
      <c r="F76" s="509">
        <v>32784</v>
      </c>
      <c r="G76" s="510"/>
      <c r="H76" s="511"/>
      <c r="I76" s="512"/>
    </row>
    <row r="77" spans="1:9" ht="32.25" customHeight="1" collapsed="1">
      <c r="A77" s="612" t="s">
        <v>48</v>
      </c>
      <c r="B77" s="612"/>
      <c r="C77" s="276"/>
      <c r="D77" s="276"/>
      <c r="E77" s="275">
        <v>667100</v>
      </c>
      <c r="F77" s="275">
        <v>793036</v>
      </c>
      <c r="G77" s="276"/>
      <c r="H77" s="614">
        <v>125936</v>
      </c>
      <c r="I77" s="614"/>
    </row>
    <row r="78" spans="1:9" ht="24" hidden="1" customHeight="1" outlineLevel="1">
      <c r="A78" s="609" t="s">
        <v>49</v>
      </c>
      <c r="B78" s="609"/>
      <c r="C78" s="510"/>
      <c r="D78" s="510"/>
      <c r="E78" s="509">
        <v>299553</v>
      </c>
      <c r="F78" s="509">
        <v>356103</v>
      </c>
      <c r="G78" s="510"/>
      <c r="H78" s="613">
        <v>56550</v>
      </c>
      <c r="I78" s="613"/>
    </row>
    <row r="79" spans="1:9" ht="24" hidden="1" customHeight="1" outlineLevel="2">
      <c r="A79" s="615" t="s">
        <v>187</v>
      </c>
      <c r="B79" s="615"/>
      <c r="C79" s="510"/>
      <c r="D79" s="510"/>
      <c r="E79" s="509">
        <v>115780</v>
      </c>
      <c r="F79" s="509">
        <v>137637</v>
      </c>
      <c r="G79" s="510"/>
      <c r="H79" s="613">
        <v>21857</v>
      </c>
      <c r="I79" s="613"/>
    </row>
    <row r="80" spans="1:9" ht="36" hidden="1" customHeight="1" outlineLevel="2">
      <c r="A80" s="615" t="s">
        <v>199</v>
      </c>
      <c r="B80" s="615"/>
      <c r="C80" s="510"/>
      <c r="D80" s="510"/>
      <c r="E80" s="509">
        <v>73509</v>
      </c>
      <c r="F80" s="509">
        <v>87386</v>
      </c>
      <c r="G80" s="510"/>
      <c r="H80" s="613">
        <v>13877</v>
      </c>
      <c r="I80" s="613"/>
    </row>
    <row r="81" spans="1:9" ht="36" hidden="1" customHeight="1" outlineLevel="2">
      <c r="A81" s="615" t="s">
        <v>77</v>
      </c>
      <c r="B81" s="615"/>
      <c r="C81" s="510"/>
      <c r="D81" s="510"/>
      <c r="E81" s="509">
        <v>110264</v>
      </c>
      <c r="F81" s="509">
        <v>131080</v>
      </c>
      <c r="G81" s="510"/>
      <c r="H81" s="613">
        <v>20816</v>
      </c>
      <c r="I81" s="613"/>
    </row>
    <row r="82" spans="1:9" ht="24" hidden="1" customHeight="1" outlineLevel="1">
      <c r="A82" s="609" t="s">
        <v>50</v>
      </c>
      <c r="B82" s="609"/>
      <c r="C82" s="510"/>
      <c r="D82" s="510"/>
      <c r="E82" s="509">
        <v>367547</v>
      </c>
      <c r="F82" s="509">
        <v>436933</v>
      </c>
      <c r="G82" s="510"/>
      <c r="H82" s="613">
        <v>69386</v>
      </c>
      <c r="I82" s="613"/>
    </row>
    <row r="83" spans="1:9" ht="21.75" customHeight="1" collapsed="1">
      <c r="A83" s="612" t="s">
        <v>51</v>
      </c>
      <c r="B83" s="612"/>
      <c r="C83" s="276"/>
      <c r="D83" s="275">
        <v>18039336.510000002</v>
      </c>
      <c r="E83" s="275">
        <v>259772064.28</v>
      </c>
      <c r="F83" s="275">
        <v>264963685.41999999</v>
      </c>
      <c r="G83" s="276"/>
      <c r="H83" s="614">
        <v>23230957.649999999</v>
      </c>
      <c r="I83" s="614"/>
    </row>
    <row r="84" spans="1:9" ht="36" hidden="1" customHeight="1" outlineLevel="1">
      <c r="A84" s="609" t="s">
        <v>52</v>
      </c>
      <c r="B84" s="609"/>
      <c r="C84" s="510"/>
      <c r="D84" s="509">
        <v>4914336.51</v>
      </c>
      <c r="E84" s="509">
        <v>76445087.079999998</v>
      </c>
      <c r="F84" s="509">
        <v>81161173.219999999</v>
      </c>
      <c r="G84" s="510"/>
      <c r="H84" s="613">
        <v>9630422.6500000004</v>
      </c>
      <c r="I84" s="613"/>
    </row>
    <row r="85" spans="1:9" ht="24" hidden="1" customHeight="1" outlineLevel="1">
      <c r="A85" s="609" t="s">
        <v>53</v>
      </c>
      <c r="B85" s="609"/>
      <c r="C85" s="510"/>
      <c r="D85" s="510"/>
      <c r="E85" s="509">
        <v>3893798</v>
      </c>
      <c r="F85" s="509">
        <v>4369333</v>
      </c>
      <c r="G85" s="510"/>
      <c r="H85" s="613">
        <v>475535</v>
      </c>
      <c r="I85" s="613"/>
    </row>
    <row r="86" spans="1:9" ht="24" hidden="1" customHeight="1" outlineLevel="1">
      <c r="A86" s="609" t="s">
        <v>188</v>
      </c>
      <c r="B86" s="609"/>
      <c r="C86" s="510"/>
      <c r="D86" s="509">
        <v>13125000</v>
      </c>
      <c r="E86" s="509">
        <v>179433179.19999999</v>
      </c>
      <c r="F86" s="509">
        <v>179433179.19999999</v>
      </c>
      <c r="G86" s="510"/>
      <c r="H86" s="613">
        <v>13125000</v>
      </c>
      <c r="I86" s="613"/>
    </row>
    <row r="87" spans="1:9" ht="24" hidden="1" customHeight="1" outlineLevel="2">
      <c r="A87" s="615" t="s">
        <v>189</v>
      </c>
      <c r="B87" s="615"/>
      <c r="C87" s="510"/>
      <c r="D87" s="509">
        <v>13125000</v>
      </c>
      <c r="E87" s="509">
        <v>179433179.19999999</v>
      </c>
      <c r="F87" s="509">
        <v>179433179.19999999</v>
      </c>
      <c r="G87" s="510"/>
      <c r="H87" s="613">
        <v>13125000</v>
      </c>
      <c r="I87" s="613"/>
    </row>
    <row r="88" spans="1:9" ht="21.75" customHeight="1" collapsed="1">
      <c r="A88" s="612" t="s">
        <v>54</v>
      </c>
      <c r="B88" s="612"/>
      <c r="C88" s="276"/>
      <c r="D88" s="275">
        <v>2361207</v>
      </c>
      <c r="E88" s="275">
        <v>1213020</v>
      </c>
      <c r="F88" s="275">
        <v>276204.13</v>
      </c>
      <c r="G88" s="276"/>
      <c r="H88" s="614">
        <v>1424391.13</v>
      </c>
      <c r="I88" s="614"/>
    </row>
    <row r="89" spans="1:9" ht="24" hidden="1" customHeight="1" outlineLevel="1">
      <c r="A89" s="609" t="s">
        <v>55</v>
      </c>
      <c r="B89" s="609"/>
      <c r="C89" s="510"/>
      <c r="D89" s="509">
        <v>1786620</v>
      </c>
      <c r="E89" s="509">
        <v>1213020</v>
      </c>
      <c r="F89" s="509">
        <v>801401.13</v>
      </c>
      <c r="G89" s="510"/>
      <c r="H89" s="613">
        <v>1375001.13</v>
      </c>
      <c r="I89" s="613"/>
    </row>
    <row r="90" spans="1:9" ht="36" hidden="1" customHeight="1" outlineLevel="1">
      <c r="A90" s="609" t="s">
        <v>200</v>
      </c>
      <c r="B90" s="609"/>
      <c r="C90" s="510"/>
      <c r="D90" s="509">
        <v>574587</v>
      </c>
      <c r="E90" s="510"/>
      <c r="F90" s="519">
        <v>-525197</v>
      </c>
      <c r="G90" s="510"/>
      <c r="H90" s="613">
        <v>49390</v>
      </c>
      <c r="I90" s="613"/>
    </row>
    <row r="91" spans="1:9" ht="21.75" customHeight="1" collapsed="1">
      <c r="A91" s="612" t="s">
        <v>56</v>
      </c>
      <c r="B91" s="612"/>
      <c r="C91" s="276"/>
      <c r="D91" s="276"/>
      <c r="E91" s="275">
        <v>553276000</v>
      </c>
      <c r="F91" s="275">
        <v>828604000</v>
      </c>
      <c r="G91" s="276"/>
      <c r="H91" s="614">
        <v>275328000</v>
      </c>
      <c r="I91" s="614"/>
    </row>
    <row r="92" spans="1:9" ht="24" hidden="1" customHeight="1" outlineLevel="1">
      <c r="A92" s="609" t="s">
        <v>57</v>
      </c>
      <c r="B92" s="609"/>
      <c r="C92" s="510"/>
      <c r="D92" s="510"/>
      <c r="E92" s="509">
        <v>553276000</v>
      </c>
      <c r="F92" s="509">
        <v>828604000</v>
      </c>
      <c r="G92" s="510"/>
      <c r="H92" s="613">
        <v>275328000</v>
      </c>
      <c r="I92" s="613"/>
    </row>
    <row r="93" spans="1:9" ht="21.75" customHeight="1" collapsed="1">
      <c r="A93" s="612" t="s">
        <v>59</v>
      </c>
      <c r="B93" s="612"/>
      <c r="C93" s="276"/>
      <c r="D93" s="275">
        <v>4993652619.8400002</v>
      </c>
      <c r="E93" s="275">
        <v>5806324096.6400003</v>
      </c>
      <c r="F93" s="275">
        <v>5806400434.2399998</v>
      </c>
      <c r="G93" s="276"/>
      <c r="H93" s="614">
        <v>4993728957.4399996</v>
      </c>
      <c r="I93" s="614"/>
    </row>
    <row r="94" spans="1:9" ht="48" hidden="1" customHeight="1" outlineLevel="1">
      <c r="A94" s="609" t="s">
        <v>253</v>
      </c>
      <c r="B94" s="609"/>
      <c r="C94" s="510"/>
      <c r="D94" s="509">
        <v>4993652619.8400002</v>
      </c>
      <c r="E94" s="509">
        <v>5806324096.6400003</v>
      </c>
      <c r="F94" s="509">
        <v>5806400434.2399998</v>
      </c>
      <c r="G94" s="510"/>
      <c r="H94" s="613">
        <v>4993728957.4399996</v>
      </c>
      <c r="I94" s="613"/>
    </row>
    <row r="95" spans="1:9" ht="24" hidden="1" customHeight="1" outlineLevel="2">
      <c r="A95" s="615" t="s">
        <v>254</v>
      </c>
      <c r="B95" s="615"/>
      <c r="C95" s="510"/>
      <c r="D95" s="509">
        <v>5000000000</v>
      </c>
      <c r="E95" s="509">
        <v>5800000000</v>
      </c>
      <c r="F95" s="509">
        <v>5800000000</v>
      </c>
      <c r="G95" s="510"/>
      <c r="H95" s="613">
        <v>5000000000</v>
      </c>
      <c r="I95" s="613"/>
    </row>
    <row r="96" spans="1:9" ht="24" hidden="1" customHeight="1" outlineLevel="2">
      <c r="A96" s="615" t="s">
        <v>255</v>
      </c>
      <c r="B96" s="615"/>
      <c r="C96" s="509">
        <v>6347380.1600000001</v>
      </c>
      <c r="D96" s="510"/>
      <c r="E96" s="509">
        <v>6324096.6399999997</v>
      </c>
      <c r="F96" s="509">
        <v>6400434.2400000002</v>
      </c>
      <c r="G96" s="509">
        <v>6271042.5599999996</v>
      </c>
      <c r="H96" s="511"/>
      <c r="I96" s="512"/>
    </row>
    <row r="97" spans="1:9" ht="11.25" customHeight="1" collapsed="1">
      <c r="A97" s="612" t="s">
        <v>61</v>
      </c>
      <c r="B97" s="612"/>
      <c r="C97" s="276"/>
      <c r="D97" s="275">
        <v>81200000</v>
      </c>
      <c r="E97" s="276"/>
      <c r="F97" s="276"/>
      <c r="G97" s="276"/>
      <c r="H97" s="614">
        <v>81200000</v>
      </c>
      <c r="I97" s="614"/>
    </row>
    <row r="98" spans="1:9" ht="12" hidden="1" customHeight="1" outlineLevel="1">
      <c r="A98" s="609" t="s">
        <v>62</v>
      </c>
      <c r="B98" s="609"/>
      <c r="C98" s="510"/>
      <c r="D98" s="509">
        <v>81200000</v>
      </c>
      <c r="E98" s="510"/>
      <c r="F98" s="510"/>
      <c r="G98" s="510"/>
      <c r="H98" s="613">
        <v>81200000</v>
      </c>
      <c r="I98" s="613"/>
    </row>
    <row r="99" spans="1:9" ht="21.75" customHeight="1" collapsed="1">
      <c r="A99" s="612" t="s">
        <v>190</v>
      </c>
      <c r="B99" s="612"/>
      <c r="C99" s="276"/>
      <c r="D99" s="275">
        <v>2101717701.5900002</v>
      </c>
      <c r="E99" s="276"/>
      <c r="F99" s="275">
        <v>480860206.13</v>
      </c>
      <c r="G99" s="276"/>
      <c r="H99" s="614">
        <v>2582577907.7199998</v>
      </c>
      <c r="I99" s="614"/>
    </row>
    <row r="100" spans="1:9" ht="36" hidden="1" customHeight="1" outlineLevel="1">
      <c r="A100" s="609" t="s">
        <v>191</v>
      </c>
      <c r="B100" s="609"/>
      <c r="C100" s="510"/>
      <c r="D100" s="510"/>
      <c r="E100" s="510"/>
      <c r="F100" s="509">
        <v>480860206.13</v>
      </c>
      <c r="G100" s="510"/>
      <c r="H100" s="613">
        <v>480860206.13</v>
      </c>
      <c r="I100" s="613"/>
    </row>
    <row r="101" spans="1:9" ht="36" hidden="1" customHeight="1" outlineLevel="1">
      <c r="A101" s="609" t="s">
        <v>192</v>
      </c>
      <c r="B101" s="609"/>
      <c r="C101" s="510"/>
      <c r="D101" s="509">
        <v>2101717701.5900002</v>
      </c>
      <c r="E101" s="510"/>
      <c r="F101" s="510"/>
      <c r="G101" s="510"/>
      <c r="H101" s="613">
        <v>2101717701.5900002</v>
      </c>
      <c r="I101" s="613"/>
    </row>
    <row r="102" spans="1:9" ht="21.75" customHeight="1" collapsed="1">
      <c r="A102" s="612" t="s">
        <v>193</v>
      </c>
      <c r="B102" s="612"/>
      <c r="C102" s="276"/>
      <c r="D102" s="276"/>
      <c r="E102" s="275">
        <v>1194222438.9000001</v>
      </c>
      <c r="F102" s="275">
        <v>1194222438.9000001</v>
      </c>
      <c r="G102" s="276"/>
      <c r="H102" s="277"/>
      <c r="I102" s="278"/>
    </row>
    <row r="103" spans="1:9" ht="24" hidden="1" customHeight="1" outlineLevel="1">
      <c r="A103" s="609" t="s">
        <v>194</v>
      </c>
      <c r="B103" s="609"/>
      <c r="C103" s="510"/>
      <c r="D103" s="510"/>
      <c r="E103" s="509">
        <v>1194222438.9000001</v>
      </c>
      <c r="F103" s="509">
        <v>1194222438.9000001</v>
      </c>
      <c r="G103" s="510"/>
      <c r="H103" s="511"/>
      <c r="I103" s="512"/>
    </row>
    <row r="104" spans="1:9" ht="21.75" customHeight="1" collapsed="1">
      <c r="A104" s="612" t="s">
        <v>66</v>
      </c>
      <c r="B104" s="612"/>
      <c r="C104" s="276"/>
      <c r="D104" s="276"/>
      <c r="E104" s="275">
        <v>757075892.90999997</v>
      </c>
      <c r="F104" s="275">
        <v>757075892.90999997</v>
      </c>
      <c r="G104" s="276"/>
      <c r="H104" s="277"/>
      <c r="I104" s="278"/>
    </row>
    <row r="105" spans="1:9" ht="24" customHeight="1" outlineLevel="1">
      <c r="A105" s="609" t="s">
        <v>67</v>
      </c>
      <c r="B105" s="609"/>
      <c r="C105" s="510"/>
      <c r="D105" s="510"/>
      <c r="E105" s="509">
        <v>757075892.90999997</v>
      </c>
      <c r="F105" s="509">
        <v>757075892.90999997</v>
      </c>
      <c r="G105" s="510"/>
      <c r="H105" s="511"/>
      <c r="I105" s="512"/>
    </row>
    <row r="106" spans="1:9" ht="21.75" customHeight="1">
      <c r="A106" s="612" t="s">
        <v>68</v>
      </c>
      <c r="B106" s="612"/>
      <c r="C106" s="276"/>
      <c r="D106" s="276"/>
      <c r="E106" s="275">
        <v>15409151.720000001</v>
      </c>
      <c r="F106" s="275">
        <v>15409151.720000001</v>
      </c>
      <c r="G106" s="276"/>
      <c r="H106" s="277"/>
      <c r="I106" s="278"/>
    </row>
    <row r="107" spans="1:9" ht="24" customHeight="1" outlineLevel="1">
      <c r="A107" s="609" t="s">
        <v>69</v>
      </c>
      <c r="B107" s="609"/>
      <c r="C107" s="510"/>
      <c r="D107" s="510"/>
      <c r="E107" s="509">
        <v>11233151.720000001</v>
      </c>
      <c r="F107" s="509">
        <v>11233151.720000001</v>
      </c>
      <c r="G107" s="510"/>
      <c r="H107" s="511"/>
      <c r="I107" s="512"/>
    </row>
    <row r="108" spans="1:9" ht="12" customHeight="1" outlineLevel="1">
      <c r="A108" s="609" t="s">
        <v>348</v>
      </c>
      <c r="B108" s="609"/>
      <c r="C108" s="510"/>
      <c r="D108" s="510"/>
      <c r="E108" s="509">
        <v>4176000</v>
      </c>
      <c r="F108" s="509">
        <v>4176000</v>
      </c>
      <c r="G108" s="510"/>
      <c r="H108" s="511"/>
      <c r="I108" s="512"/>
    </row>
    <row r="109" spans="1:9" ht="11.25" customHeight="1">
      <c r="A109" s="612" t="s">
        <v>70</v>
      </c>
      <c r="B109" s="612"/>
      <c r="C109" s="276"/>
      <c r="D109" s="276"/>
      <c r="E109" s="275">
        <v>421737394.26999998</v>
      </c>
      <c r="F109" s="275">
        <v>421737394.26999998</v>
      </c>
      <c r="G109" s="276"/>
      <c r="H109" s="277"/>
      <c r="I109" s="278"/>
    </row>
    <row r="110" spans="1:9" ht="24" hidden="1" customHeight="1" outlineLevel="1">
      <c r="A110" s="609" t="s">
        <v>71</v>
      </c>
      <c r="B110" s="609"/>
      <c r="C110" s="510"/>
      <c r="D110" s="510"/>
      <c r="E110" s="509">
        <v>228831.75</v>
      </c>
      <c r="F110" s="509">
        <v>228831.75</v>
      </c>
      <c r="G110" s="510"/>
      <c r="H110" s="511"/>
      <c r="I110" s="512"/>
    </row>
    <row r="111" spans="1:9" ht="12" hidden="1" customHeight="1" outlineLevel="1">
      <c r="A111" s="609" t="s">
        <v>195</v>
      </c>
      <c r="B111" s="609"/>
      <c r="C111" s="510"/>
      <c r="D111" s="510"/>
      <c r="E111" s="509">
        <v>421508562.51999998</v>
      </c>
      <c r="F111" s="509">
        <v>421508562.51999998</v>
      </c>
      <c r="G111" s="510"/>
      <c r="H111" s="511"/>
      <c r="I111" s="512"/>
    </row>
    <row r="112" spans="1:9" ht="32.25" customHeight="1" collapsed="1">
      <c r="A112" s="612" t="s">
        <v>250</v>
      </c>
      <c r="B112" s="612"/>
      <c r="C112" s="276"/>
      <c r="D112" s="276"/>
      <c r="E112" s="275">
        <v>26851827.23</v>
      </c>
      <c r="F112" s="275">
        <v>26851827.23</v>
      </c>
      <c r="G112" s="276"/>
      <c r="H112" s="277"/>
      <c r="I112" s="278"/>
    </row>
    <row r="113" spans="1:9" ht="36" hidden="1" customHeight="1" outlineLevel="1">
      <c r="A113" s="609" t="s">
        <v>251</v>
      </c>
      <c r="B113" s="609"/>
      <c r="C113" s="510"/>
      <c r="D113" s="510"/>
      <c r="E113" s="509">
        <v>26851827.23</v>
      </c>
      <c r="F113" s="509">
        <v>26851827.23</v>
      </c>
      <c r="G113" s="510"/>
      <c r="H113" s="511"/>
      <c r="I113" s="512"/>
    </row>
    <row r="114" spans="1:9" ht="21.75" customHeight="1" collapsed="1">
      <c r="A114" s="612" t="s">
        <v>72</v>
      </c>
      <c r="B114" s="612"/>
      <c r="C114" s="276"/>
      <c r="D114" s="276"/>
      <c r="E114" s="275">
        <v>7933241.2999999998</v>
      </c>
      <c r="F114" s="275">
        <v>7933241.2999999998</v>
      </c>
      <c r="G114" s="276"/>
      <c r="H114" s="277"/>
      <c r="I114" s="278"/>
    </row>
    <row r="115" spans="1:9" ht="24" hidden="1" customHeight="1" outlineLevel="1">
      <c r="A115" s="609" t="s">
        <v>73</v>
      </c>
      <c r="B115" s="609"/>
      <c r="C115" s="510"/>
      <c r="D115" s="510"/>
      <c r="E115" s="509">
        <v>7932652.3399999999</v>
      </c>
      <c r="F115" s="509">
        <v>7932652.3399999999</v>
      </c>
      <c r="G115" s="510"/>
      <c r="H115" s="511"/>
      <c r="I115" s="512"/>
    </row>
    <row r="116" spans="1:9" ht="24" hidden="1" customHeight="1" outlineLevel="1">
      <c r="A116" s="609" t="s">
        <v>364</v>
      </c>
      <c r="B116" s="609"/>
      <c r="C116" s="510"/>
      <c r="D116" s="510"/>
      <c r="E116" s="518">
        <v>588.96</v>
      </c>
      <c r="F116" s="518">
        <v>588.96</v>
      </c>
      <c r="G116" s="510"/>
      <c r="H116" s="511"/>
      <c r="I116" s="512"/>
    </row>
    <row r="117" spans="1:9" ht="21.75" customHeight="1" collapsed="1">
      <c r="A117" s="612" t="s">
        <v>201</v>
      </c>
      <c r="B117" s="612"/>
      <c r="C117" s="276"/>
      <c r="D117" s="276"/>
      <c r="E117" s="275">
        <v>663431268.12</v>
      </c>
      <c r="F117" s="275">
        <v>663431268.12</v>
      </c>
      <c r="G117" s="276"/>
      <c r="H117" s="277"/>
      <c r="I117" s="278"/>
    </row>
    <row r="118" spans="1:9" ht="24" hidden="1" customHeight="1" outlineLevel="1">
      <c r="A118" s="609" t="s">
        <v>202</v>
      </c>
      <c r="B118" s="609"/>
      <c r="C118" s="510"/>
      <c r="D118" s="510"/>
      <c r="E118" s="509">
        <v>663431268.12</v>
      </c>
      <c r="F118" s="509">
        <v>663431268.12</v>
      </c>
      <c r="G118" s="510"/>
      <c r="H118" s="511"/>
      <c r="I118" s="512"/>
    </row>
    <row r="119" spans="1:9" ht="11.25" customHeight="1" collapsed="1">
      <c r="A119" s="612" t="s">
        <v>74</v>
      </c>
      <c r="B119" s="612"/>
      <c r="C119" s="276"/>
      <c r="D119" s="276"/>
      <c r="E119" s="275">
        <v>15145896.119999999</v>
      </c>
      <c r="F119" s="275">
        <v>15145896.119999999</v>
      </c>
      <c r="G119" s="276"/>
      <c r="H119" s="277"/>
      <c r="I119" s="278"/>
    </row>
    <row r="120" spans="1:9" ht="24" hidden="1" customHeight="1" outlineLevel="1">
      <c r="A120" s="609" t="s">
        <v>196</v>
      </c>
      <c r="B120" s="609"/>
      <c r="C120" s="510"/>
      <c r="D120" s="510"/>
      <c r="E120" s="509">
        <v>11119265</v>
      </c>
      <c r="F120" s="509">
        <v>11119265</v>
      </c>
      <c r="G120" s="510"/>
      <c r="H120" s="511"/>
      <c r="I120" s="512"/>
    </row>
    <row r="121" spans="1:9" ht="24" hidden="1" customHeight="1" outlineLevel="1">
      <c r="A121" s="609" t="s">
        <v>75</v>
      </c>
      <c r="B121" s="609"/>
      <c r="C121" s="510"/>
      <c r="D121" s="510"/>
      <c r="E121" s="509">
        <v>116247.95</v>
      </c>
      <c r="F121" s="509">
        <v>116247.95</v>
      </c>
      <c r="G121" s="510"/>
      <c r="H121" s="511"/>
      <c r="I121" s="512"/>
    </row>
    <row r="122" spans="1:9" ht="24" hidden="1" customHeight="1" outlineLevel="1">
      <c r="A122" s="609" t="s">
        <v>197</v>
      </c>
      <c r="B122" s="609"/>
      <c r="C122" s="510"/>
      <c r="D122" s="510"/>
      <c r="E122" s="519">
        <v>-525197</v>
      </c>
      <c r="F122" s="519">
        <v>-525197</v>
      </c>
      <c r="G122" s="510"/>
      <c r="H122" s="511"/>
      <c r="I122" s="512"/>
    </row>
    <row r="123" spans="1:9" ht="12" hidden="1" customHeight="1" outlineLevel="1">
      <c r="A123" s="609" t="s">
        <v>198</v>
      </c>
      <c r="B123" s="609"/>
      <c r="C123" s="510"/>
      <c r="D123" s="510"/>
      <c r="E123" s="509">
        <v>4435580.17</v>
      </c>
      <c r="F123" s="509">
        <v>4435580.17</v>
      </c>
      <c r="G123" s="510"/>
      <c r="H123" s="511"/>
      <c r="I123" s="512"/>
    </row>
    <row r="124" spans="1:9" ht="12" customHeight="1" collapsed="1">
      <c r="A124" s="610" t="s">
        <v>0</v>
      </c>
      <c r="B124" s="610"/>
      <c r="C124" s="520">
        <v>7524855507.250001</v>
      </c>
      <c r="D124" s="520">
        <v>7524855507.250001</v>
      </c>
      <c r="E124" s="520">
        <v>49418759247.510002</v>
      </c>
      <c r="F124" s="520">
        <v>49418759247.510002</v>
      </c>
      <c r="G124" s="520">
        <v>8578792714.25</v>
      </c>
      <c r="H124" s="611">
        <v>8578792714.25</v>
      </c>
      <c r="I124" s="611"/>
    </row>
  </sheetData>
  <mergeCells count="160">
    <mergeCell ref="A1:H1"/>
    <mergeCell ref="A2:H2"/>
    <mergeCell ref="B4:H4"/>
    <mergeCell ref="A6:B6"/>
    <mergeCell ref="C6:D6"/>
    <mergeCell ref="E6:F6"/>
    <mergeCell ref="G6:I6"/>
    <mergeCell ref="A12:B12"/>
    <mergeCell ref="A13:B13"/>
    <mergeCell ref="A14:B14"/>
    <mergeCell ref="A15:B15"/>
    <mergeCell ref="A16:B16"/>
    <mergeCell ref="A17:B17"/>
    <mergeCell ref="A7:B7"/>
    <mergeCell ref="H7:I7"/>
    <mergeCell ref="A8:B8"/>
    <mergeCell ref="A9:B9"/>
    <mergeCell ref="A10:B10"/>
    <mergeCell ref="A11:B11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H38:I38"/>
    <mergeCell ref="A39:B39"/>
    <mergeCell ref="A40:B40"/>
    <mergeCell ref="A30:B30"/>
    <mergeCell ref="A31:B31"/>
    <mergeCell ref="A32:B32"/>
    <mergeCell ref="A33:B33"/>
    <mergeCell ref="A34:B34"/>
    <mergeCell ref="A35:B35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65:B65"/>
    <mergeCell ref="H65:I65"/>
    <mergeCell ref="A66:B66"/>
    <mergeCell ref="H66:I66"/>
    <mergeCell ref="A67:B67"/>
    <mergeCell ref="A68:B68"/>
    <mergeCell ref="H68:I68"/>
    <mergeCell ref="A59:B59"/>
    <mergeCell ref="A60:B60"/>
    <mergeCell ref="A61:B61"/>
    <mergeCell ref="A62:B62"/>
    <mergeCell ref="A63:B63"/>
    <mergeCell ref="A64:B64"/>
    <mergeCell ref="A72:B72"/>
    <mergeCell ref="H72:I72"/>
    <mergeCell ref="A73:B73"/>
    <mergeCell ref="H73:I73"/>
    <mergeCell ref="A74:B74"/>
    <mergeCell ref="A75:B75"/>
    <mergeCell ref="A69:B69"/>
    <mergeCell ref="H69:I69"/>
    <mergeCell ref="A70:B70"/>
    <mergeCell ref="H70:I70"/>
    <mergeCell ref="A71:B71"/>
    <mergeCell ref="H71:I71"/>
    <mergeCell ref="A80:B80"/>
    <mergeCell ref="H80:I80"/>
    <mergeCell ref="A81:B81"/>
    <mergeCell ref="H81:I81"/>
    <mergeCell ref="A82:B82"/>
    <mergeCell ref="H82:I82"/>
    <mergeCell ref="A76:B76"/>
    <mergeCell ref="A77:B77"/>
    <mergeCell ref="H77:I77"/>
    <mergeCell ref="A78:B78"/>
    <mergeCell ref="H78:I78"/>
    <mergeCell ref="A79:B79"/>
    <mergeCell ref="H79:I79"/>
    <mergeCell ref="A86:B86"/>
    <mergeCell ref="H86:I86"/>
    <mergeCell ref="A87:B87"/>
    <mergeCell ref="H87:I87"/>
    <mergeCell ref="A88:B88"/>
    <mergeCell ref="H88:I88"/>
    <mergeCell ref="A83:B83"/>
    <mergeCell ref="H83:I83"/>
    <mergeCell ref="A84:B84"/>
    <mergeCell ref="H84:I84"/>
    <mergeCell ref="A85:B85"/>
    <mergeCell ref="H85:I85"/>
    <mergeCell ref="A92:B92"/>
    <mergeCell ref="H92:I92"/>
    <mergeCell ref="A93:B93"/>
    <mergeCell ref="H93:I93"/>
    <mergeCell ref="A94:B94"/>
    <mergeCell ref="H94:I94"/>
    <mergeCell ref="A89:B89"/>
    <mergeCell ref="H89:I89"/>
    <mergeCell ref="A90:B90"/>
    <mergeCell ref="H90:I90"/>
    <mergeCell ref="A91:B91"/>
    <mergeCell ref="H91:I91"/>
    <mergeCell ref="A99:B99"/>
    <mergeCell ref="H99:I99"/>
    <mergeCell ref="A100:B100"/>
    <mergeCell ref="H100:I100"/>
    <mergeCell ref="A101:B101"/>
    <mergeCell ref="H101:I101"/>
    <mergeCell ref="A95:B95"/>
    <mergeCell ref="H95:I95"/>
    <mergeCell ref="A96:B96"/>
    <mergeCell ref="A97:B97"/>
    <mergeCell ref="H97:I97"/>
    <mergeCell ref="A98:B98"/>
    <mergeCell ref="H98:I98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120:B120"/>
    <mergeCell ref="A121:B121"/>
    <mergeCell ref="A122:B122"/>
    <mergeCell ref="A123:B123"/>
    <mergeCell ref="A124:B124"/>
    <mergeCell ref="H124:I124"/>
    <mergeCell ref="A114:B114"/>
    <mergeCell ref="A115:B115"/>
    <mergeCell ref="A116:B116"/>
    <mergeCell ref="A117:B117"/>
    <mergeCell ref="A118:B118"/>
    <mergeCell ref="A119:B119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C000"/>
  </sheetPr>
  <dimension ref="A1:L76"/>
  <sheetViews>
    <sheetView workbookViewId="0">
      <selection activeCell="F60" sqref="F60"/>
    </sheetView>
  </sheetViews>
  <sheetFormatPr defaultRowHeight="11.25" outlineLevelRow="2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11" width="10.6640625" style="271" customWidth="1"/>
    <col min="12" max="12" width="29.1640625" style="271" customWidth="1"/>
    <col min="13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12" ht="12.75" customHeight="1">
      <c r="A1" s="618" t="s">
        <v>452</v>
      </c>
      <c r="B1" s="618"/>
      <c r="C1" s="618"/>
      <c r="D1" s="618"/>
      <c r="E1" s="618"/>
      <c r="F1" s="618"/>
      <c r="G1" s="618"/>
      <c r="H1" s="618"/>
    </row>
    <row r="2" spans="1:12" ht="15.75" customHeight="1">
      <c r="A2" s="619" t="s">
        <v>781</v>
      </c>
      <c r="B2" s="619"/>
      <c r="C2" s="619"/>
      <c r="D2" s="619"/>
      <c r="E2" s="619"/>
      <c r="F2" s="619"/>
      <c r="G2" s="619"/>
      <c r="H2" s="619"/>
    </row>
    <row r="3" spans="1:12" ht="2.1" customHeight="1"/>
    <row r="4" spans="1:12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12" ht="2.1" customHeight="1"/>
    <row r="6" spans="1:12" ht="12" customHeight="1">
      <c r="A6" s="630" t="s">
        <v>65</v>
      </c>
      <c r="B6" s="630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12" ht="12" customHeight="1">
      <c r="A7" s="631"/>
      <c r="B7" s="632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12" ht="11.25" customHeight="1">
      <c r="A8" s="622" t="s">
        <v>14</v>
      </c>
      <c r="B8" s="622"/>
      <c r="C8" s="521">
        <v>1175489.99</v>
      </c>
      <c r="D8" s="522"/>
      <c r="E8" s="521">
        <v>78731995.180000007</v>
      </c>
      <c r="F8" s="521">
        <v>76914981.329999998</v>
      </c>
      <c r="G8" s="521">
        <v>2992503.84</v>
      </c>
      <c r="H8" s="523"/>
      <c r="I8" s="524"/>
      <c r="L8" s="339"/>
    </row>
    <row r="9" spans="1:12" ht="24" hidden="1" customHeight="1" outlineLevel="1">
      <c r="A9" s="623" t="s">
        <v>15</v>
      </c>
      <c r="B9" s="623"/>
      <c r="C9" s="496">
        <v>302452.56</v>
      </c>
      <c r="D9" s="492"/>
      <c r="E9" s="496">
        <v>5263914.18</v>
      </c>
      <c r="F9" s="496">
        <v>5069950.25</v>
      </c>
      <c r="G9" s="496">
        <v>496416.49</v>
      </c>
      <c r="H9" s="494"/>
      <c r="I9" s="495"/>
    </row>
    <row r="10" spans="1:12" ht="12" hidden="1" customHeight="1" outlineLevel="1">
      <c r="A10" s="623" t="s">
        <v>76</v>
      </c>
      <c r="B10" s="623"/>
      <c r="C10" s="492"/>
      <c r="D10" s="492"/>
      <c r="E10" s="496">
        <v>296550</v>
      </c>
      <c r="F10" s="496">
        <v>296550</v>
      </c>
      <c r="G10" s="492"/>
      <c r="H10" s="494"/>
      <c r="I10" s="495"/>
    </row>
    <row r="11" spans="1:12" ht="12" hidden="1" customHeight="1" outlineLevel="2">
      <c r="A11" s="628" t="s">
        <v>16</v>
      </c>
      <c r="B11" s="628"/>
      <c r="C11" s="492"/>
      <c r="D11" s="492"/>
      <c r="E11" s="496">
        <v>296550</v>
      </c>
      <c r="F11" s="496">
        <v>296550</v>
      </c>
      <c r="G11" s="492"/>
      <c r="H11" s="494"/>
      <c r="I11" s="495"/>
    </row>
    <row r="12" spans="1:12" ht="24" hidden="1" customHeight="1" outlineLevel="1">
      <c r="A12" s="623" t="s">
        <v>17</v>
      </c>
      <c r="B12" s="623"/>
      <c r="C12" s="496">
        <v>873037.04</v>
      </c>
      <c r="D12" s="492"/>
      <c r="E12" s="496">
        <v>71627631</v>
      </c>
      <c r="F12" s="496">
        <v>70039941.079999998</v>
      </c>
      <c r="G12" s="496">
        <v>2460726.96</v>
      </c>
      <c r="H12" s="494"/>
      <c r="I12" s="495"/>
    </row>
    <row r="13" spans="1:12" ht="24" hidden="1" customHeight="1" outlineLevel="1">
      <c r="A13" s="623" t="s">
        <v>460</v>
      </c>
      <c r="B13" s="623"/>
      <c r="C13" s="493">
        <v>0.39</v>
      </c>
      <c r="D13" s="492"/>
      <c r="E13" s="496">
        <v>1543900</v>
      </c>
      <c r="F13" s="496">
        <v>1508540</v>
      </c>
      <c r="G13" s="496">
        <v>35360.39</v>
      </c>
      <c r="H13" s="494"/>
      <c r="I13" s="495"/>
    </row>
    <row r="14" spans="1:12" ht="21.75" customHeight="1" collapsed="1">
      <c r="A14" s="622" t="s">
        <v>19</v>
      </c>
      <c r="B14" s="622"/>
      <c r="C14" s="521">
        <v>123340.05</v>
      </c>
      <c r="D14" s="522"/>
      <c r="E14" s="521">
        <v>77480036.959999993</v>
      </c>
      <c r="F14" s="521">
        <v>77569195.959999993</v>
      </c>
      <c r="G14" s="521">
        <v>34181.050000000003</v>
      </c>
      <c r="H14" s="523"/>
      <c r="I14" s="524"/>
    </row>
    <row r="15" spans="1:12" ht="36" hidden="1" customHeight="1" outlineLevel="1">
      <c r="A15" s="623" t="s">
        <v>20</v>
      </c>
      <c r="B15" s="623"/>
      <c r="C15" s="496">
        <v>93372.03</v>
      </c>
      <c r="D15" s="492"/>
      <c r="E15" s="496">
        <v>75737931.959999993</v>
      </c>
      <c r="F15" s="496">
        <v>75808114.640000001</v>
      </c>
      <c r="G15" s="496">
        <v>23189.35</v>
      </c>
      <c r="H15" s="494"/>
      <c r="I15" s="495"/>
    </row>
    <row r="16" spans="1:12" ht="36" hidden="1" customHeight="1" outlineLevel="1">
      <c r="A16" s="623" t="s">
        <v>21</v>
      </c>
      <c r="B16" s="623"/>
      <c r="C16" s="496">
        <v>28842.52</v>
      </c>
      <c r="D16" s="492"/>
      <c r="E16" s="496">
        <v>1742105</v>
      </c>
      <c r="F16" s="496">
        <v>1759956.32</v>
      </c>
      <c r="G16" s="496">
        <v>10991.2</v>
      </c>
      <c r="H16" s="494"/>
      <c r="I16" s="495"/>
    </row>
    <row r="17" spans="1:9" ht="36" hidden="1" customHeight="1" outlineLevel="2">
      <c r="A17" s="628" t="s">
        <v>22</v>
      </c>
      <c r="B17" s="628"/>
      <c r="C17" s="496">
        <v>28842.52</v>
      </c>
      <c r="D17" s="492"/>
      <c r="E17" s="496">
        <v>367555</v>
      </c>
      <c r="F17" s="496">
        <v>385406.32</v>
      </c>
      <c r="G17" s="496">
        <v>10991.2</v>
      </c>
      <c r="H17" s="494"/>
      <c r="I17" s="495"/>
    </row>
    <row r="18" spans="1:9" ht="48" hidden="1" customHeight="1" outlineLevel="2">
      <c r="A18" s="628" t="s">
        <v>525</v>
      </c>
      <c r="B18" s="628"/>
      <c r="C18" s="492"/>
      <c r="D18" s="492"/>
      <c r="E18" s="496">
        <v>1374550</v>
      </c>
      <c r="F18" s="496">
        <v>1374550</v>
      </c>
      <c r="G18" s="492"/>
      <c r="H18" s="494"/>
      <c r="I18" s="495"/>
    </row>
    <row r="19" spans="1:9" ht="24" hidden="1" customHeight="1" outlineLevel="1">
      <c r="A19" s="623" t="s">
        <v>181</v>
      </c>
      <c r="B19" s="623"/>
      <c r="C19" s="496">
        <v>1125.5</v>
      </c>
      <c r="D19" s="492"/>
      <c r="E19" s="492"/>
      <c r="F19" s="496">
        <v>1125</v>
      </c>
      <c r="G19" s="493">
        <v>0.5</v>
      </c>
      <c r="H19" s="494"/>
      <c r="I19" s="495"/>
    </row>
    <row r="20" spans="1:9" ht="24" hidden="1" customHeight="1" outlineLevel="2">
      <c r="A20" s="628" t="s">
        <v>461</v>
      </c>
      <c r="B20" s="628"/>
      <c r="C20" s="496">
        <v>1125.5</v>
      </c>
      <c r="D20" s="492"/>
      <c r="E20" s="492"/>
      <c r="F20" s="496">
        <v>1125</v>
      </c>
      <c r="G20" s="493">
        <v>0.5</v>
      </c>
      <c r="H20" s="494"/>
      <c r="I20" s="495"/>
    </row>
    <row r="21" spans="1:9" ht="11.25" customHeight="1" collapsed="1">
      <c r="A21" s="622" t="s">
        <v>24</v>
      </c>
      <c r="B21" s="622"/>
      <c r="C21" s="521">
        <v>4099601.29</v>
      </c>
      <c r="D21" s="522"/>
      <c r="E21" s="521">
        <v>2237315.04</v>
      </c>
      <c r="F21" s="521">
        <v>2507698.62</v>
      </c>
      <c r="G21" s="521">
        <v>3829217.71</v>
      </c>
      <c r="H21" s="523"/>
      <c r="I21" s="524"/>
    </row>
    <row r="22" spans="1:9" ht="12" hidden="1" customHeight="1" outlineLevel="1">
      <c r="A22" s="623" t="s">
        <v>25</v>
      </c>
      <c r="B22" s="623"/>
      <c r="C22" s="496">
        <v>4044027</v>
      </c>
      <c r="D22" s="492"/>
      <c r="E22" s="496">
        <v>1926938.34</v>
      </c>
      <c r="F22" s="496">
        <v>2210282.2799999998</v>
      </c>
      <c r="G22" s="496">
        <v>3760683.06</v>
      </c>
      <c r="H22" s="494"/>
      <c r="I22" s="495"/>
    </row>
    <row r="23" spans="1:9" ht="12" hidden="1" customHeight="1" outlineLevel="1">
      <c r="A23" s="623" t="s">
        <v>244</v>
      </c>
      <c r="B23" s="623"/>
      <c r="C23" s="496">
        <v>55574.29</v>
      </c>
      <c r="D23" s="492"/>
      <c r="E23" s="496">
        <v>310376.7</v>
      </c>
      <c r="F23" s="496">
        <v>297416.34000000003</v>
      </c>
      <c r="G23" s="496">
        <v>68534.649999999994</v>
      </c>
      <c r="H23" s="494"/>
      <c r="I23" s="495"/>
    </row>
    <row r="24" spans="1:9" ht="21.75" customHeight="1" collapsed="1">
      <c r="A24" s="622" t="s">
        <v>26</v>
      </c>
      <c r="B24" s="622"/>
      <c r="C24" s="525">
        <v>409.72</v>
      </c>
      <c r="D24" s="522"/>
      <c r="E24" s="521">
        <v>2418576.73</v>
      </c>
      <c r="F24" s="521">
        <v>2418576.73</v>
      </c>
      <c r="G24" s="525">
        <v>409.72</v>
      </c>
      <c r="H24" s="523"/>
      <c r="I24" s="524"/>
    </row>
    <row r="25" spans="1:9" ht="24" hidden="1" customHeight="1" outlineLevel="1">
      <c r="A25" s="623" t="s">
        <v>28</v>
      </c>
      <c r="B25" s="623"/>
      <c r="C25" s="493">
        <v>409.72</v>
      </c>
      <c r="D25" s="492"/>
      <c r="E25" s="496">
        <v>2418576.73</v>
      </c>
      <c r="F25" s="496">
        <v>2418576.73</v>
      </c>
      <c r="G25" s="493">
        <v>409.72</v>
      </c>
      <c r="H25" s="494"/>
      <c r="I25" s="495"/>
    </row>
    <row r="26" spans="1:9" ht="24" hidden="1" customHeight="1" outlineLevel="2">
      <c r="A26" s="628" t="s">
        <v>29</v>
      </c>
      <c r="B26" s="628"/>
      <c r="C26" s="493">
        <v>409.72</v>
      </c>
      <c r="D26" s="492"/>
      <c r="E26" s="496">
        <v>2383596.73</v>
      </c>
      <c r="F26" s="496">
        <v>2383596.73</v>
      </c>
      <c r="G26" s="493">
        <v>409.72</v>
      </c>
      <c r="H26" s="494"/>
      <c r="I26" s="495"/>
    </row>
    <row r="27" spans="1:9" ht="24" hidden="1" customHeight="1" outlineLevel="2">
      <c r="A27" s="628" t="s">
        <v>526</v>
      </c>
      <c r="B27" s="628"/>
      <c r="C27" s="492"/>
      <c r="D27" s="492"/>
      <c r="E27" s="496">
        <v>34980</v>
      </c>
      <c r="F27" s="496">
        <v>34980</v>
      </c>
      <c r="G27" s="492"/>
      <c r="H27" s="494"/>
      <c r="I27" s="495"/>
    </row>
    <row r="28" spans="1:9" ht="21.75" customHeight="1" collapsed="1">
      <c r="A28" s="622" t="s">
        <v>184</v>
      </c>
      <c r="B28" s="622"/>
      <c r="C28" s="521">
        <v>1341402.8899999999</v>
      </c>
      <c r="D28" s="522"/>
      <c r="E28" s="521">
        <v>5457327.8300000001</v>
      </c>
      <c r="F28" s="521">
        <v>4334494.3499999996</v>
      </c>
      <c r="G28" s="521">
        <v>2464236.37</v>
      </c>
      <c r="H28" s="523"/>
      <c r="I28" s="524"/>
    </row>
    <row r="29" spans="1:9" ht="24" hidden="1" customHeight="1" outlineLevel="1">
      <c r="A29" s="623" t="s">
        <v>185</v>
      </c>
      <c r="B29" s="623"/>
      <c r="C29" s="496">
        <v>1266268.6100000001</v>
      </c>
      <c r="D29" s="492"/>
      <c r="E29" s="496">
        <v>5457327.8300000001</v>
      </c>
      <c r="F29" s="496">
        <v>4286511.8099999996</v>
      </c>
      <c r="G29" s="496">
        <v>2437084.63</v>
      </c>
      <c r="H29" s="494"/>
      <c r="I29" s="495"/>
    </row>
    <row r="30" spans="1:9" ht="12" hidden="1" customHeight="1" outlineLevel="1">
      <c r="A30" s="623" t="s">
        <v>186</v>
      </c>
      <c r="B30" s="623"/>
      <c r="C30" s="496">
        <v>75134.28</v>
      </c>
      <c r="D30" s="492"/>
      <c r="E30" s="492"/>
      <c r="F30" s="496">
        <v>47982.54</v>
      </c>
      <c r="G30" s="496">
        <v>27151.74</v>
      </c>
      <c r="H30" s="494"/>
      <c r="I30" s="495"/>
    </row>
    <row r="31" spans="1:9" ht="11.25" customHeight="1" collapsed="1">
      <c r="A31" s="622" t="s">
        <v>463</v>
      </c>
      <c r="B31" s="622"/>
      <c r="C31" s="521">
        <v>5399301.3099999996</v>
      </c>
      <c r="D31" s="522"/>
      <c r="E31" s="521">
        <v>438630.35</v>
      </c>
      <c r="F31" s="521">
        <v>1204311.77</v>
      </c>
      <c r="G31" s="521">
        <v>4633619.8899999997</v>
      </c>
      <c r="H31" s="523"/>
      <c r="I31" s="524"/>
    </row>
    <row r="32" spans="1:9" ht="12" hidden="1" customHeight="1" outlineLevel="1">
      <c r="A32" s="623" t="s">
        <v>464</v>
      </c>
      <c r="B32" s="623"/>
      <c r="C32" s="496">
        <v>23348689.390000001</v>
      </c>
      <c r="D32" s="492"/>
      <c r="E32" s="492"/>
      <c r="F32" s="496">
        <v>438630.35</v>
      </c>
      <c r="G32" s="496">
        <v>22910059.039999999</v>
      </c>
      <c r="H32" s="494"/>
      <c r="I32" s="495"/>
    </row>
    <row r="33" spans="1:9" ht="24" hidden="1" customHeight="1" outlineLevel="1">
      <c r="A33" s="623" t="s">
        <v>465</v>
      </c>
      <c r="B33" s="623"/>
      <c r="C33" s="492"/>
      <c r="D33" s="496">
        <v>17949388.079999998</v>
      </c>
      <c r="E33" s="496">
        <v>438630.35</v>
      </c>
      <c r="F33" s="496">
        <v>765681.42</v>
      </c>
      <c r="G33" s="492"/>
      <c r="H33" s="626">
        <v>18276439.149999999</v>
      </c>
      <c r="I33" s="626"/>
    </row>
    <row r="34" spans="1:9" ht="11.25" customHeight="1" collapsed="1">
      <c r="A34" s="622" t="s">
        <v>401</v>
      </c>
      <c r="B34" s="622"/>
      <c r="C34" s="522"/>
      <c r="D34" s="522"/>
      <c r="E34" s="522"/>
      <c r="F34" s="522"/>
      <c r="G34" s="522"/>
      <c r="H34" s="523"/>
      <c r="I34" s="524"/>
    </row>
    <row r="35" spans="1:9" ht="24" hidden="1" customHeight="1" outlineLevel="1">
      <c r="A35" s="623" t="s">
        <v>402</v>
      </c>
      <c r="B35" s="623"/>
      <c r="C35" s="496">
        <v>2834183.71</v>
      </c>
      <c r="D35" s="492"/>
      <c r="E35" s="492"/>
      <c r="F35" s="492"/>
      <c r="G35" s="496">
        <v>2834183.71</v>
      </c>
      <c r="H35" s="494"/>
      <c r="I35" s="495"/>
    </row>
    <row r="36" spans="1:9" ht="24" hidden="1" customHeight="1" outlineLevel="1">
      <c r="A36" s="623" t="s">
        <v>466</v>
      </c>
      <c r="B36" s="623"/>
      <c r="C36" s="492"/>
      <c r="D36" s="496">
        <v>2834183.71</v>
      </c>
      <c r="E36" s="492"/>
      <c r="F36" s="492"/>
      <c r="G36" s="492"/>
      <c r="H36" s="626">
        <v>2834183.71</v>
      </c>
      <c r="I36" s="626"/>
    </row>
    <row r="37" spans="1:9" ht="11.25" customHeight="1" collapsed="1">
      <c r="A37" s="622" t="s">
        <v>41</v>
      </c>
      <c r="B37" s="622"/>
      <c r="C37" s="522"/>
      <c r="D37" s="521">
        <v>2817171.9</v>
      </c>
      <c r="E37" s="521">
        <v>11120114.73</v>
      </c>
      <c r="F37" s="521">
        <v>10787840.310000001</v>
      </c>
      <c r="G37" s="522"/>
      <c r="H37" s="627">
        <v>2484897.48</v>
      </c>
      <c r="I37" s="627"/>
    </row>
    <row r="38" spans="1:9" ht="24" hidden="1" customHeight="1" outlineLevel="1">
      <c r="A38" s="623" t="s">
        <v>43</v>
      </c>
      <c r="B38" s="623"/>
      <c r="C38" s="492"/>
      <c r="D38" s="526">
        <v>-64267.22</v>
      </c>
      <c r="E38" s="496">
        <v>1394885</v>
      </c>
      <c r="F38" s="496">
        <v>1518122</v>
      </c>
      <c r="G38" s="492"/>
      <c r="H38" s="626">
        <v>58969.78</v>
      </c>
      <c r="I38" s="626"/>
    </row>
    <row r="39" spans="1:9" ht="24" hidden="1" customHeight="1" outlineLevel="1">
      <c r="A39" s="623" t="s">
        <v>42</v>
      </c>
      <c r="B39" s="623"/>
      <c r="C39" s="492"/>
      <c r="D39" s="496">
        <v>2935889.89</v>
      </c>
      <c r="E39" s="496">
        <v>8679748.7300000004</v>
      </c>
      <c r="F39" s="496">
        <v>8050248.3099999996</v>
      </c>
      <c r="G39" s="492"/>
      <c r="H39" s="626">
        <v>2306389.4700000002</v>
      </c>
      <c r="I39" s="626"/>
    </row>
    <row r="40" spans="1:9" ht="24" hidden="1" customHeight="1" outlineLevel="2">
      <c r="A40" s="628" t="s">
        <v>425</v>
      </c>
      <c r="B40" s="628"/>
      <c r="C40" s="492"/>
      <c r="D40" s="496">
        <v>2935889.89</v>
      </c>
      <c r="E40" s="496">
        <v>8679748.7300000004</v>
      </c>
      <c r="F40" s="496">
        <v>8050248.3099999996</v>
      </c>
      <c r="G40" s="492"/>
      <c r="H40" s="626">
        <v>2306389.4700000002</v>
      </c>
      <c r="I40" s="626"/>
    </row>
    <row r="41" spans="1:9" ht="12" hidden="1" customHeight="1" outlineLevel="1">
      <c r="A41" s="623" t="s">
        <v>44</v>
      </c>
      <c r="B41" s="623"/>
      <c r="C41" s="492"/>
      <c r="D41" s="526">
        <v>-52322.27</v>
      </c>
      <c r="E41" s="496">
        <v>1045481</v>
      </c>
      <c r="F41" s="496">
        <v>1219470</v>
      </c>
      <c r="G41" s="492"/>
      <c r="H41" s="626">
        <v>121666.73</v>
      </c>
      <c r="I41" s="626"/>
    </row>
    <row r="42" spans="1:9" ht="12" hidden="1" customHeight="1" outlineLevel="1">
      <c r="A42" s="623" t="s">
        <v>46</v>
      </c>
      <c r="B42" s="623"/>
      <c r="C42" s="492"/>
      <c r="D42" s="527">
        <v>-931.5</v>
      </c>
      <c r="E42" s="492"/>
      <c r="F42" s="492"/>
      <c r="G42" s="492"/>
      <c r="H42" s="806">
        <v>-931.5</v>
      </c>
      <c r="I42" s="806"/>
    </row>
    <row r="43" spans="1:9" ht="12" hidden="1" customHeight="1" outlineLevel="1">
      <c r="A43" s="623" t="s">
        <v>47</v>
      </c>
      <c r="B43" s="623"/>
      <c r="C43" s="492"/>
      <c r="D43" s="526">
        <v>-1197</v>
      </c>
      <c r="E43" s="492"/>
      <c r="F43" s="492"/>
      <c r="G43" s="492"/>
      <c r="H43" s="625">
        <v>-1197</v>
      </c>
      <c r="I43" s="625"/>
    </row>
    <row r="44" spans="1:9" ht="32.25" customHeight="1" collapsed="1">
      <c r="A44" s="622" t="s">
        <v>48</v>
      </c>
      <c r="B44" s="622"/>
      <c r="C44" s="522"/>
      <c r="D44" s="528">
        <v>-12415.18</v>
      </c>
      <c r="E44" s="521">
        <v>3158905</v>
      </c>
      <c r="F44" s="521">
        <v>3723977</v>
      </c>
      <c r="G44" s="522"/>
      <c r="H44" s="627">
        <v>552656.81999999995</v>
      </c>
      <c r="I44" s="627"/>
    </row>
    <row r="45" spans="1:9" ht="24" hidden="1" customHeight="1" outlineLevel="1">
      <c r="A45" s="623" t="s">
        <v>49</v>
      </c>
      <c r="B45" s="623"/>
      <c r="C45" s="492"/>
      <c r="D45" s="526">
        <v>-18516.37</v>
      </c>
      <c r="E45" s="496">
        <v>1355984</v>
      </c>
      <c r="F45" s="496">
        <v>1601699</v>
      </c>
      <c r="G45" s="492"/>
      <c r="H45" s="626">
        <v>227198.63</v>
      </c>
      <c r="I45" s="626"/>
    </row>
    <row r="46" spans="1:9" ht="24" hidden="1" customHeight="1" outlineLevel="2">
      <c r="A46" s="628" t="s">
        <v>187</v>
      </c>
      <c r="B46" s="628"/>
      <c r="C46" s="492"/>
      <c r="D46" s="526">
        <v>-5196.5600000000004</v>
      </c>
      <c r="E46" s="496">
        <v>525038</v>
      </c>
      <c r="F46" s="496">
        <v>615130</v>
      </c>
      <c r="G46" s="492"/>
      <c r="H46" s="626">
        <v>84895.44</v>
      </c>
      <c r="I46" s="626"/>
    </row>
    <row r="47" spans="1:9" ht="36" hidden="1" customHeight="1" outlineLevel="2">
      <c r="A47" s="628" t="s">
        <v>199</v>
      </c>
      <c r="B47" s="628"/>
      <c r="C47" s="492"/>
      <c r="D47" s="526">
        <v>-1795.58</v>
      </c>
      <c r="E47" s="496">
        <v>332378</v>
      </c>
      <c r="F47" s="496">
        <v>394627</v>
      </c>
      <c r="G47" s="492"/>
      <c r="H47" s="626">
        <v>60453.42</v>
      </c>
      <c r="I47" s="626"/>
    </row>
    <row r="48" spans="1:9" ht="36" hidden="1" customHeight="1" outlineLevel="2">
      <c r="A48" s="628" t="s">
        <v>77</v>
      </c>
      <c r="B48" s="628"/>
      <c r="C48" s="492"/>
      <c r="D48" s="526">
        <v>-11524.23</v>
      </c>
      <c r="E48" s="496">
        <v>498568</v>
      </c>
      <c r="F48" s="496">
        <v>591942</v>
      </c>
      <c r="G48" s="492"/>
      <c r="H48" s="626">
        <v>81849.77</v>
      </c>
      <c r="I48" s="626"/>
    </row>
    <row r="49" spans="1:9" ht="24" hidden="1" customHeight="1" outlineLevel="1">
      <c r="A49" s="623" t="s">
        <v>50</v>
      </c>
      <c r="B49" s="623"/>
      <c r="C49" s="492"/>
      <c r="D49" s="496">
        <v>6101.19</v>
      </c>
      <c r="E49" s="496">
        <v>1802921</v>
      </c>
      <c r="F49" s="496">
        <v>2122278</v>
      </c>
      <c r="G49" s="492"/>
      <c r="H49" s="626">
        <v>325458.19</v>
      </c>
      <c r="I49" s="626"/>
    </row>
    <row r="50" spans="1:9" ht="21.75" customHeight="1" collapsed="1">
      <c r="A50" s="622" t="s">
        <v>51</v>
      </c>
      <c r="B50" s="622"/>
      <c r="C50" s="522"/>
      <c r="D50" s="521">
        <v>5732134.54</v>
      </c>
      <c r="E50" s="521">
        <v>62115563.060000002</v>
      </c>
      <c r="F50" s="521">
        <v>69771591.5</v>
      </c>
      <c r="G50" s="522"/>
      <c r="H50" s="627">
        <v>13388162.98</v>
      </c>
      <c r="I50" s="627"/>
    </row>
    <row r="51" spans="1:9" ht="36" hidden="1" customHeight="1" outlineLevel="1">
      <c r="A51" s="623" t="s">
        <v>52</v>
      </c>
      <c r="B51" s="623"/>
      <c r="C51" s="492"/>
      <c r="D51" s="496">
        <v>5736857.46</v>
      </c>
      <c r="E51" s="496">
        <v>41104839.060000002</v>
      </c>
      <c r="F51" s="496">
        <v>46650326.079999998</v>
      </c>
      <c r="G51" s="492"/>
      <c r="H51" s="626">
        <v>11282344.48</v>
      </c>
      <c r="I51" s="626"/>
    </row>
    <row r="52" spans="1:9" ht="24" hidden="1" customHeight="1" outlineLevel="1">
      <c r="A52" s="623" t="s">
        <v>53</v>
      </c>
      <c r="B52" s="623"/>
      <c r="C52" s="492"/>
      <c r="D52" s="526">
        <v>-5222.42</v>
      </c>
      <c r="E52" s="496">
        <v>19917174</v>
      </c>
      <c r="F52" s="496">
        <v>21938865.420000002</v>
      </c>
      <c r="G52" s="492"/>
      <c r="H52" s="626">
        <v>2016469</v>
      </c>
      <c r="I52" s="626"/>
    </row>
    <row r="53" spans="1:9" ht="24" hidden="1" customHeight="1" outlineLevel="1">
      <c r="A53" s="623" t="s">
        <v>188</v>
      </c>
      <c r="B53" s="623"/>
      <c r="C53" s="492"/>
      <c r="D53" s="493">
        <v>499.5</v>
      </c>
      <c r="E53" s="496">
        <v>1093550</v>
      </c>
      <c r="F53" s="496">
        <v>1182400</v>
      </c>
      <c r="G53" s="492"/>
      <c r="H53" s="626">
        <v>89349.5</v>
      </c>
      <c r="I53" s="626"/>
    </row>
    <row r="54" spans="1:9" ht="48" hidden="1" customHeight="1" outlineLevel="2">
      <c r="A54" s="628" t="s">
        <v>527</v>
      </c>
      <c r="B54" s="628"/>
      <c r="C54" s="492"/>
      <c r="D54" s="493">
        <v>500</v>
      </c>
      <c r="E54" s="492"/>
      <c r="F54" s="492"/>
      <c r="G54" s="492"/>
      <c r="H54" s="629">
        <v>500</v>
      </c>
      <c r="I54" s="629"/>
    </row>
    <row r="55" spans="1:9" ht="24" hidden="1" customHeight="1" outlineLevel="2">
      <c r="A55" s="628" t="s">
        <v>189</v>
      </c>
      <c r="B55" s="628"/>
      <c r="C55" s="492"/>
      <c r="D55" s="527">
        <v>-0.5</v>
      </c>
      <c r="E55" s="496">
        <v>1093550</v>
      </c>
      <c r="F55" s="496">
        <v>1182400</v>
      </c>
      <c r="G55" s="492"/>
      <c r="H55" s="626">
        <v>88849.5</v>
      </c>
      <c r="I55" s="626"/>
    </row>
    <row r="56" spans="1:9" ht="21.75" customHeight="1" collapsed="1">
      <c r="A56" s="622" t="s">
        <v>56</v>
      </c>
      <c r="B56" s="622"/>
      <c r="C56" s="522"/>
      <c r="D56" s="521">
        <v>31136464.460000001</v>
      </c>
      <c r="E56" s="521">
        <v>74185558.5</v>
      </c>
      <c r="F56" s="521">
        <v>69703585.299999997</v>
      </c>
      <c r="G56" s="522"/>
      <c r="H56" s="627">
        <v>26654491.260000002</v>
      </c>
      <c r="I56" s="627"/>
    </row>
    <row r="57" spans="1:9" ht="24" hidden="1" customHeight="1" outlineLevel="1">
      <c r="A57" s="623" t="s">
        <v>57</v>
      </c>
      <c r="B57" s="623"/>
      <c r="C57" s="492"/>
      <c r="D57" s="496">
        <v>31136464.460000001</v>
      </c>
      <c r="E57" s="496">
        <v>74185558.5</v>
      </c>
      <c r="F57" s="496">
        <v>69703585.299999997</v>
      </c>
      <c r="G57" s="492"/>
      <c r="H57" s="626">
        <v>26654491.260000002</v>
      </c>
      <c r="I57" s="626"/>
    </row>
    <row r="58" spans="1:9" ht="11.25" customHeight="1" collapsed="1">
      <c r="A58" s="622" t="s">
        <v>61</v>
      </c>
      <c r="B58" s="622"/>
      <c r="C58" s="522"/>
      <c r="D58" s="521">
        <v>1000000</v>
      </c>
      <c r="E58" s="522"/>
      <c r="F58" s="522"/>
      <c r="G58" s="522"/>
      <c r="H58" s="627">
        <v>1000000</v>
      </c>
      <c r="I58" s="627"/>
    </row>
    <row r="59" spans="1:9" ht="12" hidden="1" customHeight="1" outlineLevel="1">
      <c r="A59" s="623" t="s">
        <v>62</v>
      </c>
      <c r="B59" s="623"/>
      <c r="C59" s="492"/>
      <c r="D59" s="496">
        <v>1000000</v>
      </c>
      <c r="E59" s="492"/>
      <c r="F59" s="492"/>
      <c r="G59" s="492"/>
      <c r="H59" s="626">
        <v>1000000</v>
      </c>
      <c r="I59" s="626"/>
    </row>
    <row r="60" spans="1:9" ht="21.75" customHeight="1" collapsed="1">
      <c r="A60" s="622" t="s">
        <v>190</v>
      </c>
      <c r="B60" s="622"/>
      <c r="C60" s="522"/>
      <c r="D60" s="528">
        <v>-28533810.469999999</v>
      </c>
      <c r="E60" s="522"/>
      <c r="F60" s="528">
        <v>-1592229.49</v>
      </c>
      <c r="G60" s="522"/>
      <c r="H60" s="624">
        <v>-30126039.960000001</v>
      </c>
      <c r="I60" s="624"/>
    </row>
    <row r="61" spans="1:9" ht="36" hidden="1" customHeight="1" outlineLevel="1">
      <c r="A61" s="623" t="s">
        <v>191</v>
      </c>
      <c r="B61" s="623"/>
      <c r="C61" s="492"/>
      <c r="D61" s="496">
        <v>62114880.609999999</v>
      </c>
      <c r="E61" s="492"/>
      <c r="F61" s="526">
        <v>-1592229.49</v>
      </c>
      <c r="G61" s="492"/>
      <c r="H61" s="626">
        <v>60522651.119999997</v>
      </c>
      <c r="I61" s="626"/>
    </row>
    <row r="62" spans="1:9" ht="36" hidden="1" customHeight="1" outlineLevel="1">
      <c r="A62" s="623" t="s">
        <v>192</v>
      </c>
      <c r="B62" s="623"/>
      <c r="C62" s="492"/>
      <c r="D62" s="526">
        <v>-90648691.079999998</v>
      </c>
      <c r="E62" s="492"/>
      <c r="F62" s="492"/>
      <c r="G62" s="492"/>
      <c r="H62" s="625">
        <v>-90648691.079999998</v>
      </c>
      <c r="I62" s="625"/>
    </row>
    <row r="63" spans="1:9" ht="21.75" customHeight="1" collapsed="1">
      <c r="A63" s="622" t="s">
        <v>193</v>
      </c>
      <c r="B63" s="622"/>
      <c r="C63" s="522"/>
      <c r="D63" s="522"/>
      <c r="E63" s="521">
        <v>66829389.399999999</v>
      </c>
      <c r="F63" s="521">
        <v>66829389.399999999</v>
      </c>
      <c r="G63" s="522"/>
      <c r="H63" s="523"/>
      <c r="I63" s="524"/>
    </row>
    <row r="64" spans="1:9" ht="24" hidden="1" customHeight="1" outlineLevel="1">
      <c r="A64" s="623" t="s">
        <v>194</v>
      </c>
      <c r="B64" s="623"/>
      <c r="C64" s="492"/>
      <c r="D64" s="492"/>
      <c r="E64" s="496">
        <v>66829389.399999999</v>
      </c>
      <c r="F64" s="496">
        <v>66829389.399999999</v>
      </c>
      <c r="G64" s="492"/>
      <c r="H64" s="494"/>
      <c r="I64" s="495"/>
    </row>
    <row r="65" spans="1:9" ht="21.75" customHeight="1" collapsed="1">
      <c r="A65" s="622" t="s">
        <v>66</v>
      </c>
      <c r="B65" s="622"/>
      <c r="C65" s="522"/>
      <c r="D65" s="522"/>
      <c r="E65" s="521">
        <v>66793897.399999999</v>
      </c>
      <c r="F65" s="521">
        <v>66793897.399999999</v>
      </c>
      <c r="G65" s="522"/>
      <c r="H65" s="523"/>
      <c r="I65" s="524"/>
    </row>
    <row r="66" spans="1:9" ht="24" hidden="1" customHeight="1" outlineLevel="1">
      <c r="A66" s="623" t="s">
        <v>67</v>
      </c>
      <c r="B66" s="623"/>
      <c r="C66" s="492"/>
      <c r="D66" s="492"/>
      <c r="E66" s="496">
        <v>66793897.399999999</v>
      </c>
      <c r="F66" s="496">
        <v>66793897.399999999</v>
      </c>
      <c r="G66" s="492"/>
      <c r="H66" s="494"/>
      <c r="I66" s="495"/>
    </row>
    <row r="67" spans="1:9" ht="11.25" customHeight="1" collapsed="1">
      <c r="A67" s="622" t="s">
        <v>70</v>
      </c>
      <c r="B67" s="622"/>
      <c r="C67" s="522"/>
      <c r="D67" s="522"/>
      <c r="E67" s="521">
        <v>35492</v>
      </c>
      <c r="F67" s="521">
        <v>35492</v>
      </c>
      <c r="G67" s="522"/>
      <c r="H67" s="523"/>
      <c r="I67" s="524"/>
    </row>
    <row r="68" spans="1:9" ht="36" hidden="1" customHeight="1" outlineLevel="1">
      <c r="A68" s="623" t="s">
        <v>528</v>
      </c>
      <c r="B68" s="623"/>
      <c r="C68" s="492"/>
      <c r="D68" s="492"/>
      <c r="E68" s="496">
        <v>33700</v>
      </c>
      <c r="F68" s="496">
        <v>33700</v>
      </c>
      <c r="G68" s="492"/>
      <c r="H68" s="494"/>
      <c r="I68" s="495"/>
    </row>
    <row r="69" spans="1:9" ht="12" hidden="1" customHeight="1" outlineLevel="1">
      <c r="A69" s="623" t="s">
        <v>195</v>
      </c>
      <c r="B69" s="623"/>
      <c r="C69" s="492"/>
      <c r="D69" s="492"/>
      <c r="E69" s="496">
        <v>1792</v>
      </c>
      <c r="F69" s="496">
        <v>1792</v>
      </c>
      <c r="G69" s="492"/>
      <c r="H69" s="494"/>
      <c r="I69" s="495"/>
    </row>
    <row r="70" spans="1:9" ht="32.25" customHeight="1" collapsed="1">
      <c r="A70" s="622" t="s">
        <v>250</v>
      </c>
      <c r="B70" s="622"/>
      <c r="C70" s="522"/>
      <c r="D70" s="522"/>
      <c r="E70" s="521">
        <v>283167.33</v>
      </c>
      <c r="F70" s="521">
        <v>283167.33</v>
      </c>
      <c r="G70" s="522"/>
      <c r="H70" s="523"/>
      <c r="I70" s="524"/>
    </row>
    <row r="71" spans="1:9" ht="36" hidden="1" customHeight="1" outlineLevel="1">
      <c r="A71" s="623" t="s">
        <v>251</v>
      </c>
      <c r="B71" s="623"/>
      <c r="C71" s="492"/>
      <c r="D71" s="492"/>
      <c r="E71" s="496">
        <v>283167.33</v>
      </c>
      <c r="F71" s="496">
        <v>283167.33</v>
      </c>
      <c r="G71" s="492"/>
      <c r="H71" s="494"/>
      <c r="I71" s="495"/>
    </row>
    <row r="72" spans="1:9" ht="21.75" customHeight="1" collapsed="1">
      <c r="A72" s="622" t="s">
        <v>72</v>
      </c>
      <c r="B72" s="622"/>
      <c r="C72" s="522"/>
      <c r="D72" s="522"/>
      <c r="E72" s="521">
        <v>68133401.560000002</v>
      </c>
      <c r="F72" s="521">
        <v>68133401.560000002</v>
      </c>
      <c r="G72" s="522"/>
      <c r="H72" s="523"/>
      <c r="I72" s="524"/>
    </row>
    <row r="73" spans="1:9" ht="24" hidden="1" customHeight="1" outlineLevel="1">
      <c r="A73" s="623" t="s">
        <v>73</v>
      </c>
      <c r="B73" s="623"/>
      <c r="C73" s="492"/>
      <c r="D73" s="492"/>
      <c r="E73" s="496">
        <v>68133401.560000002</v>
      </c>
      <c r="F73" s="496">
        <v>68133401.560000002</v>
      </c>
      <c r="G73" s="492"/>
      <c r="H73" s="494"/>
      <c r="I73" s="495"/>
    </row>
    <row r="74" spans="1:9" ht="11.25" customHeight="1" collapsed="1">
      <c r="A74" s="622" t="s">
        <v>74</v>
      </c>
      <c r="B74" s="622"/>
      <c r="C74" s="522"/>
      <c r="D74" s="522"/>
      <c r="E74" s="521">
        <v>5050</v>
      </c>
      <c r="F74" s="521">
        <v>5050</v>
      </c>
      <c r="G74" s="522"/>
      <c r="H74" s="523"/>
      <c r="I74" s="524"/>
    </row>
    <row r="75" spans="1:9" ht="12" hidden="1" customHeight="1" outlineLevel="1">
      <c r="A75" s="623" t="s">
        <v>198</v>
      </c>
      <c r="B75" s="623"/>
      <c r="C75" s="492"/>
      <c r="D75" s="492"/>
      <c r="E75" s="496">
        <v>5050</v>
      </c>
      <c r="F75" s="496">
        <v>5050</v>
      </c>
      <c r="G75" s="492"/>
      <c r="H75" s="494"/>
      <c r="I75" s="495"/>
    </row>
    <row r="76" spans="1:9" ht="12" customHeight="1" collapsed="1">
      <c r="A76" s="610" t="s">
        <v>0</v>
      </c>
      <c r="B76" s="610"/>
      <c r="C76" s="520">
        <v>12139545.25</v>
      </c>
      <c r="D76" s="520">
        <v>12139545.25</v>
      </c>
      <c r="E76" s="520">
        <v>519424421.06999999</v>
      </c>
      <c r="F76" s="520">
        <v>519424421.06999999</v>
      </c>
      <c r="G76" s="520">
        <v>13954168.58</v>
      </c>
      <c r="H76" s="611">
        <v>13954168.58</v>
      </c>
      <c r="I76" s="611"/>
    </row>
  </sheetData>
  <mergeCells count="106">
    <mergeCell ref="A1:H1"/>
    <mergeCell ref="A2:H2"/>
    <mergeCell ref="B4:H4"/>
    <mergeCell ref="A6:B7"/>
    <mergeCell ref="C6:D6"/>
    <mergeCell ref="E6:F6"/>
    <mergeCell ref="G6:I6"/>
    <mergeCell ref="H7:I7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37:B37"/>
    <mergeCell ref="H37:I37"/>
    <mergeCell ref="A38:B38"/>
    <mergeCell ref="H38:I38"/>
    <mergeCell ref="A39:B39"/>
    <mergeCell ref="H39:I39"/>
    <mergeCell ref="A32:B32"/>
    <mergeCell ref="A33:B33"/>
    <mergeCell ref="H33:I33"/>
    <mergeCell ref="A34:B34"/>
    <mergeCell ref="A35:B35"/>
    <mergeCell ref="A36:B36"/>
    <mergeCell ref="H36:I36"/>
    <mergeCell ref="A43:B43"/>
    <mergeCell ref="H43:I43"/>
    <mergeCell ref="A44:B44"/>
    <mergeCell ref="H44:I44"/>
    <mergeCell ref="A45:B45"/>
    <mergeCell ref="H45:I45"/>
    <mergeCell ref="A40:B40"/>
    <mergeCell ref="H40:I40"/>
    <mergeCell ref="A41:B41"/>
    <mergeCell ref="H41:I41"/>
    <mergeCell ref="A42:B42"/>
    <mergeCell ref="H42:I42"/>
    <mergeCell ref="A49:B49"/>
    <mergeCell ref="H49:I49"/>
    <mergeCell ref="A50:B50"/>
    <mergeCell ref="H50:I50"/>
    <mergeCell ref="A51:B51"/>
    <mergeCell ref="H51:I51"/>
    <mergeCell ref="A46:B46"/>
    <mergeCell ref="H46:I46"/>
    <mergeCell ref="A47:B47"/>
    <mergeCell ref="H47:I47"/>
    <mergeCell ref="A48:B48"/>
    <mergeCell ref="H48:I48"/>
    <mergeCell ref="A55:B55"/>
    <mergeCell ref="H55:I55"/>
    <mergeCell ref="A56:B56"/>
    <mergeCell ref="H56:I56"/>
    <mergeCell ref="A57:B57"/>
    <mergeCell ref="H57:I57"/>
    <mergeCell ref="A52:B52"/>
    <mergeCell ref="H52:I52"/>
    <mergeCell ref="A53:B53"/>
    <mergeCell ref="H53:I53"/>
    <mergeCell ref="A54:B54"/>
    <mergeCell ref="H54:I54"/>
    <mergeCell ref="A61:B61"/>
    <mergeCell ref="H61:I61"/>
    <mergeCell ref="A62:B62"/>
    <mergeCell ref="H62:I62"/>
    <mergeCell ref="A63:B63"/>
    <mergeCell ref="A64:B64"/>
    <mergeCell ref="A58:B58"/>
    <mergeCell ref="H58:I58"/>
    <mergeCell ref="A59:B59"/>
    <mergeCell ref="H59:I59"/>
    <mergeCell ref="A60:B60"/>
    <mergeCell ref="H60:I60"/>
    <mergeCell ref="H76:I76"/>
    <mergeCell ref="A71:B71"/>
    <mergeCell ref="A72:B72"/>
    <mergeCell ref="A73:B73"/>
    <mergeCell ref="A74:B74"/>
    <mergeCell ref="A75:B75"/>
    <mergeCell ref="A76:B76"/>
    <mergeCell ref="A65:B65"/>
    <mergeCell ref="A66:B66"/>
    <mergeCell ref="A67:B67"/>
    <mergeCell ref="A68:B68"/>
    <mergeCell ref="A69:B69"/>
    <mergeCell ref="A70:B7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33CC"/>
    <pageSetUpPr fitToPage="1"/>
  </sheetPr>
  <dimension ref="A1:G92"/>
  <sheetViews>
    <sheetView topLeftCell="B10" workbookViewId="0">
      <pane xSplit="2" ySplit="21" topLeftCell="D31" activePane="bottomRight" state="frozen"/>
      <selection activeCell="B10" sqref="B10"/>
      <selection pane="topRight" activeCell="D10" sqref="D10"/>
      <selection pane="bottomLeft" activeCell="B27" sqref="B27"/>
      <selection pane="bottomRight" activeCell="E62" sqref="E62"/>
    </sheetView>
  </sheetViews>
  <sheetFormatPr defaultRowHeight="15"/>
  <cols>
    <col min="1" max="1" width="3.33203125" style="4" hidden="1" customWidth="1"/>
    <col min="2" max="2" width="66.5" style="4" customWidth="1"/>
    <col min="3" max="3" width="13.83203125" style="4" customWidth="1"/>
    <col min="4" max="4" width="20.5" style="4" customWidth="1"/>
    <col min="5" max="5" width="19.83203125" style="4" customWidth="1"/>
    <col min="6" max="6" width="3.83203125" style="4" hidden="1" customWidth="1"/>
    <col min="7" max="7" width="11.83203125" style="4" customWidth="1"/>
    <col min="8" max="256" width="9.33203125" style="4"/>
    <col min="257" max="257" width="0" style="4" hidden="1" customWidth="1"/>
    <col min="258" max="258" width="66.5" style="4" customWidth="1"/>
    <col min="259" max="259" width="11.5" style="4" customWidth="1"/>
    <col min="260" max="260" width="20.5" style="4" customWidth="1"/>
    <col min="261" max="261" width="19.83203125" style="4" customWidth="1"/>
    <col min="262" max="262" width="0" style="4" hidden="1" customWidth="1"/>
    <col min="263" max="512" width="9.33203125" style="4"/>
    <col min="513" max="513" width="0" style="4" hidden="1" customWidth="1"/>
    <col min="514" max="514" width="66.5" style="4" customWidth="1"/>
    <col min="515" max="515" width="11.5" style="4" customWidth="1"/>
    <col min="516" max="516" width="20.5" style="4" customWidth="1"/>
    <col min="517" max="517" width="19.83203125" style="4" customWidth="1"/>
    <col min="518" max="518" width="0" style="4" hidden="1" customWidth="1"/>
    <col min="519" max="768" width="9.33203125" style="4"/>
    <col min="769" max="769" width="0" style="4" hidden="1" customWidth="1"/>
    <col min="770" max="770" width="66.5" style="4" customWidth="1"/>
    <col min="771" max="771" width="11.5" style="4" customWidth="1"/>
    <col min="772" max="772" width="20.5" style="4" customWidth="1"/>
    <col min="773" max="773" width="19.83203125" style="4" customWidth="1"/>
    <col min="774" max="774" width="0" style="4" hidden="1" customWidth="1"/>
    <col min="775" max="1024" width="9.33203125" style="4"/>
    <col min="1025" max="1025" width="0" style="4" hidden="1" customWidth="1"/>
    <col min="1026" max="1026" width="66.5" style="4" customWidth="1"/>
    <col min="1027" max="1027" width="11.5" style="4" customWidth="1"/>
    <col min="1028" max="1028" width="20.5" style="4" customWidth="1"/>
    <col min="1029" max="1029" width="19.83203125" style="4" customWidth="1"/>
    <col min="1030" max="1030" width="0" style="4" hidden="1" customWidth="1"/>
    <col min="1031" max="1280" width="9.33203125" style="4"/>
    <col min="1281" max="1281" width="0" style="4" hidden="1" customWidth="1"/>
    <col min="1282" max="1282" width="66.5" style="4" customWidth="1"/>
    <col min="1283" max="1283" width="11.5" style="4" customWidth="1"/>
    <col min="1284" max="1284" width="20.5" style="4" customWidth="1"/>
    <col min="1285" max="1285" width="19.83203125" style="4" customWidth="1"/>
    <col min="1286" max="1286" width="0" style="4" hidden="1" customWidth="1"/>
    <col min="1287" max="1536" width="9.33203125" style="4"/>
    <col min="1537" max="1537" width="0" style="4" hidden="1" customWidth="1"/>
    <col min="1538" max="1538" width="66.5" style="4" customWidth="1"/>
    <col min="1539" max="1539" width="11.5" style="4" customWidth="1"/>
    <col min="1540" max="1540" width="20.5" style="4" customWidth="1"/>
    <col min="1541" max="1541" width="19.83203125" style="4" customWidth="1"/>
    <col min="1542" max="1542" width="0" style="4" hidden="1" customWidth="1"/>
    <col min="1543" max="1792" width="9.33203125" style="4"/>
    <col min="1793" max="1793" width="0" style="4" hidden="1" customWidth="1"/>
    <col min="1794" max="1794" width="66.5" style="4" customWidth="1"/>
    <col min="1795" max="1795" width="11.5" style="4" customWidth="1"/>
    <col min="1796" max="1796" width="20.5" style="4" customWidth="1"/>
    <col min="1797" max="1797" width="19.83203125" style="4" customWidth="1"/>
    <col min="1798" max="1798" width="0" style="4" hidden="1" customWidth="1"/>
    <col min="1799" max="2048" width="9.33203125" style="4"/>
    <col min="2049" max="2049" width="0" style="4" hidden="1" customWidth="1"/>
    <col min="2050" max="2050" width="66.5" style="4" customWidth="1"/>
    <col min="2051" max="2051" width="11.5" style="4" customWidth="1"/>
    <col min="2052" max="2052" width="20.5" style="4" customWidth="1"/>
    <col min="2053" max="2053" width="19.83203125" style="4" customWidth="1"/>
    <col min="2054" max="2054" width="0" style="4" hidden="1" customWidth="1"/>
    <col min="2055" max="2304" width="9.33203125" style="4"/>
    <col min="2305" max="2305" width="0" style="4" hidden="1" customWidth="1"/>
    <col min="2306" max="2306" width="66.5" style="4" customWidth="1"/>
    <col min="2307" max="2307" width="11.5" style="4" customWidth="1"/>
    <col min="2308" max="2308" width="20.5" style="4" customWidth="1"/>
    <col min="2309" max="2309" width="19.83203125" style="4" customWidth="1"/>
    <col min="2310" max="2310" width="0" style="4" hidden="1" customWidth="1"/>
    <col min="2311" max="2560" width="9.33203125" style="4"/>
    <col min="2561" max="2561" width="0" style="4" hidden="1" customWidth="1"/>
    <col min="2562" max="2562" width="66.5" style="4" customWidth="1"/>
    <col min="2563" max="2563" width="11.5" style="4" customWidth="1"/>
    <col min="2564" max="2564" width="20.5" style="4" customWidth="1"/>
    <col min="2565" max="2565" width="19.83203125" style="4" customWidth="1"/>
    <col min="2566" max="2566" width="0" style="4" hidden="1" customWidth="1"/>
    <col min="2567" max="2816" width="9.33203125" style="4"/>
    <col min="2817" max="2817" width="0" style="4" hidden="1" customWidth="1"/>
    <col min="2818" max="2818" width="66.5" style="4" customWidth="1"/>
    <col min="2819" max="2819" width="11.5" style="4" customWidth="1"/>
    <col min="2820" max="2820" width="20.5" style="4" customWidth="1"/>
    <col min="2821" max="2821" width="19.83203125" style="4" customWidth="1"/>
    <col min="2822" max="2822" width="0" style="4" hidden="1" customWidth="1"/>
    <col min="2823" max="3072" width="9.33203125" style="4"/>
    <col min="3073" max="3073" width="0" style="4" hidden="1" customWidth="1"/>
    <col min="3074" max="3074" width="66.5" style="4" customWidth="1"/>
    <col min="3075" max="3075" width="11.5" style="4" customWidth="1"/>
    <col min="3076" max="3076" width="20.5" style="4" customWidth="1"/>
    <col min="3077" max="3077" width="19.83203125" style="4" customWidth="1"/>
    <col min="3078" max="3078" width="0" style="4" hidden="1" customWidth="1"/>
    <col min="3079" max="3328" width="9.33203125" style="4"/>
    <col min="3329" max="3329" width="0" style="4" hidden="1" customWidth="1"/>
    <col min="3330" max="3330" width="66.5" style="4" customWidth="1"/>
    <col min="3331" max="3331" width="11.5" style="4" customWidth="1"/>
    <col min="3332" max="3332" width="20.5" style="4" customWidth="1"/>
    <col min="3333" max="3333" width="19.83203125" style="4" customWidth="1"/>
    <col min="3334" max="3334" width="0" style="4" hidden="1" customWidth="1"/>
    <col min="3335" max="3584" width="9.33203125" style="4"/>
    <col min="3585" max="3585" width="0" style="4" hidden="1" customWidth="1"/>
    <col min="3586" max="3586" width="66.5" style="4" customWidth="1"/>
    <col min="3587" max="3587" width="11.5" style="4" customWidth="1"/>
    <col min="3588" max="3588" width="20.5" style="4" customWidth="1"/>
    <col min="3589" max="3589" width="19.83203125" style="4" customWidth="1"/>
    <col min="3590" max="3590" width="0" style="4" hidden="1" customWidth="1"/>
    <col min="3591" max="3840" width="9.33203125" style="4"/>
    <col min="3841" max="3841" width="0" style="4" hidden="1" customWidth="1"/>
    <col min="3842" max="3842" width="66.5" style="4" customWidth="1"/>
    <col min="3843" max="3843" width="11.5" style="4" customWidth="1"/>
    <col min="3844" max="3844" width="20.5" style="4" customWidth="1"/>
    <col min="3845" max="3845" width="19.83203125" style="4" customWidth="1"/>
    <col min="3846" max="3846" width="0" style="4" hidden="1" customWidth="1"/>
    <col min="3847" max="4096" width="9.33203125" style="4"/>
    <col min="4097" max="4097" width="0" style="4" hidden="1" customWidth="1"/>
    <col min="4098" max="4098" width="66.5" style="4" customWidth="1"/>
    <col min="4099" max="4099" width="11.5" style="4" customWidth="1"/>
    <col min="4100" max="4100" width="20.5" style="4" customWidth="1"/>
    <col min="4101" max="4101" width="19.83203125" style="4" customWidth="1"/>
    <col min="4102" max="4102" width="0" style="4" hidden="1" customWidth="1"/>
    <col min="4103" max="4352" width="9.33203125" style="4"/>
    <col min="4353" max="4353" width="0" style="4" hidden="1" customWidth="1"/>
    <col min="4354" max="4354" width="66.5" style="4" customWidth="1"/>
    <col min="4355" max="4355" width="11.5" style="4" customWidth="1"/>
    <col min="4356" max="4356" width="20.5" style="4" customWidth="1"/>
    <col min="4357" max="4357" width="19.83203125" style="4" customWidth="1"/>
    <col min="4358" max="4358" width="0" style="4" hidden="1" customWidth="1"/>
    <col min="4359" max="4608" width="9.33203125" style="4"/>
    <col min="4609" max="4609" width="0" style="4" hidden="1" customWidth="1"/>
    <col min="4610" max="4610" width="66.5" style="4" customWidth="1"/>
    <col min="4611" max="4611" width="11.5" style="4" customWidth="1"/>
    <col min="4612" max="4612" width="20.5" style="4" customWidth="1"/>
    <col min="4613" max="4613" width="19.83203125" style="4" customWidth="1"/>
    <col min="4614" max="4614" width="0" style="4" hidden="1" customWidth="1"/>
    <col min="4615" max="4864" width="9.33203125" style="4"/>
    <col min="4865" max="4865" width="0" style="4" hidden="1" customWidth="1"/>
    <col min="4866" max="4866" width="66.5" style="4" customWidth="1"/>
    <col min="4867" max="4867" width="11.5" style="4" customWidth="1"/>
    <col min="4868" max="4868" width="20.5" style="4" customWidth="1"/>
    <col min="4869" max="4869" width="19.83203125" style="4" customWidth="1"/>
    <col min="4870" max="4870" width="0" style="4" hidden="1" customWidth="1"/>
    <col min="4871" max="5120" width="9.33203125" style="4"/>
    <col min="5121" max="5121" width="0" style="4" hidden="1" customWidth="1"/>
    <col min="5122" max="5122" width="66.5" style="4" customWidth="1"/>
    <col min="5123" max="5123" width="11.5" style="4" customWidth="1"/>
    <col min="5124" max="5124" width="20.5" style="4" customWidth="1"/>
    <col min="5125" max="5125" width="19.83203125" style="4" customWidth="1"/>
    <col min="5126" max="5126" width="0" style="4" hidden="1" customWidth="1"/>
    <col min="5127" max="5376" width="9.33203125" style="4"/>
    <col min="5377" max="5377" width="0" style="4" hidden="1" customWidth="1"/>
    <col min="5378" max="5378" width="66.5" style="4" customWidth="1"/>
    <col min="5379" max="5379" width="11.5" style="4" customWidth="1"/>
    <col min="5380" max="5380" width="20.5" style="4" customWidth="1"/>
    <col min="5381" max="5381" width="19.83203125" style="4" customWidth="1"/>
    <col min="5382" max="5382" width="0" style="4" hidden="1" customWidth="1"/>
    <col min="5383" max="5632" width="9.33203125" style="4"/>
    <col min="5633" max="5633" width="0" style="4" hidden="1" customWidth="1"/>
    <col min="5634" max="5634" width="66.5" style="4" customWidth="1"/>
    <col min="5635" max="5635" width="11.5" style="4" customWidth="1"/>
    <col min="5636" max="5636" width="20.5" style="4" customWidth="1"/>
    <col min="5637" max="5637" width="19.83203125" style="4" customWidth="1"/>
    <col min="5638" max="5638" width="0" style="4" hidden="1" customWidth="1"/>
    <col min="5639" max="5888" width="9.33203125" style="4"/>
    <col min="5889" max="5889" width="0" style="4" hidden="1" customWidth="1"/>
    <col min="5890" max="5890" width="66.5" style="4" customWidth="1"/>
    <col min="5891" max="5891" width="11.5" style="4" customWidth="1"/>
    <col min="5892" max="5892" width="20.5" style="4" customWidth="1"/>
    <col min="5893" max="5893" width="19.83203125" style="4" customWidth="1"/>
    <col min="5894" max="5894" width="0" style="4" hidden="1" customWidth="1"/>
    <col min="5895" max="6144" width="9.33203125" style="4"/>
    <col min="6145" max="6145" width="0" style="4" hidden="1" customWidth="1"/>
    <col min="6146" max="6146" width="66.5" style="4" customWidth="1"/>
    <col min="6147" max="6147" width="11.5" style="4" customWidth="1"/>
    <col min="6148" max="6148" width="20.5" style="4" customWidth="1"/>
    <col min="6149" max="6149" width="19.83203125" style="4" customWidth="1"/>
    <col min="6150" max="6150" width="0" style="4" hidden="1" customWidth="1"/>
    <col min="6151" max="6400" width="9.33203125" style="4"/>
    <col min="6401" max="6401" width="0" style="4" hidden="1" customWidth="1"/>
    <col min="6402" max="6402" width="66.5" style="4" customWidth="1"/>
    <col min="6403" max="6403" width="11.5" style="4" customWidth="1"/>
    <col min="6404" max="6404" width="20.5" style="4" customWidth="1"/>
    <col min="6405" max="6405" width="19.83203125" style="4" customWidth="1"/>
    <col min="6406" max="6406" width="0" style="4" hidden="1" customWidth="1"/>
    <col min="6407" max="6656" width="9.33203125" style="4"/>
    <col min="6657" max="6657" width="0" style="4" hidden="1" customWidth="1"/>
    <col min="6658" max="6658" width="66.5" style="4" customWidth="1"/>
    <col min="6659" max="6659" width="11.5" style="4" customWidth="1"/>
    <col min="6660" max="6660" width="20.5" style="4" customWidth="1"/>
    <col min="6661" max="6661" width="19.83203125" style="4" customWidth="1"/>
    <col min="6662" max="6662" width="0" style="4" hidden="1" customWidth="1"/>
    <col min="6663" max="6912" width="9.33203125" style="4"/>
    <col min="6913" max="6913" width="0" style="4" hidden="1" customWidth="1"/>
    <col min="6914" max="6914" width="66.5" style="4" customWidth="1"/>
    <col min="6915" max="6915" width="11.5" style="4" customWidth="1"/>
    <col min="6916" max="6916" width="20.5" style="4" customWidth="1"/>
    <col min="6917" max="6917" width="19.83203125" style="4" customWidth="1"/>
    <col min="6918" max="6918" width="0" style="4" hidden="1" customWidth="1"/>
    <col min="6919" max="7168" width="9.33203125" style="4"/>
    <col min="7169" max="7169" width="0" style="4" hidden="1" customWidth="1"/>
    <col min="7170" max="7170" width="66.5" style="4" customWidth="1"/>
    <col min="7171" max="7171" width="11.5" style="4" customWidth="1"/>
    <col min="7172" max="7172" width="20.5" style="4" customWidth="1"/>
    <col min="7173" max="7173" width="19.83203125" style="4" customWidth="1"/>
    <col min="7174" max="7174" width="0" style="4" hidden="1" customWidth="1"/>
    <col min="7175" max="7424" width="9.33203125" style="4"/>
    <col min="7425" max="7425" width="0" style="4" hidden="1" customWidth="1"/>
    <col min="7426" max="7426" width="66.5" style="4" customWidth="1"/>
    <col min="7427" max="7427" width="11.5" style="4" customWidth="1"/>
    <col min="7428" max="7428" width="20.5" style="4" customWidth="1"/>
    <col min="7429" max="7429" width="19.83203125" style="4" customWidth="1"/>
    <col min="7430" max="7430" width="0" style="4" hidden="1" customWidth="1"/>
    <col min="7431" max="7680" width="9.33203125" style="4"/>
    <col min="7681" max="7681" width="0" style="4" hidden="1" customWidth="1"/>
    <col min="7682" max="7682" width="66.5" style="4" customWidth="1"/>
    <col min="7683" max="7683" width="11.5" style="4" customWidth="1"/>
    <col min="7684" max="7684" width="20.5" style="4" customWidth="1"/>
    <col min="7685" max="7685" width="19.83203125" style="4" customWidth="1"/>
    <col min="7686" max="7686" width="0" style="4" hidden="1" customWidth="1"/>
    <col min="7687" max="7936" width="9.33203125" style="4"/>
    <col min="7937" max="7937" width="0" style="4" hidden="1" customWidth="1"/>
    <col min="7938" max="7938" width="66.5" style="4" customWidth="1"/>
    <col min="7939" max="7939" width="11.5" style="4" customWidth="1"/>
    <col min="7940" max="7940" width="20.5" style="4" customWidth="1"/>
    <col min="7941" max="7941" width="19.83203125" style="4" customWidth="1"/>
    <col min="7942" max="7942" width="0" style="4" hidden="1" customWidth="1"/>
    <col min="7943" max="8192" width="9.33203125" style="4"/>
    <col min="8193" max="8193" width="0" style="4" hidden="1" customWidth="1"/>
    <col min="8194" max="8194" width="66.5" style="4" customWidth="1"/>
    <col min="8195" max="8195" width="11.5" style="4" customWidth="1"/>
    <col min="8196" max="8196" width="20.5" style="4" customWidth="1"/>
    <col min="8197" max="8197" width="19.83203125" style="4" customWidth="1"/>
    <col min="8198" max="8198" width="0" style="4" hidden="1" customWidth="1"/>
    <col min="8199" max="8448" width="9.33203125" style="4"/>
    <col min="8449" max="8449" width="0" style="4" hidden="1" customWidth="1"/>
    <col min="8450" max="8450" width="66.5" style="4" customWidth="1"/>
    <col min="8451" max="8451" width="11.5" style="4" customWidth="1"/>
    <col min="8452" max="8452" width="20.5" style="4" customWidth="1"/>
    <col min="8453" max="8453" width="19.83203125" style="4" customWidth="1"/>
    <col min="8454" max="8454" width="0" style="4" hidden="1" customWidth="1"/>
    <col min="8455" max="8704" width="9.33203125" style="4"/>
    <col min="8705" max="8705" width="0" style="4" hidden="1" customWidth="1"/>
    <col min="8706" max="8706" width="66.5" style="4" customWidth="1"/>
    <col min="8707" max="8707" width="11.5" style="4" customWidth="1"/>
    <col min="8708" max="8708" width="20.5" style="4" customWidth="1"/>
    <col min="8709" max="8709" width="19.83203125" style="4" customWidth="1"/>
    <col min="8710" max="8710" width="0" style="4" hidden="1" customWidth="1"/>
    <col min="8711" max="8960" width="9.33203125" style="4"/>
    <col min="8961" max="8961" width="0" style="4" hidden="1" customWidth="1"/>
    <col min="8962" max="8962" width="66.5" style="4" customWidth="1"/>
    <col min="8963" max="8963" width="11.5" style="4" customWidth="1"/>
    <col min="8964" max="8964" width="20.5" style="4" customWidth="1"/>
    <col min="8965" max="8965" width="19.83203125" style="4" customWidth="1"/>
    <col min="8966" max="8966" width="0" style="4" hidden="1" customWidth="1"/>
    <col min="8967" max="9216" width="9.33203125" style="4"/>
    <col min="9217" max="9217" width="0" style="4" hidden="1" customWidth="1"/>
    <col min="9218" max="9218" width="66.5" style="4" customWidth="1"/>
    <col min="9219" max="9219" width="11.5" style="4" customWidth="1"/>
    <col min="9220" max="9220" width="20.5" style="4" customWidth="1"/>
    <col min="9221" max="9221" width="19.83203125" style="4" customWidth="1"/>
    <col min="9222" max="9222" width="0" style="4" hidden="1" customWidth="1"/>
    <col min="9223" max="9472" width="9.33203125" style="4"/>
    <col min="9473" max="9473" width="0" style="4" hidden="1" customWidth="1"/>
    <col min="9474" max="9474" width="66.5" style="4" customWidth="1"/>
    <col min="9475" max="9475" width="11.5" style="4" customWidth="1"/>
    <col min="9476" max="9476" width="20.5" style="4" customWidth="1"/>
    <col min="9477" max="9477" width="19.83203125" style="4" customWidth="1"/>
    <col min="9478" max="9478" width="0" style="4" hidden="1" customWidth="1"/>
    <col min="9479" max="9728" width="9.33203125" style="4"/>
    <col min="9729" max="9729" width="0" style="4" hidden="1" customWidth="1"/>
    <col min="9730" max="9730" width="66.5" style="4" customWidth="1"/>
    <col min="9731" max="9731" width="11.5" style="4" customWidth="1"/>
    <col min="9732" max="9732" width="20.5" style="4" customWidth="1"/>
    <col min="9733" max="9733" width="19.83203125" style="4" customWidth="1"/>
    <col min="9734" max="9734" width="0" style="4" hidden="1" customWidth="1"/>
    <col min="9735" max="9984" width="9.33203125" style="4"/>
    <col min="9985" max="9985" width="0" style="4" hidden="1" customWidth="1"/>
    <col min="9986" max="9986" width="66.5" style="4" customWidth="1"/>
    <col min="9987" max="9987" width="11.5" style="4" customWidth="1"/>
    <col min="9988" max="9988" width="20.5" style="4" customWidth="1"/>
    <col min="9989" max="9989" width="19.83203125" style="4" customWidth="1"/>
    <col min="9990" max="9990" width="0" style="4" hidden="1" customWidth="1"/>
    <col min="9991" max="10240" width="9.33203125" style="4"/>
    <col min="10241" max="10241" width="0" style="4" hidden="1" customWidth="1"/>
    <col min="10242" max="10242" width="66.5" style="4" customWidth="1"/>
    <col min="10243" max="10243" width="11.5" style="4" customWidth="1"/>
    <col min="10244" max="10244" width="20.5" style="4" customWidth="1"/>
    <col min="10245" max="10245" width="19.83203125" style="4" customWidth="1"/>
    <col min="10246" max="10246" width="0" style="4" hidden="1" customWidth="1"/>
    <col min="10247" max="10496" width="9.33203125" style="4"/>
    <col min="10497" max="10497" width="0" style="4" hidden="1" customWidth="1"/>
    <col min="10498" max="10498" width="66.5" style="4" customWidth="1"/>
    <col min="10499" max="10499" width="11.5" style="4" customWidth="1"/>
    <col min="10500" max="10500" width="20.5" style="4" customWidth="1"/>
    <col min="10501" max="10501" width="19.83203125" style="4" customWidth="1"/>
    <col min="10502" max="10502" width="0" style="4" hidden="1" customWidth="1"/>
    <col min="10503" max="10752" width="9.33203125" style="4"/>
    <col min="10753" max="10753" width="0" style="4" hidden="1" customWidth="1"/>
    <col min="10754" max="10754" width="66.5" style="4" customWidth="1"/>
    <col min="10755" max="10755" width="11.5" style="4" customWidth="1"/>
    <col min="10756" max="10756" width="20.5" style="4" customWidth="1"/>
    <col min="10757" max="10757" width="19.83203125" style="4" customWidth="1"/>
    <col min="10758" max="10758" width="0" style="4" hidden="1" customWidth="1"/>
    <col min="10759" max="11008" width="9.33203125" style="4"/>
    <col min="11009" max="11009" width="0" style="4" hidden="1" customWidth="1"/>
    <col min="11010" max="11010" width="66.5" style="4" customWidth="1"/>
    <col min="11011" max="11011" width="11.5" style="4" customWidth="1"/>
    <col min="11012" max="11012" width="20.5" style="4" customWidth="1"/>
    <col min="11013" max="11013" width="19.83203125" style="4" customWidth="1"/>
    <col min="11014" max="11014" width="0" style="4" hidden="1" customWidth="1"/>
    <col min="11015" max="11264" width="9.33203125" style="4"/>
    <col min="11265" max="11265" width="0" style="4" hidden="1" customWidth="1"/>
    <col min="11266" max="11266" width="66.5" style="4" customWidth="1"/>
    <col min="11267" max="11267" width="11.5" style="4" customWidth="1"/>
    <col min="11268" max="11268" width="20.5" style="4" customWidth="1"/>
    <col min="11269" max="11269" width="19.83203125" style="4" customWidth="1"/>
    <col min="11270" max="11270" width="0" style="4" hidden="1" customWidth="1"/>
    <col min="11271" max="11520" width="9.33203125" style="4"/>
    <col min="11521" max="11521" width="0" style="4" hidden="1" customWidth="1"/>
    <col min="11522" max="11522" width="66.5" style="4" customWidth="1"/>
    <col min="11523" max="11523" width="11.5" style="4" customWidth="1"/>
    <col min="11524" max="11524" width="20.5" style="4" customWidth="1"/>
    <col min="11525" max="11525" width="19.83203125" style="4" customWidth="1"/>
    <col min="11526" max="11526" width="0" style="4" hidden="1" customWidth="1"/>
    <col min="11527" max="11776" width="9.33203125" style="4"/>
    <col min="11777" max="11777" width="0" style="4" hidden="1" customWidth="1"/>
    <col min="11778" max="11778" width="66.5" style="4" customWidth="1"/>
    <col min="11779" max="11779" width="11.5" style="4" customWidth="1"/>
    <col min="11780" max="11780" width="20.5" style="4" customWidth="1"/>
    <col min="11781" max="11781" width="19.83203125" style="4" customWidth="1"/>
    <col min="11782" max="11782" width="0" style="4" hidden="1" customWidth="1"/>
    <col min="11783" max="12032" width="9.33203125" style="4"/>
    <col min="12033" max="12033" width="0" style="4" hidden="1" customWidth="1"/>
    <col min="12034" max="12034" width="66.5" style="4" customWidth="1"/>
    <col min="12035" max="12035" width="11.5" style="4" customWidth="1"/>
    <col min="12036" max="12036" width="20.5" style="4" customWidth="1"/>
    <col min="12037" max="12037" width="19.83203125" style="4" customWidth="1"/>
    <col min="12038" max="12038" width="0" style="4" hidden="1" customWidth="1"/>
    <col min="12039" max="12288" width="9.33203125" style="4"/>
    <col min="12289" max="12289" width="0" style="4" hidden="1" customWidth="1"/>
    <col min="12290" max="12290" width="66.5" style="4" customWidth="1"/>
    <col min="12291" max="12291" width="11.5" style="4" customWidth="1"/>
    <col min="12292" max="12292" width="20.5" style="4" customWidth="1"/>
    <col min="12293" max="12293" width="19.83203125" style="4" customWidth="1"/>
    <col min="12294" max="12294" width="0" style="4" hidden="1" customWidth="1"/>
    <col min="12295" max="12544" width="9.33203125" style="4"/>
    <col min="12545" max="12545" width="0" style="4" hidden="1" customWidth="1"/>
    <col min="12546" max="12546" width="66.5" style="4" customWidth="1"/>
    <col min="12547" max="12547" width="11.5" style="4" customWidth="1"/>
    <col min="12548" max="12548" width="20.5" style="4" customWidth="1"/>
    <col min="12549" max="12549" width="19.83203125" style="4" customWidth="1"/>
    <col min="12550" max="12550" width="0" style="4" hidden="1" customWidth="1"/>
    <col min="12551" max="12800" width="9.33203125" style="4"/>
    <col min="12801" max="12801" width="0" style="4" hidden="1" customWidth="1"/>
    <col min="12802" max="12802" width="66.5" style="4" customWidth="1"/>
    <col min="12803" max="12803" width="11.5" style="4" customWidth="1"/>
    <col min="12804" max="12804" width="20.5" style="4" customWidth="1"/>
    <col min="12805" max="12805" width="19.83203125" style="4" customWidth="1"/>
    <col min="12806" max="12806" width="0" style="4" hidden="1" customWidth="1"/>
    <col min="12807" max="13056" width="9.33203125" style="4"/>
    <col min="13057" max="13057" width="0" style="4" hidden="1" customWidth="1"/>
    <col min="13058" max="13058" width="66.5" style="4" customWidth="1"/>
    <col min="13059" max="13059" width="11.5" style="4" customWidth="1"/>
    <col min="13060" max="13060" width="20.5" style="4" customWidth="1"/>
    <col min="13061" max="13061" width="19.83203125" style="4" customWidth="1"/>
    <col min="13062" max="13062" width="0" style="4" hidden="1" customWidth="1"/>
    <col min="13063" max="13312" width="9.33203125" style="4"/>
    <col min="13313" max="13313" width="0" style="4" hidden="1" customWidth="1"/>
    <col min="13314" max="13314" width="66.5" style="4" customWidth="1"/>
    <col min="13315" max="13315" width="11.5" style="4" customWidth="1"/>
    <col min="13316" max="13316" width="20.5" style="4" customWidth="1"/>
    <col min="13317" max="13317" width="19.83203125" style="4" customWidth="1"/>
    <col min="13318" max="13318" width="0" style="4" hidden="1" customWidth="1"/>
    <col min="13319" max="13568" width="9.33203125" style="4"/>
    <col min="13569" max="13569" width="0" style="4" hidden="1" customWidth="1"/>
    <col min="13570" max="13570" width="66.5" style="4" customWidth="1"/>
    <col min="13571" max="13571" width="11.5" style="4" customWidth="1"/>
    <col min="13572" max="13572" width="20.5" style="4" customWidth="1"/>
    <col min="13573" max="13573" width="19.83203125" style="4" customWidth="1"/>
    <col min="13574" max="13574" width="0" style="4" hidden="1" customWidth="1"/>
    <col min="13575" max="13824" width="9.33203125" style="4"/>
    <col min="13825" max="13825" width="0" style="4" hidden="1" customWidth="1"/>
    <col min="13826" max="13826" width="66.5" style="4" customWidth="1"/>
    <col min="13827" max="13827" width="11.5" style="4" customWidth="1"/>
    <col min="13828" max="13828" width="20.5" style="4" customWidth="1"/>
    <col min="13829" max="13829" width="19.83203125" style="4" customWidth="1"/>
    <col min="13830" max="13830" width="0" style="4" hidden="1" customWidth="1"/>
    <col min="13831" max="14080" width="9.33203125" style="4"/>
    <col min="14081" max="14081" width="0" style="4" hidden="1" customWidth="1"/>
    <col min="14082" max="14082" width="66.5" style="4" customWidth="1"/>
    <col min="14083" max="14083" width="11.5" style="4" customWidth="1"/>
    <col min="14084" max="14084" width="20.5" style="4" customWidth="1"/>
    <col min="14085" max="14085" width="19.83203125" style="4" customWidth="1"/>
    <col min="14086" max="14086" width="0" style="4" hidden="1" customWidth="1"/>
    <col min="14087" max="14336" width="9.33203125" style="4"/>
    <col min="14337" max="14337" width="0" style="4" hidden="1" customWidth="1"/>
    <col min="14338" max="14338" width="66.5" style="4" customWidth="1"/>
    <col min="14339" max="14339" width="11.5" style="4" customWidth="1"/>
    <col min="14340" max="14340" width="20.5" style="4" customWidth="1"/>
    <col min="14341" max="14341" width="19.83203125" style="4" customWidth="1"/>
    <col min="14342" max="14342" width="0" style="4" hidden="1" customWidth="1"/>
    <col min="14343" max="14592" width="9.33203125" style="4"/>
    <col min="14593" max="14593" width="0" style="4" hidden="1" customWidth="1"/>
    <col min="14594" max="14594" width="66.5" style="4" customWidth="1"/>
    <col min="14595" max="14595" width="11.5" style="4" customWidth="1"/>
    <col min="14596" max="14596" width="20.5" style="4" customWidth="1"/>
    <col min="14597" max="14597" width="19.83203125" style="4" customWidth="1"/>
    <col min="14598" max="14598" width="0" style="4" hidden="1" customWidth="1"/>
    <col min="14599" max="14848" width="9.33203125" style="4"/>
    <col min="14849" max="14849" width="0" style="4" hidden="1" customWidth="1"/>
    <col min="14850" max="14850" width="66.5" style="4" customWidth="1"/>
    <col min="14851" max="14851" width="11.5" style="4" customWidth="1"/>
    <col min="14852" max="14852" width="20.5" style="4" customWidth="1"/>
    <col min="14853" max="14853" width="19.83203125" style="4" customWidth="1"/>
    <col min="14854" max="14854" width="0" style="4" hidden="1" customWidth="1"/>
    <col min="14855" max="15104" width="9.33203125" style="4"/>
    <col min="15105" max="15105" width="0" style="4" hidden="1" customWidth="1"/>
    <col min="15106" max="15106" width="66.5" style="4" customWidth="1"/>
    <col min="15107" max="15107" width="11.5" style="4" customWidth="1"/>
    <col min="15108" max="15108" width="20.5" style="4" customWidth="1"/>
    <col min="15109" max="15109" width="19.83203125" style="4" customWidth="1"/>
    <col min="15110" max="15110" width="0" style="4" hidden="1" customWidth="1"/>
    <col min="15111" max="15360" width="9.33203125" style="4"/>
    <col min="15361" max="15361" width="0" style="4" hidden="1" customWidth="1"/>
    <col min="15362" max="15362" width="66.5" style="4" customWidth="1"/>
    <col min="15363" max="15363" width="11.5" style="4" customWidth="1"/>
    <col min="15364" max="15364" width="20.5" style="4" customWidth="1"/>
    <col min="15365" max="15365" width="19.83203125" style="4" customWidth="1"/>
    <col min="15366" max="15366" width="0" style="4" hidden="1" customWidth="1"/>
    <col min="15367" max="15616" width="9.33203125" style="4"/>
    <col min="15617" max="15617" width="0" style="4" hidden="1" customWidth="1"/>
    <col min="15618" max="15618" width="66.5" style="4" customWidth="1"/>
    <col min="15619" max="15619" width="11.5" style="4" customWidth="1"/>
    <col min="15620" max="15620" width="20.5" style="4" customWidth="1"/>
    <col min="15621" max="15621" width="19.83203125" style="4" customWidth="1"/>
    <col min="15622" max="15622" width="0" style="4" hidden="1" customWidth="1"/>
    <col min="15623" max="15872" width="9.33203125" style="4"/>
    <col min="15873" max="15873" width="0" style="4" hidden="1" customWidth="1"/>
    <col min="15874" max="15874" width="66.5" style="4" customWidth="1"/>
    <col min="15875" max="15875" width="11.5" style="4" customWidth="1"/>
    <col min="15876" max="15876" width="20.5" style="4" customWidth="1"/>
    <col min="15877" max="15877" width="19.83203125" style="4" customWidth="1"/>
    <col min="15878" max="15878" width="0" style="4" hidden="1" customWidth="1"/>
    <col min="15879" max="16128" width="9.33203125" style="4"/>
    <col min="16129" max="16129" width="0" style="4" hidden="1" customWidth="1"/>
    <col min="16130" max="16130" width="66.5" style="4" customWidth="1"/>
    <col min="16131" max="16131" width="11.5" style="4" customWidth="1"/>
    <col min="16132" max="16132" width="20.5" style="4" customWidth="1"/>
    <col min="16133" max="16133" width="19.83203125" style="4" customWidth="1"/>
    <col min="16134" max="16134" width="0" style="4" hidden="1" customWidth="1"/>
    <col min="16135" max="16384" width="9.33203125" style="4"/>
  </cols>
  <sheetData>
    <row r="1" spans="1:6" ht="12" customHeight="1">
      <c r="A1" s="2" t="s">
        <v>276</v>
      </c>
      <c r="B1" s="5" t="s">
        <v>276</v>
      </c>
      <c r="C1" s="581" t="s">
        <v>142</v>
      </c>
      <c r="D1" s="581"/>
      <c r="E1" s="581"/>
      <c r="F1" s="3"/>
    </row>
    <row r="2" spans="1:6" ht="12" customHeight="1">
      <c r="A2" s="2" t="s">
        <v>276</v>
      </c>
      <c r="B2" s="5" t="s">
        <v>276</v>
      </c>
      <c r="C2" s="581" t="s">
        <v>143</v>
      </c>
      <c r="D2" s="581"/>
      <c r="E2" s="581"/>
      <c r="F2" s="3"/>
    </row>
    <row r="3" spans="1:6" ht="12" customHeight="1">
      <c r="A3" s="2" t="s">
        <v>276</v>
      </c>
      <c r="B3" s="5" t="s">
        <v>276</v>
      </c>
      <c r="C3" s="581" t="s">
        <v>89</v>
      </c>
      <c r="D3" s="581"/>
      <c r="E3" s="581"/>
      <c r="F3" s="3"/>
    </row>
    <row r="4" spans="1:6" ht="12" customHeight="1">
      <c r="A4" s="2" t="s">
        <v>276</v>
      </c>
      <c r="B4" s="5" t="s">
        <v>276</v>
      </c>
      <c r="C4" s="581" t="s">
        <v>277</v>
      </c>
      <c r="D4" s="581"/>
      <c r="E4" s="581"/>
      <c r="F4" s="3"/>
    </row>
    <row r="5" spans="1:6" ht="12" customHeight="1">
      <c r="A5" s="2" t="s">
        <v>276</v>
      </c>
      <c r="B5" s="5" t="s">
        <v>276</v>
      </c>
      <c r="C5" s="582" t="s">
        <v>276</v>
      </c>
      <c r="D5" s="582"/>
      <c r="E5" s="582"/>
      <c r="F5" s="3"/>
    </row>
    <row r="6" spans="1:6" ht="12" customHeight="1">
      <c r="A6" s="2" t="s">
        <v>276</v>
      </c>
      <c r="B6" s="5" t="s">
        <v>276</v>
      </c>
      <c r="C6" s="581" t="s">
        <v>298</v>
      </c>
      <c r="D6" s="581"/>
      <c r="E6" s="581"/>
      <c r="F6" s="3"/>
    </row>
    <row r="7" spans="1:6" ht="12" customHeight="1">
      <c r="A7" s="2" t="s">
        <v>276</v>
      </c>
      <c r="B7" s="5" t="s">
        <v>276</v>
      </c>
      <c r="C7" s="7" t="s">
        <v>276</v>
      </c>
      <c r="D7" s="7" t="s">
        <v>276</v>
      </c>
      <c r="E7" s="7" t="s">
        <v>276</v>
      </c>
      <c r="F7" s="3"/>
    </row>
    <row r="8" spans="1:6" ht="12" customHeight="1">
      <c r="A8" s="2" t="s">
        <v>276</v>
      </c>
      <c r="B8" s="582" t="s">
        <v>279</v>
      </c>
      <c r="C8" s="582"/>
      <c r="D8" s="582"/>
      <c r="E8" s="582"/>
      <c r="F8" s="3"/>
    </row>
    <row r="9" spans="1:6" ht="12" customHeight="1">
      <c r="A9" s="2" t="s">
        <v>276</v>
      </c>
      <c r="B9" s="7" t="s">
        <v>276</v>
      </c>
      <c r="C9" s="5" t="s">
        <v>276</v>
      </c>
      <c r="D9" s="5" t="s">
        <v>276</v>
      </c>
      <c r="E9" s="5" t="s">
        <v>276</v>
      </c>
      <c r="F9" s="3"/>
    </row>
    <row r="10" spans="1:6">
      <c r="A10" s="2"/>
      <c r="B10" s="377"/>
      <c r="C10" s="378"/>
      <c r="D10" s="379"/>
      <c r="E10" s="380" t="s">
        <v>298</v>
      </c>
      <c r="F10" s="380" t="s">
        <v>625</v>
      </c>
    </row>
    <row r="11" spans="1:6">
      <c r="A11" s="2"/>
      <c r="B11" s="29"/>
      <c r="C11" s="29"/>
      <c r="D11" s="29"/>
      <c r="E11" s="29"/>
      <c r="F11" s="6"/>
    </row>
    <row r="12" spans="1:6" ht="27.75" customHeight="1">
      <c r="A12" s="2"/>
      <c r="B12" s="29" t="s">
        <v>172</v>
      </c>
      <c r="C12" s="586" t="s">
        <v>624</v>
      </c>
      <c r="D12" s="586"/>
      <c r="E12" s="586"/>
      <c r="F12" s="586"/>
    </row>
    <row r="13" spans="1:6" ht="12" customHeight="1">
      <c r="A13" s="2"/>
      <c r="B13" s="7"/>
      <c r="C13" s="5"/>
      <c r="D13" s="5"/>
      <c r="E13" s="5"/>
      <c r="F13" s="3"/>
    </row>
    <row r="14" spans="1:6" ht="14.25" customHeight="1">
      <c r="A14" s="2" t="s">
        <v>276</v>
      </c>
      <c r="B14" s="585" t="s">
        <v>469</v>
      </c>
      <c r="C14" s="585"/>
      <c r="D14" s="585"/>
      <c r="E14" s="585"/>
      <c r="F14" s="3"/>
    </row>
    <row r="15" spans="1:6" ht="12" customHeight="1">
      <c r="A15" s="2" t="s">
        <v>276</v>
      </c>
      <c r="B15" s="587" t="s">
        <v>847</v>
      </c>
      <c r="C15" s="588"/>
      <c r="D15" s="588"/>
      <c r="E15" s="588"/>
      <c r="F15" s="3"/>
    </row>
    <row r="16" spans="1:6" ht="12" customHeight="1">
      <c r="A16" s="2" t="s">
        <v>276</v>
      </c>
      <c r="B16" s="5" t="s">
        <v>276</v>
      </c>
      <c r="C16" s="5" t="s">
        <v>276</v>
      </c>
      <c r="D16" s="5" t="s">
        <v>276</v>
      </c>
      <c r="E16" s="7" t="s">
        <v>286</v>
      </c>
      <c r="F16" s="3"/>
    </row>
    <row r="17" spans="1:5" hidden="1"/>
    <row r="18" spans="1:5" hidden="1"/>
    <row r="19" spans="1:5" hidden="1"/>
    <row r="20" spans="1:5" hidden="1"/>
    <row r="21" spans="1:5" hidden="1"/>
    <row r="22" spans="1:5" hidden="1"/>
    <row r="23" spans="1:5" hidden="1"/>
    <row r="24" spans="1:5" hidden="1"/>
    <row r="25" spans="1:5" hidden="1"/>
    <row r="26" spans="1:5" hidden="1"/>
    <row r="27" spans="1:5" hidden="1"/>
    <row r="28" spans="1:5" hidden="1"/>
    <row r="29" spans="1:5" ht="47.25" customHeight="1">
      <c r="A29" s="10" t="s">
        <v>276</v>
      </c>
      <c r="B29" s="11" t="s">
        <v>144</v>
      </c>
      <c r="C29" s="11" t="s">
        <v>626</v>
      </c>
      <c r="D29" s="11" t="s">
        <v>842</v>
      </c>
      <c r="E29" s="11" t="s">
        <v>843</v>
      </c>
    </row>
    <row r="30" spans="1:5" hidden="1"/>
    <row r="31" spans="1:5" ht="12" customHeight="1">
      <c r="A31" s="10" t="s">
        <v>276</v>
      </c>
      <c r="B31" s="20" t="s">
        <v>145</v>
      </c>
      <c r="C31" s="341" t="s">
        <v>914</v>
      </c>
      <c r="D31" s="175">
        <f>'ОПиУ-2024'!D27</f>
        <v>1267812</v>
      </c>
      <c r="E31" s="175">
        <f>'ОПиУ-2024'!E27+80539</f>
        <v>1263860</v>
      </c>
    </row>
    <row r="32" spans="1:5" ht="12" customHeight="1">
      <c r="A32" s="10" t="s">
        <v>276</v>
      </c>
      <c r="B32" s="20" t="s">
        <v>146</v>
      </c>
      <c r="C32" s="341" t="s">
        <v>914</v>
      </c>
      <c r="D32" s="175">
        <f>'ОПиУ-2024'!D28</f>
        <v>44392</v>
      </c>
      <c r="E32" s="175">
        <f>'ОПиУ-2024'!E28+2457</f>
        <v>42737</v>
      </c>
    </row>
    <row r="33" spans="1:6" ht="12" customHeight="1">
      <c r="A33" s="10" t="s">
        <v>276</v>
      </c>
      <c r="B33" s="21" t="s">
        <v>147</v>
      </c>
      <c r="C33" s="22"/>
      <c r="D33" s="176">
        <f>D31-D32</f>
        <v>1223420</v>
      </c>
      <c r="E33" s="375">
        <f>E31-E32</f>
        <v>1221123</v>
      </c>
    </row>
    <row r="34" spans="1:6" ht="12" customHeight="1">
      <c r="A34" s="10" t="s">
        <v>276</v>
      </c>
      <c r="B34" s="20" t="s">
        <v>148</v>
      </c>
      <c r="C34" s="14"/>
      <c r="D34" s="175">
        <f>ROUND(ОПУ!C19/1000,0)</f>
        <v>0</v>
      </c>
      <c r="E34" s="175">
        <f>ROUND(ОПУ!D19/1000,0)</f>
        <v>0</v>
      </c>
    </row>
    <row r="35" spans="1:6" ht="12" customHeight="1">
      <c r="A35" s="10" t="s">
        <v>276</v>
      </c>
      <c r="B35" s="20" t="s">
        <v>149</v>
      </c>
      <c r="C35" s="341" t="s">
        <v>915</v>
      </c>
      <c r="D35" s="175">
        <f>'ОПиУ-2024'!D31+533</f>
        <v>19111</v>
      </c>
      <c r="E35" s="175">
        <f>'ОПиУ-2024'!E31+85961</f>
        <v>102126</v>
      </c>
    </row>
    <row r="36" spans="1:6" ht="24" customHeight="1">
      <c r="A36" s="10" t="s">
        <v>276</v>
      </c>
      <c r="B36" s="21" t="s">
        <v>300</v>
      </c>
      <c r="C36" s="22"/>
      <c r="D36" s="176">
        <f>D33-D34-D35</f>
        <v>1204309</v>
      </c>
      <c r="E36" s="176">
        <f>E33-E34-E35</f>
        <v>1118997</v>
      </c>
      <c r="F36" s="16">
        <f>F33-F34-F35</f>
        <v>0</v>
      </c>
    </row>
    <row r="37" spans="1:6" ht="12" customHeight="1">
      <c r="A37" s="10" t="s">
        <v>276</v>
      </c>
      <c r="B37" s="20" t="s">
        <v>231</v>
      </c>
      <c r="C37" s="341" t="s">
        <v>623</v>
      </c>
      <c r="D37" s="175">
        <f>'ОПиУ-2024'!D33</f>
        <v>7474</v>
      </c>
      <c r="E37" s="175">
        <f>'ОПиУ-2024'!E33+34</f>
        <v>35024</v>
      </c>
    </row>
    <row r="38" spans="1:6" ht="12" customHeight="1">
      <c r="A38" s="10" t="s">
        <v>276</v>
      </c>
      <c r="B38" s="20" t="s">
        <v>232</v>
      </c>
      <c r="C38" s="341" t="s">
        <v>622</v>
      </c>
      <c r="D38" s="175">
        <f>'ОПиУ-2024'!D34</f>
        <v>1078744</v>
      </c>
      <c r="E38" s="175">
        <f>'ОПиУ-2024'!E34</f>
        <v>1001976</v>
      </c>
    </row>
    <row r="39" spans="1:6" ht="24" customHeight="1">
      <c r="A39" s="10" t="s">
        <v>276</v>
      </c>
      <c r="B39" s="20" t="s">
        <v>153</v>
      </c>
      <c r="C39" s="14"/>
      <c r="D39" s="175">
        <f>ROUND(ОПУ!C24/1000,0)</f>
        <v>0</v>
      </c>
      <c r="E39" s="175">
        <f>ROUND(ОПУ!D24/1000,0)</f>
        <v>0</v>
      </c>
    </row>
    <row r="40" spans="1:6" ht="12" customHeight="1">
      <c r="A40" s="10" t="s">
        <v>276</v>
      </c>
      <c r="B40" s="20" t="s">
        <v>1</v>
      </c>
      <c r="C40" s="341" t="s">
        <v>621</v>
      </c>
      <c r="D40" s="175">
        <f>'ОПиУ-2024'!D36+54</f>
        <v>28814</v>
      </c>
      <c r="E40" s="376">
        <f>'ОПиУ-2024'!E36+22565</f>
        <v>42470</v>
      </c>
    </row>
    <row r="41" spans="1:6" ht="12" customHeight="1">
      <c r="A41" s="10" t="s">
        <v>276</v>
      </c>
      <c r="B41" s="20" t="s">
        <v>3</v>
      </c>
      <c r="C41" s="341" t="s">
        <v>620</v>
      </c>
      <c r="D41" s="175">
        <f>'ОПиУ-2024'!D37</f>
        <v>2022</v>
      </c>
      <c r="E41" s="175">
        <f>'ОПиУ-2024'!E37+4354</f>
        <v>27932</v>
      </c>
    </row>
    <row r="42" spans="1:6" ht="24" customHeight="1">
      <c r="A42" s="10" t="s">
        <v>276</v>
      </c>
      <c r="B42" s="21" t="s">
        <v>157</v>
      </c>
      <c r="C42" s="15"/>
      <c r="D42" s="176">
        <f>D36+D37-D38+D40-D41</f>
        <v>159831</v>
      </c>
      <c r="E42" s="176">
        <f>E36+E37-E38+E40-E41</f>
        <v>166583</v>
      </c>
    </row>
    <row r="43" spans="1:6" ht="12" customHeight="1">
      <c r="A43" s="10" t="s">
        <v>276</v>
      </c>
      <c r="B43" s="20" t="s">
        <v>301</v>
      </c>
      <c r="C43" s="12"/>
      <c r="D43" s="175">
        <f>ROUND(ОПУ!C28/1000,0)</f>
        <v>0</v>
      </c>
      <c r="E43" s="175">
        <v>0</v>
      </c>
    </row>
    <row r="44" spans="1:6" ht="24" customHeight="1">
      <c r="A44" s="10" t="s">
        <v>276</v>
      </c>
      <c r="B44" s="21" t="s">
        <v>302</v>
      </c>
      <c r="C44" s="15"/>
      <c r="D44" s="176">
        <f>D42+D43</f>
        <v>159831</v>
      </c>
      <c r="E44" s="176">
        <f>E42+E43</f>
        <v>166583</v>
      </c>
    </row>
    <row r="45" spans="1:6" ht="12" customHeight="1">
      <c r="A45" s="10" t="s">
        <v>276</v>
      </c>
      <c r="B45" s="20" t="s">
        <v>158</v>
      </c>
      <c r="C45" s="12"/>
      <c r="D45" s="175"/>
      <c r="E45" s="175"/>
    </row>
    <row r="46" spans="1:6" ht="12" customHeight="1">
      <c r="A46" s="10" t="s">
        <v>276</v>
      </c>
      <c r="B46" s="21" t="s">
        <v>159</v>
      </c>
      <c r="C46" s="15"/>
      <c r="D46" s="176">
        <f>D44+D45</f>
        <v>159831</v>
      </c>
      <c r="E46" s="176">
        <f>E44+E45</f>
        <v>166583</v>
      </c>
    </row>
    <row r="47" spans="1:6" ht="12" customHeight="1">
      <c r="A47" s="10" t="s">
        <v>276</v>
      </c>
      <c r="B47" s="20" t="s">
        <v>160</v>
      </c>
      <c r="C47" s="12"/>
      <c r="D47" s="175"/>
      <c r="E47" s="175"/>
    </row>
    <row r="48" spans="1:6" ht="12" customHeight="1">
      <c r="A48" s="10" t="s">
        <v>276</v>
      </c>
      <c r="B48" s="20" t="s">
        <v>161</v>
      </c>
      <c r="C48" s="12"/>
      <c r="D48" s="175"/>
      <c r="E48" s="175"/>
    </row>
    <row r="49" spans="1:5" ht="14.25" customHeight="1">
      <c r="A49" s="10" t="s">
        <v>276</v>
      </c>
      <c r="B49" s="21" t="s">
        <v>303</v>
      </c>
      <c r="C49" s="15"/>
      <c r="D49" s="176">
        <f>D60+D66</f>
        <v>0</v>
      </c>
      <c r="E49" s="176">
        <f>E60+E66</f>
        <v>406710</v>
      </c>
    </row>
    <row r="50" spans="1:5" ht="12" customHeight="1">
      <c r="A50" s="10" t="s">
        <v>276</v>
      </c>
      <c r="B50" s="595" t="s">
        <v>162</v>
      </c>
      <c r="C50" s="603"/>
      <c r="D50" s="603"/>
      <c r="E50" s="596"/>
    </row>
    <row r="51" spans="1:5" ht="24" customHeight="1">
      <c r="A51" s="10" t="s">
        <v>276</v>
      </c>
      <c r="B51" s="20" t="s">
        <v>304</v>
      </c>
      <c r="C51" s="12"/>
      <c r="D51" s="175"/>
      <c r="E51" s="175"/>
    </row>
    <row r="52" spans="1:5" ht="24" customHeight="1">
      <c r="A52" s="10" t="s">
        <v>276</v>
      </c>
      <c r="B52" s="20" t="s">
        <v>234</v>
      </c>
      <c r="C52" s="12"/>
      <c r="D52" s="175"/>
      <c r="E52" s="175"/>
    </row>
    <row r="53" spans="1:5" ht="12" customHeight="1">
      <c r="A53" s="10" t="s">
        <v>276</v>
      </c>
      <c r="B53" s="20" t="s">
        <v>235</v>
      </c>
      <c r="C53" s="12"/>
      <c r="D53" s="175"/>
      <c r="E53" s="175"/>
    </row>
    <row r="54" spans="1:5" ht="12" customHeight="1">
      <c r="A54" s="10" t="s">
        <v>276</v>
      </c>
      <c r="B54" s="20" t="s">
        <v>305</v>
      </c>
      <c r="C54" s="12"/>
      <c r="D54" s="175"/>
      <c r="E54" s="175"/>
    </row>
    <row r="55" spans="1:5" ht="12" customHeight="1">
      <c r="A55" s="10" t="s">
        <v>276</v>
      </c>
      <c r="B55" s="20" t="s">
        <v>306</v>
      </c>
      <c r="C55" s="12"/>
      <c r="D55" s="175"/>
      <c r="E55" s="175"/>
    </row>
    <row r="56" spans="1:5" ht="12" customHeight="1">
      <c r="A56" s="10" t="s">
        <v>276</v>
      </c>
      <c r="B56" s="20" t="s">
        <v>307</v>
      </c>
      <c r="C56" s="12"/>
      <c r="D56" s="175"/>
      <c r="E56" s="175"/>
    </row>
    <row r="57" spans="1:5" ht="12" customHeight="1">
      <c r="A57" s="10" t="s">
        <v>276</v>
      </c>
      <c r="B57" s="20" t="s">
        <v>308</v>
      </c>
      <c r="C57" s="12"/>
      <c r="D57" s="175"/>
      <c r="E57" s="175"/>
    </row>
    <row r="58" spans="1:5" ht="12" customHeight="1">
      <c r="A58" s="10" t="s">
        <v>276</v>
      </c>
      <c r="B58" s="20" t="s">
        <v>309</v>
      </c>
      <c r="C58" s="12"/>
      <c r="D58" s="175"/>
      <c r="E58" s="175"/>
    </row>
    <row r="59" spans="1:5" ht="12" customHeight="1">
      <c r="A59" s="10" t="s">
        <v>276</v>
      </c>
      <c r="B59" s="20" t="s">
        <v>241</v>
      </c>
      <c r="C59" s="12"/>
      <c r="D59" s="175"/>
      <c r="E59" s="175"/>
    </row>
    <row r="60" spans="1:5" ht="36" customHeight="1">
      <c r="A60" s="10" t="s">
        <v>276</v>
      </c>
      <c r="B60" s="21" t="s">
        <v>310</v>
      </c>
      <c r="C60" s="15"/>
      <c r="D60" s="176">
        <f>SUM(D51:D59)</f>
        <v>0</v>
      </c>
      <c r="E60" s="176">
        <f>SUM(E51:E59)</f>
        <v>0</v>
      </c>
    </row>
    <row r="61" spans="1:5" ht="12" customHeight="1">
      <c r="A61" s="10" t="s">
        <v>276</v>
      </c>
      <c r="B61" s="20" t="s">
        <v>242</v>
      </c>
      <c r="C61" s="12"/>
      <c r="D61" s="175">
        <f>ROUND(ОПУ!C46/1000,0)</f>
        <v>0</v>
      </c>
      <c r="E61" s="175">
        <f>ROUND(ОПУ!D46/1000,0)</f>
        <v>406710</v>
      </c>
    </row>
    <row r="62" spans="1:5" ht="24" customHeight="1">
      <c r="A62" s="10" t="s">
        <v>276</v>
      </c>
      <c r="B62" s="20" t="s">
        <v>234</v>
      </c>
      <c r="C62" s="12"/>
      <c r="D62" s="175"/>
      <c r="E62" s="175"/>
    </row>
    <row r="63" spans="1:5" ht="12" customHeight="1">
      <c r="A63" s="10" t="s">
        <v>276</v>
      </c>
      <c r="B63" s="20" t="s">
        <v>311</v>
      </c>
      <c r="C63" s="12"/>
      <c r="D63" s="175"/>
      <c r="E63" s="175"/>
    </row>
    <row r="64" spans="1:5" ht="12" customHeight="1">
      <c r="A64" s="10" t="s">
        <v>276</v>
      </c>
      <c r="B64" s="20" t="s">
        <v>241</v>
      </c>
      <c r="C64" s="12"/>
      <c r="D64" s="175"/>
      <c r="E64" s="175"/>
    </row>
    <row r="65" spans="1:7" ht="24" customHeight="1">
      <c r="A65" s="10" t="s">
        <v>276</v>
      </c>
      <c r="B65" s="20" t="s">
        <v>312</v>
      </c>
      <c r="C65" s="12"/>
      <c r="D65" s="175"/>
      <c r="E65" s="175"/>
    </row>
    <row r="66" spans="1:7" ht="36" customHeight="1">
      <c r="A66" s="10" t="s">
        <v>276</v>
      </c>
      <c r="B66" s="21" t="s">
        <v>313</v>
      </c>
      <c r="C66" s="15"/>
      <c r="D66" s="176">
        <f>SUM(D61:D65)</f>
        <v>0</v>
      </c>
      <c r="E66" s="176">
        <f>SUM(E61:E65)</f>
        <v>406710</v>
      </c>
    </row>
    <row r="67" spans="1:7" ht="12" customHeight="1">
      <c r="A67" s="10" t="s">
        <v>276</v>
      </c>
      <c r="B67" s="21" t="s">
        <v>163</v>
      </c>
      <c r="C67" s="15"/>
      <c r="D67" s="176">
        <f>D46+D49</f>
        <v>159831</v>
      </c>
      <c r="E67" s="176">
        <f>E46+E49</f>
        <v>573293</v>
      </c>
      <c r="G67" s="334">
        <f>E67-'ОПиУ-2024'!E63</f>
        <v>10366</v>
      </c>
    </row>
    <row r="68" spans="1:7" ht="12" customHeight="1">
      <c r="A68" s="10" t="s">
        <v>276</v>
      </c>
      <c r="B68" s="20" t="s">
        <v>164</v>
      </c>
      <c r="C68" s="12"/>
      <c r="D68" s="177" t="s">
        <v>276</v>
      </c>
      <c r="E68" s="177" t="s">
        <v>276</v>
      </c>
    </row>
    <row r="69" spans="1:7" ht="12" customHeight="1">
      <c r="A69" s="10" t="s">
        <v>276</v>
      </c>
      <c r="B69" s="20" t="s">
        <v>160</v>
      </c>
      <c r="C69" s="12"/>
      <c r="D69" s="175"/>
      <c r="E69" s="175"/>
    </row>
    <row r="70" spans="1:7" ht="12" customHeight="1">
      <c r="A70" s="10" t="s">
        <v>276</v>
      </c>
      <c r="B70" s="20" t="s">
        <v>165</v>
      </c>
      <c r="C70" s="12"/>
      <c r="D70" s="175"/>
      <c r="E70" s="175"/>
    </row>
    <row r="71" spans="1:7" ht="12" customHeight="1">
      <c r="A71" s="10" t="s">
        <v>276</v>
      </c>
      <c r="B71" s="21" t="s">
        <v>166</v>
      </c>
      <c r="C71" s="15"/>
      <c r="D71" s="178"/>
      <c r="E71" s="178"/>
    </row>
    <row r="72" spans="1:7" ht="12" customHeight="1">
      <c r="A72" s="10" t="s">
        <v>276</v>
      </c>
      <c r="B72" s="595" t="s">
        <v>162</v>
      </c>
      <c r="C72" s="603"/>
      <c r="D72" s="603"/>
      <c r="E72" s="596"/>
    </row>
    <row r="73" spans="1:7" ht="12" customHeight="1">
      <c r="A73" s="10" t="s">
        <v>276</v>
      </c>
      <c r="B73" s="20" t="s">
        <v>167</v>
      </c>
      <c r="C73" s="12" t="s">
        <v>276</v>
      </c>
      <c r="D73" s="13" t="s">
        <v>276</v>
      </c>
      <c r="E73" s="13" t="s">
        <v>276</v>
      </c>
    </row>
    <row r="74" spans="1:7" ht="12" customHeight="1">
      <c r="A74" s="10" t="s">
        <v>276</v>
      </c>
      <c r="B74" s="20" t="s">
        <v>168</v>
      </c>
      <c r="C74" s="12" t="s">
        <v>276</v>
      </c>
      <c r="D74" s="114"/>
      <c r="E74" s="114"/>
    </row>
    <row r="75" spans="1:7" ht="12" customHeight="1">
      <c r="A75" s="10" t="s">
        <v>276</v>
      </c>
      <c r="B75" s="20" t="s">
        <v>169</v>
      </c>
      <c r="C75" s="12" t="s">
        <v>276</v>
      </c>
      <c r="D75" s="114"/>
      <c r="E75" s="114"/>
    </row>
    <row r="76" spans="1:7" ht="12" customHeight="1">
      <c r="A76" s="10" t="s">
        <v>276</v>
      </c>
      <c r="B76" s="20" t="s">
        <v>170</v>
      </c>
      <c r="C76" s="12" t="s">
        <v>276</v>
      </c>
      <c r="D76" s="13" t="s">
        <v>276</v>
      </c>
      <c r="E76" s="13" t="s">
        <v>276</v>
      </c>
    </row>
    <row r="77" spans="1:7" ht="12" customHeight="1">
      <c r="A77" s="10" t="s">
        <v>276</v>
      </c>
      <c r="B77" s="20" t="s">
        <v>168</v>
      </c>
      <c r="C77" s="12" t="s">
        <v>276</v>
      </c>
      <c r="D77" s="114"/>
      <c r="E77" s="114"/>
    </row>
    <row r="78" spans="1:7" ht="12" customHeight="1">
      <c r="A78" s="10" t="s">
        <v>276</v>
      </c>
      <c r="B78" s="20" t="s">
        <v>169</v>
      </c>
      <c r="C78" s="12" t="s">
        <v>276</v>
      </c>
      <c r="D78" s="114"/>
      <c r="E78" s="114"/>
    </row>
    <row r="79" spans="1:7" ht="12" customHeight="1">
      <c r="B79" s="5" t="s">
        <v>276</v>
      </c>
      <c r="C79" s="5" t="s">
        <v>276</v>
      </c>
      <c r="D79" s="5" t="s">
        <v>276</v>
      </c>
      <c r="E79" s="5" t="s">
        <v>276</v>
      </c>
      <c r="F79" s="3"/>
    </row>
    <row r="80" spans="1:7" ht="12" customHeight="1">
      <c r="B80" s="5" t="s">
        <v>276</v>
      </c>
      <c r="C80" s="5" t="s">
        <v>276</v>
      </c>
      <c r="D80" s="5" t="s">
        <v>276</v>
      </c>
      <c r="E80" s="5" t="s">
        <v>276</v>
      </c>
      <c r="F80" s="3"/>
    </row>
    <row r="81" spans="2:6" ht="12" customHeight="1">
      <c r="B81" s="18" t="s">
        <v>294</v>
      </c>
      <c r="C81" s="17" t="s">
        <v>276</v>
      </c>
      <c r="D81" s="18" t="s">
        <v>276</v>
      </c>
      <c r="E81" s="17" t="s">
        <v>276</v>
      </c>
      <c r="F81" s="3"/>
    </row>
    <row r="82" spans="2:6" ht="12" customHeight="1">
      <c r="B82" s="17" t="s">
        <v>295</v>
      </c>
      <c r="C82" s="17" t="s">
        <v>276</v>
      </c>
      <c r="D82" s="19" t="s">
        <v>296</v>
      </c>
      <c r="E82" s="17" t="s">
        <v>276</v>
      </c>
      <c r="F82" s="3"/>
    </row>
    <row r="83" spans="2:6" ht="12" customHeight="1">
      <c r="B83" s="333" t="s">
        <v>835</v>
      </c>
      <c r="C83" s="17" t="s">
        <v>276</v>
      </c>
      <c r="D83" s="18" t="s">
        <v>276</v>
      </c>
      <c r="E83" s="17" t="s">
        <v>276</v>
      </c>
      <c r="F83" s="3"/>
    </row>
    <row r="84" spans="2:6" ht="12" customHeight="1">
      <c r="B84" s="17" t="s">
        <v>297</v>
      </c>
      <c r="C84" s="17" t="s">
        <v>276</v>
      </c>
      <c r="D84" s="19" t="s">
        <v>296</v>
      </c>
      <c r="E84" s="17" t="s">
        <v>276</v>
      </c>
      <c r="F84" s="3"/>
    </row>
    <row r="85" spans="2:6" ht="12" customHeight="1">
      <c r="B85" s="5" t="s">
        <v>171</v>
      </c>
      <c r="C85" s="5" t="s">
        <v>276</v>
      </c>
      <c r="D85" s="5" t="s">
        <v>276</v>
      </c>
      <c r="E85" s="5" t="s">
        <v>276</v>
      </c>
      <c r="F85" s="3"/>
    </row>
    <row r="86" spans="2:6" hidden="1"/>
    <row r="87" spans="2:6" hidden="1"/>
    <row r="88" spans="2:6" hidden="1"/>
    <row r="89" spans="2:6" hidden="1"/>
    <row r="90" spans="2:6" hidden="1"/>
    <row r="91" spans="2:6" hidden="1"/>
    <row r="92" spans="2:6" hidden="1"/>
  </sheetData>
  <mergeCells count="12">
    <mergeCell ref="B8:E8"/>
    <mergeCell ref="B14:E14"/>
    <mergeCell ref="B15:E15"/>
    <mergeCell ref="B50:E50"/>
    <mergeCell ref="B72:E72"/>
    <mergeCell ref="C12:F12"/>
    <mergeCell ref="C6:E6"/>
    <mergeCell ref="C1:E1"/>
    <mergeCell ref="C2:E2"/>
    <mergeCell ref="C3:E3"/>
    <mergeCell ref="C4:E4"/>
    <mergeCell ref="C5:E5"/>
  </mergeCells>
  <printOptions horizontalCentered="1"/>
  <pageMargins left="0.25" right="0.25" top="0.75" bottom="0.75" header="0.3" footer="0.3"/>
  <pageSetup paperSize="9" scale="76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C000"/>
  </sheetPr>
  <dimension ref="A1:I25"/>
  <sheetViews>
    <sheetView workbookViewId="0">
      <selection activeCell="G32" sqref="G32"/>
    </sheetView>
  </sheetViews>
  <sheetFormatPr defaultColWidth="10.5" defaultRowHeight="11.45" customHeight="1" outlineLevelRow="2"/>
  <cols>
    <col min="1" max="1" width="18.6640625" style="381" customWidth="1"/>
    <col min="2" max="2" width="16.33203125" style="381" customWidth="1"/>
    <col min="3" max="7" width="18.6640625" style="381" customWidth="1"/>
    <col min="8" max="8" width="1.6640625" style="381" customWidth="1"/>
    <col min="9" max="9" width="17" style="381" customWidth="1"/>
  </cols>
  <sheetData>
    <row r="1" spans="1:9" ht="12.75">
      <c r="A1" s="814" t="s">
        <v>452</v>
      </c>
      <c r="B1" s="814"/>
      <c r="C1" s="814"/>
      <c r="D1" s="814"/>
      <c r="E1" s="814"/>
      <c r="F1" s="814"/>
      <c r="G1" s="814"/>
      <c r="H1" s="814"/>
    </row>
    <row r="2" spans="1:9" ht="15.75">
      <c r="A2" s="815" t="s">
        <v>764</v>
      </c>
      <c r="B2" s="815"/>
      <c r="C2" s="815"/>
      <c r="D2" s="815"/>
      <c r="E2" s="815"/>
      <c r="F2" s="815"/>
      <c r="G2" s="815"/>
      <c r="H2" s="815"/>
    </row>
    <row r="3" spans="1:9" s="381" customFormat="1" ht="2.1" customHeight="1"/>
    <row r="4" spans="1:9" ht="22.5">
      <c r="A4" s="483" t="s">
        <v>63</v>
      </c>
      <c r="B4" s="816" t="s">
        <v>64</v>
      </c>
      <c r="C4" s="816"/>
      <c r="D4" s="816"/>
      <c r="E4" s="816"/>
      <c r="F4" s="816"/>
      <c r="G4" s="816"/>
      <c r="H4" s="816"/>
    </row>
    <row r="5" spans="1:9" s="381" customFormat="1" ht="2.1" customHeight="1"/>
    <row r="6" spans="1:9" ht="12">
      <c r="A6" s="811" t="s">
        <v>5</v>
      </c>
      <c r="B6" s="811"/>
      <c r="C6" s="811" t="s">
        <v>6</v>
      </c>
      <c r="D6" s="811"/>
      <c r="E6" s="811" t="s">
        <v>7</v>
      </c>
      <c r="F6" s="811"/>
      <c r="G6" s="811" t="s">
        <v>8</v>
      </c>
      <c r="H6" s="811"/>
      <c r="I6" s="811"/>
    </row>
    <row r="7" spans="1:9" ht="12">
      <c r="A7" s="811" t="s">
        <v>765</v>
      </c>
      <c r="B7" s="811"/>
      <c r="C7" s="807" t="s">
        <v>9</v>
      </c>
      <c r="D7" s="807" t="s">
        <v>10</v>
      </c>
      <c r="E7" s="807" t="s">
        <v>9</v>
      </c>
      <c r="F7" s="807" t="s">
        <v>10</v>
      </c>
      <c r="G7" s="807" t="s">
        <v>9</v>
      </c>
      <c r="H7" s="807" t="s">
        <v>10</v>
      </c>
      <c r="I7" s="807"/>
    </row>
    <row r="8" spans="1:9" ht="12">
      <c r="A8" s="811" t="s">
        <v>766</v>
      </c>
      <c r="B8" s="811"/>
      <c r="C8" s="808"/>
      <c r="D8" s="808"/>
      <c r="E8" s="808"/>
      <c r="F8" s="808"/>
      <c r="G8" s="808"/>
      <c r="H8" s="817"/>
      <c r="I8" s="818"/>
    </row>
    <row r="9" spans="1:9" ht="12">
      <c r="A9" s="812" t="s">
        <v>767</v>
      </c>
      <c r="B9" s="812"/>
      <c r="C9" s="484">
        <v>855636.76</v>
      </c>
      <c r="D9" s="485"/>
      <c r="E9" s="484">
        <v>300000</v>
      </c>
      <c r="F9" s="484">
        <v>1042394.26</v>
      </c>
      <c r="G9" s="484">
        <v>113242.5</v>
      </c>
      <c r="H9" s="486"/>
      <c r="I9" s="487"/>
    </row>
    <row r="10" spans="1:9" ht="12" outlineLevel="1">
      <c r="A10" s="813" t="s">
        <v>768</v>
      </c>
      <c r="B10" s="813"/>
      <c r="C10" s="488">
        <v>855636.76</v>
      </c>
      <c r="D10" s="489"/>
      <c r="E10" s="488">
        <v>300000</v>
      </c>
      <c r="F10" s="488">
        <v>1042394.26</v>
      </c>
      <c r="G10" s="488">
        <v>113242.5</v>
      </c>
      <c r="H10" s="490"/>
      <c r="I10" s="491"/>
    </row>
    <row r="11" spans="1:9" ht="12" outlineLevel="2">
      <c r="A11" s="809" t="s">
        <v>78</v>
      </c>
      <c r="B11" s="809"/>
      <c r="C11" s="492"/>
      <c r="D11" s="492"/>
      <c r="E11" s="492"/>
      <c r="F11" s="493">
        <v>0.39</v>
      </c>
      <c r="G11" s="492"/>
      <c r="H11" s="494"/>
      <c r="I11" s="495"/>
    </row>
    <row r="12" spans="1:9" ht="12" outlineLevel="2">
      <c r="A12" s="809" t="s">
        <v>769</v>
      </c>
      <c r="B12" s="809"/>
      <c r="C12" s="492"/>
      <c r="D12" s="492"/>
      <c r="E12" s="492"/>
      <c r="F12" s="505">
        <v>596584.75</v>
      </c>
      <c r="G12" s="492"/>
      <c r="H12" s="494"/>
      <c r="I12" s="495"/>
    </row>
    <row r="13" spans="1:9" ht="12" outlineLevel="2">
      <c r="A13" s="809" t="s">
        <v>770</v>
      </c>
      <c r="B13" s="809"/>
      <c r="C13" s="492"/>
      <c r="D13" s="492"/>
      <c r="E13" s="492"/>
      <c r="F13" s="501">
        <v>296208</v>
      </c>
      <c r="G13" s="492"/>
      <c r="H13" s="494"/>
      <c r="I13" s="495"/>
    </row>
    <row r="14" spans="1:9" ht="12" outlineLevel="2">
      <c r="A14" s="809" t="s">
        <v>771</v>
      </c>
      <c r="B14" s="809"/>
      <c r="C14" s="492"/>
      <c r="D14" s="492"/>
      <c r="E14" s="492"/>
      <c r="F14" s="502">
        <v>2992</v>
      </c>
      <c r="G14" s="492"/>
      <c r="H14" s="494"/>
      <c r="I14" s="495"/>
    </row>
    <row r="15" spans="1:9" ht="12" outlineLevel="2">
      <c r="A15" s="809" t="s">
        <v>772</v>
      </c>
      <c r="B15" s="809"/>
      <c r="C15" s="492"/>
      <c r="D15" s="492"/>
      <c r="E15" s="492"/>
      <c r="F15" s="502">
        <v>15620</v>
      </c>
      <c r="G15" s="492"/>
      <c r="H15" s="494"/>
      <c r="I15" s="495"/>
    </row>
    <row r="16" spans="1:9" ht="12" outlineLevel="2">
      <c r="A16" s="809" t="s">
        <v>773</v>
      </c>
      <c r="B16" s="809"/>
      <c r="C16" s="492"/>
      <c r="D16" s="492"/>
      <c r="E16" s="492"/>
      <c r="F16" s="502">
        <v>34000</v>
      </c>
      <c r="G16" s="492"/>
      <c r="H16" s="494"/>
      <c r="I16" s="495"/>
    </row>
    <row r="17" spans="1:9" ht="12" outlineLevel="2">
      <c r="A17" s="809" t="s">
        <v>774</v>
      </c>
      <c r="B17" s="809"/>
      <c r="C17" s="492"/>
      <c r="D17" s="492"/>
      <c r="E17" s="492"/>
      <c r="F17" s="502">
        <v>11900</v>
      </c>
      <c r="G17" s="492"/>
      <c r="H17" s="494"/>
      <c r="I17" s="495"/>
    </row>
    <row r="18" spans="1:9" ht="12" outlineLevel="2">
      <c r="A18" s="809" t="s">
        <v>775</v>
      </c>
      <c r="B18" s="809"/>
      <c r="C18" s="492"/>
      <c r="D18" s="492"/>
      <c r="E18" s="492"/>
      <c r="F18" s="502">
        <v>17000</v>
      </c>
      <c r="G18" s="492"/>
      <c r="H18" s="494"/>
      <c r="I18" s="495"/>
    </row>
    <row r="19" spans="1:9" ht="12" outlineLevel="2">
      <c r="A19" s="809" t="s">
        <v>776</v>
      </c>
      <c r="B19" s="809"/>
      <c r="C19" s="492"/>
      <c r="D19" s="492"/>
      <c r="E19" s="492"/>
      <c r="F19" s="503">
        <v>0.1</v>
      </c>
      <c r="G19" s="492"/>
      <c r="H19" s="494"/>
      <c r="I19" s="495"/>
    </row>
    <row r="20" spans="1:9" ht="12" outlineLevel="2">
      <c r="A20" s="809" t="s">
        <v>777</v>
      </c>
      <c r="B20" s="809"/>
      <c r="C20" s="492"/>
      <c r="D20" s="492"/>
      <c r="E20" s="501">
        <v>300000</v>
      </c>
      <c r="F20" s="504"/>
      <c r="G20" s="492"/>
      <c r="H20" s="494"/>
      <c r="I20" s="495"/>
    </row>
    <row r="21" spans="1:9" ht="12" outlineLevel="2">
      <c r="A21" s="809" t="s">
        <v>12</v>
      </c>
      <c r="B21" s="809"/>
      <c r="C21" s="492"/>
      <c r="D21" s="492"/>
      <c r="E21" s="492"/>
      <c r="F21" s="502">
        <v>16193</v>
      </c>
      <c r="G21" s="492"/>
      <c r="H21" s="494"/>
      <c r="I21" s="495"/>
    </row>
    <row r="22" spans="1:9" ht="12" outlineLevel="2">
      <c r="A22" s="809" t="s">
        <v>778</v>
      </c>
      <c r="B22" s="809"/>
      <c r="C22" s="492"/>
      <c r="D22" s="492"/>
      <c r="E22" s="492"/>
      <c r="F22" s="505">
        <v>5500</v>
      </c>
      <c r="G22" s="492"/>
      <c r="H22" s="494"/>
      <c r="I22" s="495"/>
    </row>
    <row r="23" spans="1:9" ht="12" outlineLevel="2">
      <c r="A23" s="809" t="s">
        <v>779</v>
      </c>
      <c r="B23" s="809"/>
      <c r="C23" s="492"/>
      <c r="D23" s="492"/>
      <c r="E23" s="492"/>
      <c r="F23" s="506">
        <v>3900.02</v>
      </c>
      <c r="G23" s="492"/>
      <c r="H23" s="494"/>
      <c r="I23" s="495"/>
    </row>
    <row r="24" spans="1:9" ht="12" outlineLevel="2">
      <c r="A24" s="809" t="s">
        <v>780</v>
      </c>
      <c r="B24" s="809"/>
      <c r="C24" s="492"/>
      <c r="D24" s="492"/>
      <c r="E24" s="492"/>
      <c r="F24" s="506">
        <v>42496</v>
      </c>
      <c r="G24" s="492"/>
      <c r="H24" s="494"/>
      <c r="I24" s="495"/>
    </row>
    <row r="25" spans="1:9" ht="12">
      <c r="A25" s="810" t="s">
        <v>0</v>
      </c>
      <c r="B25" s="810"/>
      <c r="C25" s="497">
        <v>855636.76</v>
      </c>
      <c r="D25" s="498"/>
      <c r="E25" s="497">
        <v>300000</v>
      </c>
      <c r="F25" s="497">
        <v>1042394.26</v>
      </c>
      <c r="G25" s="497">
        <v>113242.5</v>
      </c>
      <c r="H25" s="499"/>
      <c r="I25" s="500"/>
    </row>
  </sheetData>
  <mergeCells count="32">
    <mergeCell ref="A13:B13"/>
    <mergeCell ref="A14:B14"/>
    <mergeCell ref="A15:B15"/>
    <mergeCell ref="A1:H1"/>
    <mergeCell ref="A2:H2"/>
    <mergeCell ref="B4:H4"/>
    <mergeCell ref="A6:B6"/>
    <mergeCell ref="C6:D6"/>
    <mergeCell ref="E6:F6"/>
    <mergeCell ref="G6:I6"/>
    <mergeCell ref="A12:B12"/>
    <mergeCell ref="A7:B7"/>
    <mergeCell ref="C7:C8"/>
    <mergeCell ref="D7:D8"/>
    <mergeCell ref="E7:E8"/>
    <mergeCell ref="H7:I8"/>
    <mergeCell ref="G7:G8"/>
    <mergeCell ref="A16:B16"/>
    <mergeCell ref="A17:B17"/>
    <mergeCell ref="A25:B25"/>
    <mergeCell ref="A19:B19"/>
    <mergeCell ref="A20:B20"/>
    <mergeCell ref="A21:B21"/>
    <mergeCell ref="A22:B22"/>
    <mergeCell ref="A23:B23"/>
    <mergeCell ref="A24:B24"/>
    <mergeCell ref="A18:B18"/>
    <mergeCell ref="A8:B8"/>
    <mergeCell ref="A9:B9"/>
    <mergeCell ref="A10:B10"/>
    <mergeCell ref="A11:B11"/>
    <mergeCell ref="F7:F8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C000"/>
  </sheetPr>
  <dimension ref="A1:I82"/>
  <sheetViews>
    <sheetView workbookViewId="0">
      <selection activeCell="F19" sqref="F19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5.75" customHeight="1">
      <c r="A1" s="619" t="s">
        <v>784</v>
      </c>
      <c r="B1" s="619"/>
      <c r="C1" s="619"/>
      <c r="D1" s="619"/>
      <c r="E1" s="619"/>
      <c r="F1" s="619"/>
      <c r="G1" s="619"/>
      <c r="H1" s="619"/>
    </row>
    <row r="2" spans="1:9" ht="2.1" customHeight="1"/>
    <row r="3" spans="1:9" ht="11.25" customHeight="1">
      <c r="A3" s="507" t="s">
        <v>63</v>
      </c>
      <c r="B3" s="620" t="s">
        <v>64</v>
      </c>
      <c r="C3" s="620"/>
      <c r="D3" s="620"/>
      <c r="E3" s="620"/>
      <c r="F3" s="620"/>
      <c r="G3" s="620"/>
      <c r="H3" s="620"/>
    </row>
    <row r="4" spans="1:9" ht="2.1" customHeight="1"/>
    <row r="5" spans="1:9" ht="12" customHeight="1">
      <c r="A5" s="617" t="s">
        <v>5</v>
      </c>
      <c r="B5" s="617"/>
      <c r="C5" s="617" t="s">
        <v>6</v>
      </c>
      <c r="D5" s="617"/>
      <c r="E5" s="617" t="s">
        <v>7</v>
      </c>
      <c r="F5" s="617"/>
      <c r="G5" s="617" t="s">
        <v>8</v>
      </c>
      <c r="H5" s="617"/>
      <c r="I5" s="617"/>
    </row>
    <row r="6" spans="1:9" ht="24" customHeight="1">
      <c r="A6" s="617" t="s">
        <v>766</v>
      </c>
      <c r="B6" s="617"/>
      <c r="C6" s="508" t="s">
        <v>9</v>
      </c>
      <c r="D6" s="508" t="s">
        <v>10</v>
      </c>
      <c r="E6" s="508" t="s">
        <v>9</v>
      </c>
      <c r="F6" s="508" t="s">
        <v>10</v>
      </c>
      <c r="G6" s="508" t="s">
        <v>9</v>
      </c>
      <c r="H6" s="617" t="s">
        <v>10</v>
      </c>
      <c r="I6" s="617"/>
    </row>
    <row r="7" spans="1:9" ht="12" customHeight="1">
      <c r="A7" s="819" t="s">
        <v>767</v>
      </c>
      <c r="B7" s="819"/>
      <c r="C7" s="509">
        <v>1175489.99</v>
      </c>
      <c r="D7" s="510"/>
      <c r="E7" s="509">
        <v>78731995.180000007</v>
      </c>
      <c r="F7" s="509">
        <v>76914981.329999998</v>
      </c>
      <c r="G7" s="509">
        <v>2992503.84</v>
      </c>
      <c r="H7" s="511"/>
      <c r="I7" s="512"/>
    </row>
    <row r="8" spans="1:9" ht="12" customHeight="1" outlineLevel="1">
      <c r="A8" s="609" t="s">
        <v>785</v>
      </c>
      <c r="B8" s="609"/>
      <c r="C8" s="509">
        <v>302452.56</v>
      </c>
      <c r="D8" s="510"/>
      <c r="E8" s="509">
        <v>5263914.18</v>
      </c>
      <c r="F8" s="509">
        <v>5069950.25</v>
      </c>
      <c r="G8" s="509">
        <v>496416.49</v>
      </c>
      <c r="H8" s="511"/>
      <c r="I8" s="512"/>
    </row>
    <row r="9" spans="1:9" ht="24" customHeight="1" outlineLevel="2">
      <c r="A9" s="628" t="s">
        <v>769</v>
      </c>
      <c r="B9" s="628"/>
      <c r="C9" s="492"/>
      <c r="D9" s="492"/>
      <c r="E9" s="492"/>
      <c r="F9" s="496">
        <v>126146.25</v>
      </c>
      <c r="G9" s="492"/>
      <c r="H9" s="494"/>
      <c r="I9" s="495"/>
    </row>
    <row r="10" spans="1:9" ht="12" customHeight="1" outlineLevel="2">
      <c r="A10" s="628" t="s">
        <v>770</v>
      </c>
      <c r="B10" s="628"/>
      <c r="C10" s="492"/>
      <c r="D10" s="492"/>
      <c r="E10" s="496">
        <v>170664.42</v>
      </c>
      <c r="F10" s="496">
        <v>1224749</v>
      </c>
      <c r="G10" s="492"/>
      <c r="H10" s="494"/>
      <c r="I10" s="495"/>
    </row>
    <row r="11" spans="1:9" ht="12" customHeight="1" outlineLevel="2">
      <c r="A11" s="628" t="s">
        <v>786</v>
      </c>
      <c r="B11" s="628"/>
      <c r="C11" s="492"/>
      <c r="D11" s="492"/>
      <c r="E11" s="492"/>
      <c r="F11" s="496">
        <v>3351500</v>
      </c>
      <c r="G11" s="492"/>
      <c r="H11" s="494"/>
      <c r="I11" s="495"/>
    </row>
    <row r="12" spans="1:9" ht="24" customHeight="1" outlineLevel="2">
      <c r="A12" s="628" t="s">
        <v>787</v>
      </c>
      <c r="B12" s="628"/>
      <c r="C12" s="492"/>
      <c r="D12" s="492"/>
      <c r="E12" s="492"/>
      <c r="F12" s="496">
        <v>4560</v>
      </c>
      <c r="G12" s="492"/>
      <c r="H12" s="494"/>
      <c r="I12" s="495"/>
    </row>
    <row r="13" spans="1:9" ht="12" customHeight="1" outlineLevel="2">
      <c r="A13" s="628" t="s">
        <v>788</v>
      </c>
      <c r="B13" s="628"/>
      <c r="C13" s="492"/>
      <c r="D13" s="492"/>
      <c r="E13" s="492"/>
      <c r="F13" s="496">
        <v>20346</v>
      </c>
      <c r="G13" s="492"/>
      <c r="H13" s="494"/>
      <c r="I13" s="495"/>
    </row>
    <row r="14" spans="1:9" ht="24" customHeight="1" outlineLevel="2">
      <c r="A14" s="628" t="s">
        <v>789</v>
      </c>
      <c r="B14" s="628"/>
      <c r="C14" s="492"/>
      <c r="D14" s="492"/>
      <c r="E14" s="496">
        <v>5059921.4400000004</v>
      </c>
      <c r="F14" s="492"/>
      <c r="G14" s="492"/>
      <c r="H14" s="494"/>
      <c r="I14" s="495"/>
    </row>
    <row r="15" spans="1:9" ht="36" customHeight="1" outlineLevel="2">
      <c r="A15" s="628" t="s">
        <v>790</v>
      </c>
      <c r="B15" s="628"/>
      <c r="C15" s="492"/>
      <c r="D15" s="492"/>
      <c r="E15" s="492"/>
      <c r="F15" s="496">
        <v>3000</v>
      </c>
      <c r="G15" s="492"/>
      <c r="H15" s="494"/>
      <c r="I15" s="495"/>
    </row>
    <row r="16" spans="1:9" ht="12" customHeight="1" outlineLevel="2">
      <c r="A16" s="628" t="s">
        <v>791</v>
      </c>
      <c r="B16" s="628"/>
      <c r="C16" s="492"/>
      <c r="D16" s="492"/>
      <c r="E16" s="492"/>
      <c r="F16" s="496">
        <v>40000</v>
      </c>
      <c r="G16" s="492"/>
      <c r="H16" s="494"/>
      <c r="I16" s="495"/>
    </row>
    <row r="17" spans="1:9" ht="24" customHeight="1" outlineLevel="2">
      <c r="A17" s="628" t="s">
        <v>792</v>
      </c>
      <c r="B17" s="628"/>
      <c r="C17" s="492"/>
      <c r="D17" s="492"/>
      <c r="E17" s="492"/>
      <c r="F17" s="496">
        <v>12000</v>
      </c>
      <c r="G17" s="492"/>
      <c r="H17" s="494"/>
      <c r="I17" s="495"/>
    </row>
    <row r="18" spans="1:9" ht="24" customHeight="1" outlineLevel="2">
      <c r="A18" s="628" t="s">
        <v>793</v>
      </c>
      <c r="B18" s="628"/>
      <c r="C18" s="492"/>
      <c r="D18" s="492"/>
      <c r="E18" s="492"/>
      <c r="F18" s="496">
        <v>11080</v>
      </c>
      <c r="G18" s="492"/>
      <c r="H18" s="494"/>
      <c r="I18" s="495"/>
    </row>
    <row r="19" spans="1:9" ht="12" customHeight="1" outlineLevel="2">
      <c r="A19" s="628" t="s">
        <v>794</v>
      </c>
      <c r="B19" s="628"/>
      <c r="C19" s="492"/>
      <c r="D19" s="492"/>
      <c r="E19" s="492"/>
      <c r="F19" s="496">
        <v>224569</v>
      </c>
      <c r="G19" s="492"/>
      <c r="H19" s="494"/>
      <c r="I19" s="495"/>
    </row>
    <row r="20" spans="1:9" ht="12" customHeight="1" outlineLevel="2">
      <c r="A20" s="628" t="s">
        <v>795</v>
      </c>
      <c r="B20" s="628"/>
      <c r="C20" s="492"/>
      <c r="D20" s="492"/>
      <c r="E20" s="496">
        <v>33328.32</v>
      </c>
      <c r="F20" s="496">
        <v>50000</v>
      </c>
      <c r="G20" s="492"/>
      <c r="H20" s="494"/>
      <c r="I20" s="495"/>
    </row>
    <row r="21" spans="1:9" ht="12" customHeight="1" outlineLevel="2">
      <c r="A21" s="628" t="s">
        <v>796</v>
      </c>
      <c r="B21" s="628"/>
      <c r="C21" s="492"/>
      <c r="D21" s="492"/>
      <c r="E21" s="492"/>
      <c r="F21" s="496">
        <v>2000</v>
      </c>
      <c r="G21" s="492"/>
      <c r="H21" s="494"/>
      <c r="I21" s="495"/>
    </row>
    <row r="22" spans="1:9" ht="12" customHeight="1" outlineLevel="1">
      <c r="A22" s="609" t="s">
        <v>797</v>
      </c>
      <c r="B22" s="609"/>
      <c r="C22" s="510"/>
      <c r="D22" s="510"/>
      <c r="E22" s="509">
        <v>296550</v>
      </c>
      <c r="F22" s="509">
        <v>296550</v>
      </c>
      <c r="G22" s="510"/>
      <c r="H22" s="511"/>
      <c r="I22" s="512"/>
    </row>
    <row r="23" spans="1:9" ht="12" customHeight="1" outlineLevel="2">
      <c r="A23" s="615" t="s">
        <v>798</v>
      </c>
      <c r="B23" s="615"/>
      <c r="C23" s="510"/>
      <c r="D23" s="510"/>
      <c r="E23" s="509">
        <v>296550</v>
      </c>
      <c r="F23" s="509">
        <v>296550</v>
      </c>
      <c r="G23" s="510"/>
      <c r="H23" s="511"/>
      <c r="I23" s="512"/>
    </row>
    <row r="24" spans="1:9" ht="12" customHeight="1" outlineLevel="3">
      <c r="A24" s="820" t="s">
        <v>799</v>
      </c>
      <c r="B24" s="820"/>
      <c r="C24" s="492"/>
      <c r="D24" s="492"/>
      <c r="E24" s="496">
        <v>296550</v>
      </c>
      <c r="F24" s="496">
        <v>296550</v>
      </c>
      <c r="G24" s="492"/>
      <c r="H24" s="494"/>
      <c r="I24" s="495"/>
    </row>
    <row r="25" spans="1:9" ht="12" customHeight="1" outlineLevel="1">
      <c r="A25" s="609" t="s">
        <v>800</v>
      </c>
      <c r="B25" s="609"/>
      <c r="C25" s="509">
        <v>873037.04</v>
      </c>
      <c r="D25" s="510"/>
      <c r="E25" s="509">
        <v>71627631</v>
      </c>
      <c r="F25" s="509">
        <v>70039941.079999998</v>
      </c>
      <c r="G25" s="509">
        <v>2460726.96</v>
      </c>
      <c r="H25" s="511"/>
      <c r="I25" s="512"/>
    </row>
    <row r="26" spans="1:9" ht="12" customHeight="1" outlineLevel="2">
      <c r="A26" s="628" t="s">
        <v>587</v>
      </c>
      <c r="B26" s="628"/>
      <c r="C26" s="492"/>
      <c r="D26" s="492"/>
      <c r="E26" s="492"/>
      <c r="F26" s="496">
        <v>357638.40000000002</v>
      </c>
      <c r="G26" s="492"/>
      <c r="H26" s="494"/>
      <c r="I26" s="495"/>
    </row>
    <row r="27" spans="1:9" ht="24" customHeight="1" outlineLevel="2">
      <c r="A27" s="628" t="s">
        <v>801</v>
      </c>
      <c r="B27" s="628"/>
      <c r="C27" s="492"/>
      <c r="D27" s="492"/>
      <c r="E27" s="492"/>
      <c r="F27" s="496">
        <v>9360800</v>
      </c>
      <c r="G27" s="492"/>
      <c r="H27" s="494"/>
      <c r="I27" s="495"/>
    </row>
    <row r="28" spans="1:9" ht="36" customHeight="1" outlineLevel="2">
      <c r="A28" s="628" t="s">
        <v>802</v>
      </c>
      <c r="B28" s="628"/>
      <c r="C28" s="492"/>
      <c r="D28" s="492"/>
      <c r="E28" s="496">
        <v>368000</v>
      </c>
      <c r="F28" s="492"/>
      <c r="G28" s="492"/>
      <c r="H28" s="494"/>
      <c r="I28" s="495"/>
    </row>
    <row r="29" spans="1:9" ht="24" customHeight="1" outlineLevel="2">
      <c r="A29" s="628" t="s">
        <v>769</v>
      </c>
      <c r="B29" s="628"/>
      <c r="C29" s="492"/>
      <c r="D29" s="492"/>
      <c r="E29" s="492"/>
      <c r="F29" s="496">
        <v>840260</v>
      </c>
      <c r="G29" s="492"/>
      <c r="H29" s="494"/>
      <c r="I29" s="495"/>
    </row>
    <row r="30" spans="1:9" ht="12" customHeight="1" outlineLevel="2">
      <c r="A30" s="628" t="s">
        <v>803</v>
      </c>
      <c r="B30" s="628"/>
      <c r="C30" s="492"/>
      <c r="D30" s="492"/>
      <c r="E30" s="492"/>
      <c r="F30" s="496">
        <v>332378</v>
      </c>
      <c r="G30" s="492"/>
      <c r="H30" s="494"/>
      <c r="I30" s="495"/>
    </row>
    <row r="31" spans="1:9" ht="24" customHeight="1" outlineLevel="2">
      <c r="A31" s="628" t="s">
        <v>804</v>
      </c>
      <c r="B31" s="628"/>
      <c r="C31" s="492"/>
      <c r="D31" s="492"/>
      <c r="E31" s="492"/>
      <c r="F31" s="496">
        <v>121000</v>
      </c>
      <c r="G31" s="492"/>
      <c r="H31" s="494"/>
      <c r="I31" s="495"/>
    </row>
    <row r="32" spans="1:9" ht="12" customHeight="1" outlineLevel="2">
      <c r="A32" s="628" t="s">
        <v>770</v>
      </c>
      <c r="B32" s="628"/>
      <c r="C32" s="492"/>
      <c r="D32" s="492"/>
      <c r="E32" s="492"/>
      <c r="F32" s="496">
        <v>13280848</v>
      </c>
      <c r="G32" s="492"/>
      <c r="H32" s="494"/>
      <c r="I32" s="495"/>
    </row>
    <row r="33" spans="1:9" ht="12" customHeight="1" outlineLevel="2">
      <c r="A33" s="628" t="s">
        <v>805</v>
      </c>
      <c r="B33" s="628"/>
      <c r="C33" s="492"/>
      <c r="D33" s="492"/>
      <c r="E33" s="492"/>
      <c r="F33" s="496">
        <v>13000</v>
      </c>
      <c r="G33" s="492"/>
      <c r="H33" s="494"/>
      <c r="I33" s="495"/>
    </row>
    <row r="34" spans="1:9" ht="12" customHeight="1" outlineLevel="2">
      <c r="A34" s="628" t="s">
        <v>771</v>
      </c>
      <c r="B34" s="628"/>
      <c r="C34" s="492"/>
      <c r="D34" s="492"/>
      <c r="E34" s="492"/>
      <c r="F34" s="496">
        <v>1294885</v>
      </c>
      <c r="G34" s="492"/>
      <c r="H34" s="494"/>
      <c r="I34" s="495"/>
    </row>
    <row r="35" spans="1:9" ht="12" customHeight="1" outlineLevel="2">
      <c r="A35" s="628" t="s">
        <v>806</v>
      </c>
      <c r="B35" s="628"/>
      <c r="C35" s="492"/>
      <c r="D35" s="492"/>
      <c r="E35" s="492"/>
      <c r="F35" s="496">
        <v>187830</v>
      </c>
      <c r="G35" s="492"/>
      <c r="H35" s="494"/>
      <c r="I35" s="495"/>
    </row>
    <row r="36" spans="1:9" ht="12" customHeight="1" outlineLevel="2">
      <c r="A36" s="628" t="s">
        <v>799</v>
      </c>
      <c r="B36" s="628"/>
      <c r="C36" s="492"/>
      <c r="D36" s="492"/>
      <c r="E36" s="496">
        <v>291500</v>
      </c>
      <c r="F36" s="496">
        <v>296550</v>
      </c>
      <c r="G36" s="492"/>
      <c r="H36" s="494"/>
      <c r="I36" s="495"/>
    </row>
    <row r="37" spans="1:9" ht="12" customHeight="1" outlineLevel="2">
      <c r="A37" s="628" t="s">
        <v>772</v>
      </c>
      <c r="B37" s="628"/>
      <c r="C37" s="492"/>
      <c r="D37" s="492"/>
      <c r="E37" s="492"/>
      <c r="F37" s="496">
        <v>6396152</v>
      </c>
      <c r="G37" s="492"/>
      <c r="H37" s="494"/>
      <c r="I37" s="495"/>
    </row>
    <row r="38" spans="1:9" ht="12" customHeight="1" outlineLevel="2">
      <c r="A38" s="628" t="s">
        <v>807</v>
      </c>
      <c r="B38" s="628"/>
      <c r="C38" s="492"/>
      <c r="D38" s="492"/>
      <c r="E38" s="492"/>
      <c r="F38" s="496">
        <v>15315</v>
      </c>
      <c r="G38" s="492"/>
      <c r="H38" s="494"/>
      <c r="I38" s="495"/>
    </row>
    <row r="39" spans="1:9" ht="24" customHeight="1" outlineLevel="2">
      <c r="A39" s="628" t="s">
        <v>773</v>
      </c>
      <c r="B39" s="628"/>
      <c r="C39" s="492"/>
      <c r="D39" s="492"/>
      <c r="E39" s="492"/>
      <c r="F39" s="496">
        <v>1802921</v>
      </c>
      <c r="G39" s="492"/>
      <c r="H39" s="494"/>
      <c r="I39" s="495"/>
    </row>
    <row r="40" spans="1:9" ht="24" customHeight="1" outlineLevel="2">
      <c r="A40" s="628" t="s">
        <v>808</v>
      </c>
      <c r="B40" s="628"/>
      <c r="C40" s="492"/>
      <c r="D40" s="492"/>
      <c r="E40" s="493">
        <v>630</v>
      </c>
      <c r="F40" s="492"/>
      <c r="G40" s="492"/>
      <c r="H40" s="494"/>
      <c r="I40" s="495"/>
    </row>
    <row r="41" spans="1:9" ht="24" customHeight="1" outlineLevel="2">
      <c r="A41" s="628" t="s">
        <v>774</v>
      </c>
      <c r="B41" s="628"/>
      <c r="C41" s="492"/>
      <c r="D41" s="492"/>
      <c r="E41" s="492"/>
      <c r="F41" s="496">
        <v>525038</v>
      </c>
      <c r="G41" s="492"/>
      <c r="H41" s="494"/>
      <c r="I41" s="495"/>
    </row>
    <row r="42" spans="1:9" ht="24" customHeight="1" outlineLevel="2">
      <c r="A42" s="628" t="s">
        <v>809</v>
      </c>
      <c r="B42" s="628"/>
      <c r="C42" s="492"/>
      <c r="D42" s="492"/>
      <c r="E42" s="492"/>
      <c r="F42" s="496">
        <v>4663000</v>
      </c>
      <c r="G42" s="492"/>
      <c r="H42" s="494"/>
      <c r="I42" s="495"/>
    </row>
    <row r="43" spans="1:9" ht="24" customHeight="1" outlineLevel="2">
      <c r="A43" s="628" t="s">
        <v>810</v>
      </c>
      <c r="B43" s="628"/>
      <c r="C43" s="492"/>
      <c r="D43" s="492"/>
      <c r="E43" s="492"/>
      <c r="F43" s="496">
        <v>2286000</v>
      </c>
      <c r="G43" s="492"/>
      <c r="H43" s="494"/>
      <c r="I43" s="495"/>
    </row>
    <row r="44" spans="1:9" ht="24" customHeight="1" outlineLevel="2">
      <c r="A44" s="628" t="s">
        <v>811</v>
      </c>
      <c r="B44" s="628"/>
      <c r="C44" s="492"/>
      <c r="D44" s="492"/>
      <c r="E44" s="492"/>
      <c r="F44" s="496">
        <v>5593625</v>
      </c>
      <c r="G44" s="492"/>
      <c r="H44" s="494"/>
      <c r="I44" s="495"/>
    </row>
    <row r="45" spans="1:9" ht="12" customHeight="1" outlineLevel="2">
      <c r="A45" s="628" t="s">
        <v>775</v>
      </c>
      <c r="B45" s="628"/>
      <c r="C45" s="492"/>
      <c r="D45" s="492"/>
      <c r="E45" s="492"/>
      <c r="F45" s="496">
        <v>498568</v>
      </c>
      <c r="G45" s="492"/>
      <c r="H45" s="494"/>
      <c r="I45" s="495"/>
    </row>
    <row r="46" spans="1:9" ht="12" customHeight="1" outlineLevel="2">
      <c r="A46" s="628" t="s">
        <v>786</v>
      </c>
      <c r="B46" s="628"/>
      <c r="C46" s="492"/>
      <c r="D46" s="492"/>
      <c r="E46" s="496">
        <v>4821500</v>
      </c>
      <c r="F46" s="496">
        <v>1470000</v>
      </c>
      <c r="G46" s="492"/>
      <c r="H46" s="494"/>
      <c r="I46" s="495"/>
    </row>
    <row r="47" spans="1:9" ht="12" customHeight="1" outlineLevel="2">
      <c r="A47" s="628" t="s">
        <v>601</v>
      </c>
      <c r="B47" s="628"/>
      <c r="C47" s="492"/>
      <c r="D47" s="492"/>
      <c r="E47" s="492"/>
      <c r="F47" s="496">
        <v>1123650</v>
      </c>
      <c r="G47" s="492"/>
      <c r="H47" s="494"/>
      <c r="I47" s="495"/>
    </row>
    <row r="48" spans="1:9" ht="12" customHeight="1" outlineLevel="2">
      <c r="A48" s="628" t="s">
        <v>812</v>
      </c>
      <c r="B48" s="628"/>
      <c r="C48" s="492"/>
      <c r="D48" s="492"/>
      <c r="E48" s="492"/>
      <c r="F48" s="496">
        <v>30000</v>
      </c>
      <c r="G48" s="492"/>
      <c r="H48" s="494"/>
      <c r="I48" s="495"/>
    </row>
    <row r="49" spans="1:9" ht="24" customHeight="1" outlineLevel="2">
      <c r="A49" s="628" t="s">
        <v>813</v>
      </c>
      <c r="B49" s="628"/>
      <c r="C49" s="492"/>
      <c r="D49" s="492"/>
      <c r="E49" s="492"/>
      <c r="F49" s="496">
        <v>21000</v>
      </c>
      <c r="G49" s="492"/>
      <c r="H49" s="494"/>
      <c r="I49" s="495"/>
    </row>
    <row r="50" spans="1:9" ht="24" customHeight="1" outlineLevel="2">
      <c r="A50" s="628" t="s">
        <v>814</v>
      </c>
      <c r="B50" s="628"/>
      <c r="C50" s="492"/>
      <c r="D50" s="492"/>
      <c r="E50" s="492"/>
      <c r="F50" s="496">
        <v>46200</v>
      </c>
      <c r="G50" s="492"/>
      <c r="H50" s="494"/>
      <c r="I50" s="495"/>
    </row>
    <row r="51" spans="1:9" ht="12" customHeight="1" outlineLevel="2">
      <c r="A51" s="628" t="s">
        <v>815</v>
      </c>
      <c r="B51" s="628"/>
      <c r="C51" s="492"/>
      <c r="D51" s="492"/>
      <c r="E51" s="492"/>
      <c r="F51" s="496">
        <v>12350</v>
      </c>
      <c r="G51" s="492"/>
      <c r="H51" s="494"/>
      <c r="I51" s="495"/>
    </row>
    <row r="52" spans="1:9" ht="24" customHeight="1" outlineLevel="2">
      <c r="A52" s="628" t="s">
        <v>787</v>
      </c>
      <c r="B52" s="628"/>
      <c r="C52" s="492"/>
      <c r="D52" s="492"/>
      <c r="E52" s="492"/>
      <c r="F52" s="496">
        <v>315040</v>
      </c>
      <c r="G52" s="492"/>
      <c r="H52" s="494"/>
      <c r="I52" s="495"/>
    </row>
    <row r="53" spans="1:9" ht="24" customHeight="1" outlineLevel="2">
      <c r="A53" s="628" t="s">
        <v>816</v>
      </c>
      <c r="B53" s="628"/>
      <c r="C53" s="492"/>
      <c r="D53" s="492"/>
      <c r="E53" s="492"/>
      <c r="F53" s="496">
        <v>36135</v>
      </c>
      <c r="G53" s="492"/>
      <c r="H53" s="494"/>
      <c r="I53" s="495"/>
    </row>
    <row r="54" spans="1:9" ht="12" customHeight="1" outlineLevel="2">
      <c r="A54" s="628" t="s">
        <v>817</v>
      </c>
      <c r="B54" s="628"/>
      <c r="C54" s="492"/>
      <c r="D54" s="492"/>
      <c r="E54" s="492"/>
      <c r="F54" s="496">
        <v>15450</v>
      </c>
      <c r="G54" s="492"/>
      <c r="H54" s="494"/>
      <c r="I54" s="495"/>
    </row>
    <row r="55" spans="1:9" ht="24" customHeight="1" outlineLevel="2">
      <c r="A55" s="628" t="s">
        <v>789</v>
      </c>
      <c r="B55" s="628"/>
      <c r="C55" s="492"/>
      <c r="D55" s="492"/>
      <c r="E55" s="496">
        <v>4117400</v>
      </c>
      <c r="F55" s="492"/>
      <c r="G55" s="492"/>
      <c r="H55" s="494"/>
      <c r="I55" s="495"/>
    </row>
    <row r="56" spans="1:9" ht="24" customHeight="1" outlineLevel="2">
      <c r="A56" s="628" t="s">
        <v>818</v>
      </c>
      <c r="B56" s="628"/>
      <c r="C56" s="492"/>
      <c r="D56" s="492"/>
      <c r="E56" s="496">
        <v>49806700</v>
      </c>
      <c r="F56" s="492"/>
      <c r="G56" s="492"/>
      <c r="H56" s="494"/>
      <c r="I56" s="495"/>
    </row>
    <row r="57" spans="1:9" ht="24" customHeight="1" outlineLevel="2">
      <c r="A57" s="628" t="s">
        <v>819</v>
      </c>
      <c r="B57" s="628"/>
      <c r="C57" s="492"/>
      <c r="D57" s="492"/>
      <c r="E57" s="496">
        <v>11984400</v>
      </c>
      <c r="F57" s="492"/>
      <c r="G57" s="492"/>
      <c r="H57" s="494"/>
      <c r="I57" s="495"/>
    </row>
    <row r="58" spans="1:9" ht="12" customHeight="1" outlineLevel="2">
      <c r="A58" s="628" t="s">
        <v>820</v>
      </c>
      <c r="B58" s="628"/>
      <c r="C58" s="492"/>
      <c r="D58" s="492"/>
      <c r="E58" s="492"/>
      <c r="F58" s="496">
        <v>279900</v>
      </c>
      <c r="G58" s="492"/>
      <c r="H58" s="494"/>
      <c r="I58" s="495"/>
    </row>
    <row r="59" spans="1:9" ht="36" customHeight="1" outlineLevel="2">
      <c r="A59" s="628" t="s">
        <v>790</v>
      </c>
      <c r="B59" s="628"/>
      <c r="C59" s="492"/>
      <c r="D59" s="492"/>
      <c r="E59" s="492"/>
      <c r="F59" s="496">
        <v>291500</v>
      </c>
      <c r="G59" s="492"/>
      <c r="H59" s="494"/>
      <c r="I59" s="495"/>
    </row>
    <row r="60" spans="1:9" ht="12" customHeight="1" outlineLevel="2">
      <c r="A60" s="628" t="s">
        <v>12</v>
      </c>
      <c r="B60" s="628"/>
      <c r="C60" s="492"/>
      <c r="D60" s="492"/>
      <c r="E60" s="492"/>
      <c r="F60" s="496">
        <v>1045481</v>
      </c>
      <c r="G60" s="492"/>
      <c r="H60" s="494"/>
      <c r="I60" s="495"/>
    </row>
    <row r="61" spans="1:9" ht="24" customHeight="1" outlineLevel="2">
      <c r="A61" s="628" t="s">
        <v>821</v>
      </c>
      <c r="B61" s="628"/>
      <c r="C61" s="492"/>
      <c r="D61" s="492"/>
      <c r="E61" s="492"/>
      <c r="F61" s="496">
        <v>638000</v>
      </c>
      <c r="G61" s="492"/>
      <c r="H61" s="494"/>
      <c r="I61" s="495"/>
    </row>
    <row r="62" spans="1:9" ht="12" customHeight="1" outlineLevel="2">
      <c r="A62" s="628" t="s">
        <v>778</v>
      </c>
      <c r="B62" s="628"/>
      <c r="C62" s="492"/>
      <c r="D62" s="492"/>
      <c r="E62" s="492"/>
      <c r="F62" s="496">
        <v>18000</v>
      </c>
      <c r="G62" s="492"/>
      <c r="H62" s="494"/>
      <c r="I62" s="495"/>
    </row>
    <row r="63" spans="1:9" ht="24" customHeight="1" outlineLevel="2">
      <c r="A63" s="628" t="s">
        <v>822</v>
      </c>
      <c r="B63" s="628"/>
      <c r="C63" s="492"/>
      <c r="D63" s="492"/>
      <c r="E63" s="492"/>
      <c r="F63" s="496">
        <v>187817</v>
      </c>
      <c r="G63" s="492"/>
      <c r="H63" s="494"/>
      <c r="I63" s="495"/>
    </row>
    <row r="64" spans="1:9" ht="12" customHeight="1" outlineLevel="2">
      <c r="A64" s="628" t="s">
        <v>823</v>
      </c>
      <c r="B64" s="628"/>
      <c r="C64" s="492"/>
      <c r="D64" s="492"/>
      <c r="E64" s="492"/>
      <c r="F64" s="496">
        <v>4501982</v>
      </c>
      <c r="G64" s="492"/>
      <c r="H64" s="494"/>
      <c r="I64" s="495"/>
    </row>
    <row r="65" spans="1:9" ht="24" customHeight="1" outlineLevel="2">
      <c r="A65" s="628" t="s">
        <v>792</v>
      </c>
      <c r="B65" s="628"/>
      <c r="C65" s="492"/>
      <c r="D65" s="492"/>
      <c r="E65" s="492"/>
      <c r="F65" s="496">
        <v>15000</v>
      </c>
      <c r="G65" s="492"/>
      <c r="H65" s="494"/>
      <c r="I65" s="495"/>
    </row>
    <row r="66" spans="1:9" ht="24" customHeight="1" outlineLevel="2">
      <c r="A66" s="628" t="s">
        <v>824</v>
      </c>
      <c r="B66" s="628"/>
      <c r="C66" s="492"/>
      <c r="D66" s="492"/>
      <c r="E66" s="492"/>
      <c r="F66" s="496">
        <v>163752</v>
      </c>
      <c r="G66" s="492"/>
      <c r="H66" s="494"/>
      <c r="I66" s="495"/>
    </row>
    <row r="67" spans="1:9" ht="24" customHeight="1" outlineLevel="2">
      <c r="A67" s="628" t="s">
        <v>824</v>
      </c>
      <c r="B67" s="628"/>
      <c r="C67" s="492"/>
      <c r="D67" s="492"/>
      <c r="E67" s="496">
        <v>237501</v>
      </c>
      <c r="F67" s="496">
        <v>3007133</v>
      </c>
      <c r="G67" s="492"/>
      <c r="H67" s="494"/>
      <c r="I67" s="495"/>
    </row>
    <row r="68" spans="1:9" ht="24" customHeight="1" outlineLevel="2">
      <c r="A68" s="628" t="s">
        <v>793</v>
      </c>
      <c r="B68" s="628"/>
      <c r="C68" s="492"/>
      <c r="D68" s="492"/>
      <c r="E68" s="492"/>
      <c r="F68" s="496">
        <v>279024</v>
      </c>
      <c r="G68" s="492"/>
      <c r="H68" s="494"/>
      <c r="I68" s="495"/>
    </row>
    <row r="69" spans="1:9" ht="12" customHeight="1" outlineLevel="2">
      <c r="A69" s="628" t="s">
        <v>794</v>
      </c>
      <c r="B69" s="628"/>
      <c r="C69" s="492"/>
      <c r="D69" s="492"/>
      <c r="E69" s="492"/>
      <c r="F69" s="496">
        <v>4500000</v>
      </c>
      <c r="G69" s="492"/>
      <c r="H69" s="494"/>
      <c r="I69" s="495"/>
    </row>
    <row r="70" spans="1:9" ht="12" customHeight="1" outlineLevel="2">
      <c r="A70" s="628" t="s">
        <v>825</v>
      </c>
      <c r="B70" s="628"/>
      <c r="C70" s="492"/>
      <c r="D70" s="492"/>
      <c r="E70" s="492"/>
      <c r="F70" s="496">
        <v>1822654.75</v>
      </c>
      <c r="G70" s="492"/>
      <c r="H70" s="494"/>
      <c r="I70" s="495"/>
    </row>
    <row r="71" spans="1:9" ht="24" customHeight="1" outlineLevel="2">
      <c r="A71" s="628" t="s">
        <v>826</v>
      </c>
      <c r="B71" s="628"/>
      <c r="C71" s="492"/>
      <c r="D71" s="492"/>
      <c r="E71" s="492"/>
      <c r="F71" s="496">
        <v>467505.87</v>
      </c>
      <c r="G71" s="492"/>
      <c r="H71" s="494"/>
      <c r="I71" s="495"/>
    </row>
    <row r="72" spans="1:9" ht="12" customHeight="1" outlineLevel="2">
      <c r="A72" s="628" t="s">
        <v>779</v>
      </c>
      <c r="B72" s="628"/>
      <c r="C72" s="492"/>
      <c r="D72" s="492"/>
      <c r="E72" s="492"/>
      <c r="F72" s="496">
        <v>62022.22</v>
      </c>
      <c r="G72" s="492"/>
      <c r="H72" s="494"/>
      <c r="I72" s="495"/>
    </row>
    <row r="73" spans="1:9" ht="12" customHeight="1" outlineLevel="2">
      <c r="A73" s="628" t="s">
        <v>827</v>
      </c>
      <c r="B73" s="628"/>
      <c r="C73" s="492"/>
      <c r="D73" s="492"/>
      <c r="E73" s="492"/>
      <c r="F73" s="496">
        <v>12071.46</v>
      </c>
      <c r="G73" s="492"/>
      <c r="H73" s="494"/>
      <c r="I73" s="495"/>
    </row>
    <row r="74" spans="1:9" ht="12" customHeight="1" outlineLevel="2">
      <c r="A74" s="628" t="s">
        <v>780</v>
      </c>
      <c r="B74" s="628"/>
      <c r="C74" s="492"/>
      <c r="D74" s="492"/>
      <c r="E74" s="492"/>
      <c r="F74" s="496">
        <v>45095</v>
      </c>
      <c r="G74" s="492"/>
      <c r="H74" s="494"/>
      <c r="I74" s="495"/>
    </row>
    <row r="75" spans="1:9" ht="12" customHeight="1" outlineLevel="2">
      <c r="A75" s="628" t="s">
        <v>828</v>
      </c>
      <c r="B75" s="628"/>
      <c r="C75" s="492"/>
      <c r="D75" s="492"/>
      <c r="E75" s="492"/>
      <c r="F75" s="496">
        <v>42308.2</v>
      </c>
      <c r="G75" s="492"/>
      <c r="H75" s="494"/>
      <c r="I75" s="495"/>
    </row>
    <row r="76" spans="1:9" ht="12" customHeight="1" outlineLevel="2">
      <c r="A76" s="628" t="s">
        <v>829</v>
      </c>
      <c r="B76" s="628"/>
      <c r="C76" s="492"/>
      <c r="D76" s="492"/>
      <c r="E76" s="492"/>
      <c r="F76" s="496">
        <v>153111.18</v>
      </c>
      <c r="G76" s="492"/>
      <c r="H76" s="494"/>
      <c r="I76" s="495"/>
    </row>
    <row r="77" spans="1:9" ht="24" customHeight="1" outlineLevel="2">
      <c r="A77" s="628" t="s">
        <v>830</v>
      </c>
      <c r="B77" s="628"/>
      <c r="C77" s="492"/>
      <c r="D77" s="492"/>
      <c r="E77" s="492"/>
      <c r="F77" s="496">
        <v>50000</v>
      </c>
      <c r="G77" s="492"/>
      <c r="H77" s="494"/>
      <c r="I77" s="495"/>
    </row>
    <row r="78" spans="1:9" ht="12" customHeight="1" outlineLevel="2">
      <c r="A78" s="628" t="s">
        <v>795</v>
      </c>
      <c r="B78" s="628"/>
      <c r="C78" s="492"/>
      <c r="D78" s="492"/>
      <c r="E78" s="492"/>
      <c r="F78" s="496">
        <v>1521950</v>
      </c>
      <c r="G78" s="492"/>
      <c r="H78" s="494"/>
      <c r="I78" s="495"/>
    </row>
    <row r="79" spans="1:9" ht="12" customHeight="1" outlineLevel="1">
      <c r="A79" s="609" t="s">
        <v>831</v>
      </c>
      <c r="B79" s="609"/>
      <c r="C79" s="518">
        <v>0.39</v>
      </c>
      <c r="D79" s="510"/>
      <c r="E79" s="509">
        <v>1543900</v>
      </c>
      <c r="F79" s="509">
        <v>1508540</v>
      </c>
      <c r="G79" s="509">
        <v>35360.39</v>
      </c>
      <c r="H79" s="511"/>
      <c r="I79" s="512"/>
    </row>
    <row r="80" spans="1:9" ht="24" customHeight="1" outlineLevel="2">
      <c r="A80" s="628" t="s">
        <v>818</v>
      </c>
      <c r="B80" s="628"/>
      <c r="C80" s="492"/>
      <c r="D80" s="492"/>
      <c r="E80" s="496">
        <v>742860</v>
      </c>
      <c r="F80" s="496">
        <v>709960</v>
      </c>
      <c r="G80" s="492"/>
      <c r="H80" s="494"/>
      <c r="I80" s="495"/>
    </row>
    <row r="81" spans="1:9" ht="24" customHeight="1" outlineLevel="2">
      <c r="A81" s="628" t="s">
        <v>819</v>
      </c>
      <c r="B81" s="628"/>
      <c r="C81" s="492"/>
      <c r="D81" s="492"/>
      <c r="E81" s="496">
        <v>801040</v>
      </c>
      <c r="F81" s="496">
        <v>798580</v>
      </c>
      <c r="G81" s="492"/>
      <c r="H81" s="494"/>
      <c r="I81" s="495"/>
    </row>
    <row r="82" spans="1:9" ht="12" customHeight="1">
      <c r="A82" s="610" t="s">
        <v>0</v>
      </c>
      <c r="B82" s="610"/>
      <c r="C82" s="529">
        <v>1175489.99</v>
      </c>
      <c r="D82" s="530"/>
      <c r="E82" s="529">
        <v>78731995.180000007</v>
      </c>
      <c r="F82" s="529">
        <v>76914981.329999998</v>
      </c>
      <c r="G82" s="529">
        <v>2992503.84</v>
      </c>
      <c r="H82" s="531"/>
      <c r="I82" s="532"/>
    </row>
  </sheetData>
  <mergeCells count="84">
    <mergeCell ref="A82:B82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70:B70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58:B58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46:B46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22:B22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10:B10"/>
    <mergeCell ref="A1:H1"/>
    <mergeCell ref="B3:H3"/>
    <mergeCell ref="A5:B5"/>
    <mergeCell ref="C5:D5"/>
    <mergeCell ref="E5:F5"/>
    <mergeCell ref="G5:I5"/>
    <mergeCell ref="A6:B6"/>
    <mergeCell ref="H6:I6"/>
    <mergeCell ref="A7:B7"/>
    <mergeCell ref="A8:B8"/>
    <mergeCell ref="A9:B9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  <pageSetUpPr fitToPage="1"/>
  </sheetPr>
  <dimension ref="A1:I131"/>
  <sheetViews>
    <sheetView topLeftCell="A55" workbookViewId="0">
      <selection activeCell="H104" sqref="H104:I105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18" t="s">
        <v>427</v>
      </c>
      <c r="B1" s="618"/>
      <c r="C1" s="618"/>
      <c r="D1" s="618"/>
      <c r="E1" s="618"/>
      <c r="F1" s="618"/>
      <c r="G1" s="618"/>
      <c r="H1" s="618"/>
    </row>
    <row r="2" spans="1:9" ht="15.75" customHeight="1">
      <c r="A2" s="619" t="s">
        <v>832</v>
      </c>
      <c r="B2" s="619"/>
      <c r="C2" s="619"/>
      <c r="D2" s="619"/>
      <c r="E2" s="619"/>
      <c r="F2" s="619"/>
      <c r="G2" s="619"/>
      <c r="H2" s="619"/>
    </row>
    <row r="3" spans="1:9" ht="2.1" customHeight="1"/>
    <row r="4" spans="1:9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9" ht="2.1" customHeight="1"/>
    <row r="6" spans="1:9" ht="12" customHeight="1">
      <c r="A6" s="617" t="s">
        <v>65</v>
      </c>
      <c r="B6" s="617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9" ht="12" customHeight="1">
      <c r="A7" s="617" t="s">
        <v>450</v>
      </c>
      <c r="B7" s="617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9" ht="21.75" customHeight="1">
      <c r="A8" s="612" t="s">
        <v>14</v>
      </c>
      <c r="B8" s="612"/>
      <c r="C8" s="275">
        <v>45255159.829999998</v>
      </c>
      <c r="D8" s="276"/>
      <c r="E8" s="275">
        <v>63959495390.159996</v>
      </c>
      <c r="F8" s="275">
        <v>63972889465.330002</v>
      </c>
      <c r="G8" s="275">
        <v>31861084.66</v>
      </c>
      <c r="H8" s="277"/>
      <c r="I8" s="278"/>
    </row>
    <row r="9" spans="1:9" ht="24" hidden="1" customHeight="1" outlineLevel="1">
      <c r="A9" s="609" t="s">
        <v>15</v>
      </c>
      <c r="B9" s="609"/>
      <c r="C9" s="509">
        <v>387099</v>
      </c>
      <c r="D9" s="510"/>
      <c r="E9" s="509">
        <v>750943</v>
      </c>
      <c r="F9" s="509">
        <v>35000</v>
      </c>
      <c r="G9" s="509">
        <v>1103042</v>
      </c>
      <c r="H9" s="511"/>
      <c r="I9" s="512"/>
    </row>
    <row r="10" spans="1:9" ht="12" hidden="1" customHeight="1" outlineLevel="1">
      <c r="A10" s="609" t="s">
        <v>76</v>
      </c>
      <c r="B10" s="609"/>
      <c r="C10" s="510"/>
      <c r="D10" s="510"/>
      <c r="E10" s="509">
        <v>27955174.800000001</v>
      </c>
      <c r="F10" s="509">
        <v>27955174.800000001</v>
      </c>
      <c r="G10" s="510"/>
      <c r="H10" s="511"/>
      <c r="I10" s="512"/>
    </row>
    <row r="11" spans="1:9" ht="12" hidden="1" customHeight="1" outlineLevel="2">
      <c r="A11" s="615" t="s">
        <v>16</v>
      </c>
      <c r="B11" s="615"/>
      <c r="C11" s="510"/>
      <c r="D11" s="510"/>
      <c r="E11" s="509">
        <v>27955174.800000001</v>
      </c>
      <c r="F11" s="509">
        <v>27955174.800000001</v>
      </c>
      <c r="G11" s="510"/>
      <c r="H11" s="511"/>
      <c r="I11" s="512"/>
    </row>
    <row r="12" spans="1:9" ht="24" hidden="1" customHeight="1" outlineLevel="3">
      <c r="A12" s="621" t="s">
        <v>449</v>
      </c>
      <c r="B12" s="621"/>
      <c r="C12" s="513"/>
      <c r="D12" s="513"/>
      <c r="E12" s="514">
        <v>17985218.550000001</v>
      </c>
      <c r="F12" s="514">
        <v>17985218.550000001</v>
      </c>
      <c r="G12" s="513"/>
      <c r="H12" s="515"/>
      <c r="I12" s="516"/>
    </row>
    <row r="13" spans="1:9" ht="12" hidden="1" customHeight="1" outlineLevel="3">
      <c r="A13" s="621" t="s">
        <v>448</v>
      </c>
      <c r="B13" s="621"/>
      <c r="C13" s="513"/>
      <c r="D13" s="513"/>
      <c r="E13" s="514">
        <v>9969956.25</v>
      </c>
      <c r="F13" s="514">
        <v>9969956.25</v>
      </c>
      <c r="G13" s="513"/>
      <c r="H13" s="515"/>
      <c r="I13" s="516"/>
    </row>
    <row r="14" spans="1:9" ht="24" hidden="1" customHeight="1" outlineLevel="1">
      <c r="A14" s="609" t="s">
        <v>17</v>
      </c>
      <c r="B14" s="609"/>
      <c r="C14" s="509">
        <v>5592016.6299999999</v>
      </c>
      <c r="D14" s="510"/>
      <c r="E14" s="509">
        <v>33265918960.900002</v>
      </c>
      <c r="F14" s="509">
        <v>33271411132.900005</v>
      </c>
      <c r="G14" s="509">
        <v>99844.63</v>
      </c>
      <c r="H14" s="511"/>
      <c r="I14" s="512"/>
    </row>
    <row r="15" spans="1:9" ht="24" hidden="1" customHeight="1" outlineLevel="2">
      <c r="A15" s="616" t="s">
        <v>447</v>
      </c>
      <c r="B15" s="616"/>
      <c r="C15" s="514">
        <v>2400</v>
      </c>
      <c r="D15" s="513"/>
      <c r="E15" s="514">
        <v>30000</v>
      </c>
      <c r="F15" s="514">
        <v>15600</v>
      </c>
      <c r="G15" s="514">
        <v>16800</v>
      </c>
      <c r="H15" s="515"/>
      <c r="I15" s="516"/>
    </row>
    <row r="16" spans="1:9" ht="24" hidden="1" customHeight="1" outlineLevel="2">
      <c r="A16" s="616" t="s">
        <v>440</v>
      </c>
      <c r="B16" s="616"/>
      <c r="C16" s="514">
        <v>5538116.0499999998</v>
      </c>
      <c r="D16" s="513"/>
      <c r="E16" s="514">
        <v>32125989695.950001</v>
      </c>
      <c r="F16" s="514">
        <v>32131527812</v>
      </c>
      <c r="G16" s="513"/>
      <c r="H16" s="515"/>
      <c r="I16" s="516"/>
    </row>
    <row r="17" spans="1:9" ht="24" hidden="1" customHeight="1" outlineLevel="2">
      <c r="A17" s="616" t="s">
        <v>446</v>
      </c>
      <c r="B17" s="616"/>
      <c r="C17" s="514">
        <v>1500</v>
      </c>
      <c r="D17" s="513"/>
      <c r="E17" s="514">
        <v>9680000</v>
      </c>
      <c r="F17" s="514">
        <v>9669000</v>
      </c>
      <c r="G17" s="514">
        <v>12500</v>
      </c>
      <c r="H17" s="515"/>
      <c r="I17" s="516"/>
    </row>
    <row r="18" spans="1:9" ht="24" hidden="1" customHeight="1" outlineLevel="2">
      <c r="A18" s="616" t="s">
        <v>445</v>
      </c>
      <c r="B18" s="616"/>
      <c r="C18" s="513"/>
      <c r="D18" s="513"/>
      <c r="E18" s="514">
        <v>9841495.5</v>
      </c>
      <c r="F18" s="514">
        <v>9841495.5</v>
      </c>
      <c r="G18" s="513"/>
      <c r="H18" s="515"/>
      <c r="I18" s="516"/>
    </row>
    <row r="19" spans="1:9" ht="24" hidden="1" customHeight="1" outlineLevel="2">
      <c r="A19" s="616" t="s">
        <v>444</v>
      </c>
      <c r="B19" s="616"/>
      <c r="C19" s="514">
        <v>50000</v>
      </c>
      <c r="D19" s="513"/>
      <c r="E19" s="514">
        <v>1101705070.45</v>
      </c>
      <c r="F19" s="514">
        <v>1101705070.45</v>
      </c>
      <c r="G19" s="514">
        <v>50000</v>
      </c>
      <c r="H19" s="515"/>
      <c r="I19" s="516"/>
    </row>
    <row r="20" spans="1:9" ht="24" hidden="1" customHeight="1" outlineLevel="2">
      <c r="A20" s="616" t="s">
        <v>443</v>
      </c>
      <c r="B20" s="616"/>
      <c r="C20" s="517">
        <v>0.57999999999999996</v>
      </c>
      <c r="D20" s="513"/>
      <c r="E20" s="514">
        <v>20000</v>
      </c>
      <c r="F20" s="513"/>
      <c r="G20" s="514">
        <v>20000.580000000002</v>
      </c>
      <c r="H20" s="515"/>
      <c r="I20" s="516"/>
    </row>
    <row r="21" spans="1:9" ht="24" hidden="1" customHeight="1" outlineLevel="2">
      <c r="A21" s="616" t="s">
        <v>442</v>
      </c>
      <c r="B21" s="616"/>
      <c r="C21" s="513"/>
      <c r="D21" s="513"/>
      <c r="E21" s="514">
        <v>9685000</v>
      </c>
      <c r="F21" s="514">
        <v>9684455.9499999993</v>
      </c>
      <c r="G21" s="517">
        <v>544.04999999999995</v>
      </c>
      <c r="H21" s="515"/>
      <c r="I21" s="516"/>
    </row>
    <row r="22" spans="1:9" ht="24" hidden="1" customHeight="1" outlineLevel="2">
      <c r="A22" s="616" t="s">
        <v>782</v>
      </c>
      <c r="B22" s="616"/>
      <c r="C22" s="513"/>
      <c r="D22" s="513"/>
      <c r="E22" s="514">
        <v>8967699</v>
      </c>
      <c r="F22" s="514">
        <v>8967699</v>
      </c>
      <c r="G22" s="513"/>
      <c r="H22" s="515"/>
      <c r="I22" s="516"/>
    </row>
    <row r="23" spans="1:9" ht="24" hidden="1" customHeight="1" outlineLevel="1">
      <c r="A23" s="609" t="s">
        <v>18</v>
      </c>
      <c r="B23" s="609"/>
      <c r="C23" s="509">
        <v>39276044.200000003</v>
      </c>
      <c r="D23" s="510"/>
      <c r="E23" s="509">
        <v>30375595311.459999</v>
      </c>
      <c r="F23" s="509">
        <v>30384213157.630001</v>
      </c>
      <c r="G23" s="509">
        <v>30658198.030000001</v>
      </c>
      <c r="H23" s="511"/>
      <c r="I23" s="512"/>
    </row>
    <row r="24" spans="1:9" ht="24" hidden="1" customHeight="1" outlineLevel="2">
      <c r="A24" s="616" t="s">
        <v>440</v>
      </c>
      <c r="B24" s="616"/>
      <c r="C24" s="513"/>
      <c r="D24" s="513"/>
      <c r="E24" s="514">
        <v>1000000</v>
      </c>
      <c r="F24" s="513"/>
      <c r="G24" s="514">
        <v>1000000</v>
      </c>
      <c r="H24" s="515"/>
      <c r="I24" s="516"/>
    </row>
    <row r="25" spans="1:9" ht="24" hidden="1" customHeight="1" outlineLevel="2">
      <c r="A25" s="616" t="s">
        <v>439</v>
      </c>
      <c r="B25" s="616"/>
      <c r="C25" s="514">
        <v>38069468.93</v>
      </c>
      <c r="D25" s="513"/>
      <c r="E25" s="514">
        <v>29054244444.060001</v>
      </c>
      <c r="F25" s="514">
        <v>29085951939.210003</v>
      </c>
      <c r="G25" s="514">
        <v>6361973.7800000003</v>
      </c>
      <c r="H25" s="515"/>
      <c r="I25" s="516"/>
    </row>
    <row r="26" spans="1:9" ht="24" hidden="1" customHeight="1" outlineLevel="2">
      <c r="A26" s="616" t="s">
        <v>438</v>
      </c>
      <c r="B26" s="616"/>
      <c r="C26" s="514">
        <v>1206575.27</v>
      </c>
      <c r="D26" s="513"/>
      <c r="E26" s="514">
        <v>1030075867.4</v>
      </c>
      <c r="F26" s="514">
        <v>1007986218.42</v>
      </c>
      <c r="G26" s="514">
        <v>23296224.25</v>
      </c>
      <c r="H26" s="515"/>
      <c r="I26" s="516"/>
    </row>
    <row r="27" spans="1:9" ht="24" hidden="1" customHeight="1" outlineLevel="2">
      <c r="A27" s="616" t="s">
        <v>783</v>
      </c>
      <c r="B27" s="616"/>
      <c r="C27" s="513"/>
      <c r="D27" s="513"/>
      <c r="E27" s="514">
        <v>290275000</v>
      </c>
      <c r="F27" s="514">
        <v>290275000</v>
      </c>
      <c r="G27" s="513"/>
      <c r="H27" s="515"/>
      <c r="I27" s="516"/>
    </row>
    <row r="28" spans="1:9" ht="24" hidden="1" customHeight="1" outlineLevel="1">
      <c r="A28" s="609" t="s">
        <v>357</v>
      </c>
      <c r="B28" s="609"/>
      <c r="C28" s="510"/>
      <c r="D28" s="510"/>
      <c r="E28" s="509">
        <v>289275000</v>
      </c>
      <c r="F28" s="509">
        <v>289275000</v>
      </c>
      <c r="G28" s="510"/>
      <c r="H28" s="511"/>
      <c r="I28" s="512"/>
    </row>
    <row r="29" spans="1:9" ht="21.75" customHeight="1" collapsed="1">
      <c r="A29" s="612" t="s">
        <v>179</v>
      </c>
      <c r="B29" s="612"/>
      <c r="C29" s="275">
        <v>252882.12</v>
      </c>
      <c r="D29" s="276"/>
      <c r="E29" s="275">
        <v>38296660.869999997</v>
      </c>
      <c r="F29" s="275">
        <v>37881882.159999996</v>
      </c>
      <c r="G29" s="275">
        <v>667660.82999999996</v>
      </c>
      <c r="H29" s="277"/>
      <c r="I29" s="278"/>
    </row>
    <row r="30" spans="1:9" ht="24" hidden="1" customHeight="1" outlineLevel="1">
      <c r="A30" s="609" t="s">
        <v>180</v>
      </c>
      <c r="B30" s="609"/>
      <c r="C30" s="509">
        <v>252882.12</v>
      </c>
      <c r="D30" s="510"/>
      <c r="E30" s="509">
        <v>38296660.869999997</v>
      </c>
      <c r="F30" s="509">
        <v>37881882.159999996</v>
      </c>
      <c r="G30" s="509">
        <v>667660.82999999996</v>
      </c>
      <c r="H30" s="511"/>
      <c r="I30" s="512"/>
    </row>
    <row r="31" spans="1:9" ht="24" hidden="1" customHeight="1" outlineLevel="2">
      <c r="A31" s="615" t="s">
        <v>358</v>
      </c>
      <c r="B31" s="615"/>
      <c r="C31" s="509">
        <v>252882.12</v>
      </c>
      <c r="D31" s="510"/>
      <c r="E31" s="509">
        <v>38296660.869999997</v>
      </c>
      <c r="F31" s="509">
        <v>37881882.159999996</v>
      </c>
      <c r="G31" s="509">
        <v>667660.82999999996</v>
      </c>
      <c r="H31" s="511"/>
      <c r="I31" s="512"/>
    </row>
    <row r="32" spans="1:9" ht="21.75" customHeight="1" collapsed="1">
      <c r="A32" s="612" t="s">
        <v>19</v>
      </c>
      <c r="B32" s="612"/>
      <c r="C32" s="275">
        <v>190583106.58000001</v>
      </c>
      <c r="D32" s="276"/>
      <c r="E32" s="275">
        <v>1814168647.01</v>
      </c>
      <c r="F32" s="275">
        <v>1928836250.8099999</v>
      </c>
      <c r="G32" s="275">
        <v>75915502.780000001</v>
      </c>
      <c r="H32" s="277"/>
      <c r="I32" s="278"/>
    </row>
    <row r="33" spans="1:9" ht="36" hidden="1" customHeight="1" outlineLevel="1">
      <c r="A33" s="609" t="s">
        <v>20</v>
      </c>
      <c r="B33" s="609"/>
      <c r="C33" s="509">
        <v>202544349.58000001</v>
      </c>
      <c r="D33" s="510"/>
      <c r="E33" s="509">
        <v>1807222963.01</v>
      </c>
      <c r="F33" s="509">
        <v>1905495643.8099999</v>
      </c>
      <c r="G33" s="509">
        <v>104271668.78</v>
      </c>
      <c r="H33" s="511"/>
      <c r="I33" s="512"/>
    </row>
    <row r="34" spans="1:9" ht="36" hidden="1" customHeight="1" outlineLevel="1">
      <c r="A34" s="609" t="s">
        <v>21</v>
      </c>
      <c r="B34" s="609"/>
      <c r="C34" s="509">
        <v>9681</v>
      </c>
      <c r="D34" s="510"/>
      <c r="E34" s="509">
        <v>55284</v>
      </c>
      <c r="F34" s="509">
        <v>55284</v>
      </c>
      <c r="G34" s="509">
        <v>9681</v>
      </c>
      <c r="H34" s="511"/>
      <c r="I34" s="512"/>
    </row>
    <row r="35" spans="1:9" ht="36" hidden="1" customHeight="1" outlineLevel="2">
      <c r="A35" s="615" t="s">
        <v>22</v>
      </c>
      <c r="B35" s="615"/>
      <c r="C35" s="510"/>
      <c r="D35" s="510"/>
      <c r="E35" s="509">
        <v>55284</v>
      </c>
      <c r="F35" s="509">
        <v>55284</v>
      </c>
      <c r="G35" s="510"/>
      <c r="H35" s="511"/>
      <c r="I35" s="512"/>
    </row>
    <row r="36" spans="1:9" ht="36" hidden="1" customHeight="1" outlineLevel="2">
      <c r="A36" s="615" t="s">
        <v>23</v>
      </c>
      <c r="B36" s="615"/>
      <c r="C36" s="509">
        <v>9681</v>
      </c>
      <c r="D36" s="510"/>
      <c r="E36" s="510"/>
      <c r="F36" s="510"/>
      <c r="G36" s="509">
        <v>9681</v>
      </c>
      <c r="H36" s="511"/>
      <c r="I36" s="512"/>
    </row>
    <row r="37" spans="1:9" ht="24" hidden="1" customHeight="1" outlineLevel="1">
      <c r="A37" s="609" t="s">
        <v>181</v>
      </c>
      <c r="B37" s="609"/>
      <c r="C37" s="510"/>
      <c r="D37" s="510"/>
      <c r="E37" s="509">
        <v>6890400</v>
      </c>
      <c r="F37" s="509">
        <v>6890400</v>
      </c>
      <c r="G37" s="510"/>
      <c r="H37" s="511"/>
      <c r="I37" s="512"/>
    </row>
    <row r="38" spans="1:9" ht="24" hidden="1" customHeight="1" outlineLevel="2">
      <c r="A38" s="615" t="s">
        <v>182</v>
      </c>
      <c r="B38" s="615"/>
      <c r="C38" s="510"/>
      <c r="D38" s="510"/>
      <c r="E38" s="509">
        <v>6890400</v>
      </c>
      <c r="F38" s="509">
        <v>6890400</v>
      </c>
      <c r="G38" s="510"/>
      <c r="H38" s="511"/>
      <c r="I38" s="512"/>
    </row>
    <row r="39" spans="1:9" ht="48" hidden="1" customHeight="1" outlineLevel="1">
      <c r="A39" s="609" t="s">
        <v>183</v>
      </c>
      <c r="B39" s="609"/>
      <c r="C39" s="510"/>
      <c r="D39" s="509">
        <v>11970924</v>
      </c>
      <c r="E39" s="510"/>
      <c r="F39" s="509">
        <v>16394923</v>
      </c>
      <c r="G39" s="510"/>
      <c r="H39" s="613">
        <v>28365847</v>
      </c>
      <c r="I39" s="613"/>
    </row>
    <row r="40" spans="1:9" ht="11.25" customHeight="1" collapsed="1">
      <c r="A40" s="612" t="s">
        <v>24</v>
      </c>
      <c r="B40" s="612"/>
      <c r="C40" s="275">
        <v>23582834.289999999</v>
      </c>
      <c r="D40" s="276"/>
      <c r="E40" s="275">
        <v>44144994.869999997</v>
      </c>
      <c r="F40" s="275">
        <v>31032132.23</v>
      </c>
      <c r="G40" s="275">
        <v>36695696.93</v>
      </c>
      <c r="H40" s="277"/>
      <c r="I40" s="278"/>
    </row>
    <row r="41" spans="1:9" ht="12" hidden="1" customHeight="1" outlineLevel="1">
      <c r="A41" s="609" t="s">
        <v>25</v>
      </c>
      <c r="B41" s="609"/>
      <c r="C41" s="509">
        <v>23497979.010000002</v>
      </c>
      <c r="D41" s="510"/>
      <c r="E41" s="509">
        <v>44144994.869999997</v>
      </c>
      <c r="F41" s="509">
        <v>31032132.23</v>
      </c>
      <c r="G41" s="509">
        <v>36610841.649999999</v>
      </c>
      <c r="H41" s="511"/>
      <c r="I41" s="512"/>
    </row>
    <row r="42" spans="1:9" ht="12" hidden="1" customHeight="1" outlineLevel="1">
      <c r="A42" s="609" t="s">
        <v>244</v>
      </c>
      <c r="B42" s="609"/>
      <c r="C42" s="509">
        <v>84855.28</v>
      </c>
      <c r="D42" s="510"/>
      <c r="E42" s="510"/>
      <c r="F42" s="510"/>
      <c r="G42" s="509">
        <v>84855.28</v>
      </c>
      <c r="H42" s="511"/>
      <c r="I42" s="512"/>
    </row>
    <row r="43" spans="1:9" ht="21.75" customHeight="1" collapsed="1">
      <c r="A43" s="612" t="s">
        <v>26</v>
      </c>
      <c r="B43" s="612"/>
      <c r="C43" s="275">
        <v>6321691.4699999997</v>
      </c>
      <c r="D43" s="276"/>
      <c r="E43" s="275">
        <v>126090618.56</v>
      </c>
      <c r="F43" s="275">
        <v>120445050.09999999</v>
      </c>
      <c r="G43" s="275">
        <v>11967259.93</v>
      </c>
      <c r="H43" s="277"/>
      <c r="I43" s="278"/>
    </row>
    <row r="44" spans="1:9" ht="24" hidden="1" customHeight="1" outlineLevel="1">
      <c r="A44" s="609" t="s">
        <v>27</v>
      </c>
      <c r="B44" s="609"/>
      <c r="C44" s="509">
        <v>5983761.29</v>
      </c>
      <c r="D44" s="510"/>
      <c r="E44" s="509">
        <v>5663900.6799999997</v>
      </c>
      <c r="F44" s="510"/>
      <c r="G44" s="509">
        <v>11647661.970000001</v>
      </c>
      <c r="H44" s="511"/>
      <c r="I44" s="512"/>
    </row>
    <row r="45" spans="1:9" ht="24" hidden="1" customHeight="1" outlineLevel="1">
      <c r="A45" s="609" t="s">
        <v>28</v>
      </c>
      <c r="B45" s="609"/>
      <c r="C45" s="509">
        <v>173859.09</v>
      </c>
      <c r="D45" s="510"/>
      <c r="E45" s="509">
        <v>94182040.879999995</v>
      </c>
      <c r="F45" s="509">
        <v>94182009.200000003</v>
      </c>
      <c r="G45" s="509">
        <v>173890.77</v>
      </c>
      <c r="H45" s="511"/>
      <c r="I45" s="512"/>
    </row>
    <row r="46" spans="1:9" ht="24" hidden="1" customHeight="1" outlineLevel="2">
      <c r="A46" s="615" t="s">
        <v>29</v>
      </c>
      <c r="B46" s="615"/>
      <c r="C46" s="509">
        <v>173687.53</v>
      </c>
      <c r="D46" s="510"/>
      <c r="E46" s="509">
        <v>86959074.189999998</v>
      </c>
      <c r="F46" s="509">
        <v>86959064.200000003</v>
      </c>
      <c r="G46" s="509">
        <v>173697.52</v>
      </c>
      <c r="H46" s="511"/>
      <c r="I46" s="512"/>
    </row>
    <row r="47" spans="1:9" ht="36" hidden="1" customHeight="1" outlineLevel="2">
      <c r="A47" s="615" t="s">
        <v>30</v>
      </c>
      <c r="B47" s="615"/>
      <c r="C47" s="518">
        <v>171.56</v>
      </c>
      <c r="D47" s="510"/>
      <c r="E47" s="509">
        <v>7222966.6900000004</v>
      </c>
      <c r="F47" s="509">
        <v>7222945</v>
      </c>
      <c r="G47" s="518">
        <v>193.25</v>
      </c>
      <c r="H47" s="511"/>
      <c r="I47" s="512"/>
    </row>
    <row r="48" spans="1:9" ht="36" hidden="1" customHeight="1" outlineLevel="1">
      <c r="A48" s="609" t="s">
        <v>31</v>
      </c>
      <c r="B48" s="609"/>
      <c r="C48" s="509">
        <v>164071.09</v>
      </c>
      <c r="D48" s="510"/>
      <c r="E48" s="509">
        <v>26244677</v>
      </c>
      <c r="F48" s="509">
        <v>26263040.899999999</v>
      </c>
      <c r="G48" s="509">
        <v>145707.19</v>
      </c>
      <c r="H48" s="511"/>
      <c r="I48" s="512"/>
    </row>
    <row r="49" spans="1:9" ht="21.75" customHeight="1" collapsed="1">
      <c r="A49" s="612" t="s">
        <v>184</v>
      </c>
      <c r="B49" s="612"/>
      <c r="C49" s="275">
        <v>8794549.4800000004</v>
      </c>
      <c r="D49" s="276"/>
      <c r="E49" s="275">
        <v>586724824.33000004</v>
      </c>
      <c r="F49" s="275">
        <v>472677070.48000002</v>
      </c>
      <c r="G49" s="275">
        <v>122842303.33</v>
      </c>
      <c r="H49" s="277"/>
      <c r="I49" s="278"/>
    </row>
    <row r="50" spans="1:9" ht="24" hidden="1" customHeight="1" outlineLevel="1">
      <c r="A50" s="609" t="s">
        <v>185</v>
      </c>
      <c r="B50" s="609"/>
      <c r="C50" s="509">
        <v>8621488.7100000009</v>
      </c>
      <c r="D50" s="510"/>
      <c r="E50" s="509">
        <v>583058762.62</v>
      </c>
      <c r="F50" s="509">
        <v>469476463.19999999</v>
      </c>
      <c r="G50" s="509">
        <v>122203788.13</v>
      </c>
      <c r="H50" s="511"/>
      <c r="I50" s="512"/>
    </row>
    <row r="51" spans="1:9" ht="12" hidden="1" customHeight="1" outlineLevel="1">
      <c r="A51" s="609" t="s">
        <v>186</v>
      </c>
      <c r="B51" s="609"/>
      <c r="C51" s="509">
        <v>173060.77</v>
      </c>
      <c r="D51" s="510"/>
      <c r="E51" s="509">
        <v>228035.71</v>
      </c>
      <c r="F51" s="509">
        <v>308791.28000000003</v>
      </c>
      <c r="G51" s="509">
        <v>92305.2</v>
      </c>
      <c r="H51" s="511"/>
      <c r="I51" s="512"/>
    </row>
    <row r="52" spans="1:9" ht="24" hidden="1" customHeight="1" outlineLevel="1">
      <c r="A52" s="609" t="s">
        <v>245</v>
      </c>
      <c r="B52" s="609"/>
      <c r="C52" s="510"/>
      <c r="D52" s="510"/>
      <c r="E52" s="509">
        <v>3438026</v>
      </c>
      <c r="F52" s="509">
        <v>2891816</v>
      </c>
      <c r="G52" s="509">
        <v>546210</v>
      </c>
      <c r="H52" s="511"/>
      <c r="I52" s="512"/>
    </row>
    <row r="53" spans="1:9" ht="11.25" customHeight="1" collapsed="1">
      <c r="A53" s="612" t="s">
        <v>246</v>
      </c>
      <c r="B53" s="612"/>
      <c r="C53" s="275">
        <v>64630000</v>
      </c>
      <c r="D53" s="276"/>
      <c r="E53" s="275">
        <v>18000000</v>
      </c>
      <c r="F53" s="276"/>
      <c r="G53" s="275">
        <v>82630000</v>
      </c>
      <c r="H53" s="277"/>
      <c r="I53" s="278"/>
    </row>
    <row r="54" spans="1:9" ht="24" hidden="1" customHeight="1" outlineLevel="1">
      <c r="A54" s="609" t="s">
        <v>247</v>
      </c>
      <c r="B54" s="609"/>
      <c r="C54" s="509">
        <v>64630000</v>
      </c>
      <c r="D54" s="510"/>
      <c r="E54" s="509">
        <v>18000000</v>
      </c>
      <c r="F54" s="510"/>
      <c r="G54" s="509">
        <v>82630000</v>
      </c>
      <c r="H54" s="511"/>
      <c r="I54" s="512"/>
    </row>
    <row r="55" spans="1:9" ht="32.25" customHeight="1" collapsed="1">
      <c r="A55" s="612" t="s">
        <v>359</v>
      </c>
      <c r="B55" s="612"/>
      <c r="C55" s="275">
        <v>6238499480.8699999</v>
      </c>
      <c r="D55" s="276"/>
      <c r="E55" s="275">
        <v>8297677059</v>
      </c>
      <c r="F55" s="275">
        <v>7136054467.8699999</v>
      </c>
      <c r="G55" s="275">
        <v>7400122072</v>
      </c>
      <c r="H55" s="277"/>
      <c r="I55" s="278"/>
    </row>
    <row r="56" spans="1:9" ht="36" hidden="1" customHeight="1" outlineLevel="1">
      <c r="A56" s="609" t="s">
        <v>360</v>
      </c>
      <c r="B56" s="609"/>
      <c r="C56" s="509">
        <v>6238499480.8699999</v>
      </c>
      <c r="D56" s="510"/>
      <c r="E56" s="509">
        <v>8297677059</v>
      </c>
      <c r="F56" s="509">
        <v>7136054467.8699999</v>
      </c>
      <c r="G56" s="509">
        <v>7400122072</v>
      </c>
      <c r="H56" s="511"/>
      <c r="I56" s="512"/>
    </row>
    <row r="57" spans="1:9" ht="32.25" customHeight="1" collapsed="1">
      <c r="A57" s="612" t="s">
        <v>361</v>
      </c>
      <c r="B57" s="612"/>
      <c r="C57" s="275">
        <v>898679173.61000001</v>
      </c>
      <c r="D57" s="276"/>
      <c r="E57" s="275">
        <v>149493697.46000001</v>
      </c>
      <c r="F57" s="275">
        <v>427635265.06999999</v>
      </c>
      <c r="G57" s="275">
        <v>620537606</v>
      </c>
      <c r="H57" s="277"/>
      <c r="I57" s="278"/>
    </row>
    <row r="58" spans="1:9" ht="36" hidden="1" customHeight="1" outlineLevel="1">
      <c r="A58" s="609" t="s">
        <v>362</v>
      </c>
      <c r="B58" s="609"/>
      <c r="C58" s="509">
        <v>898679173.61000001</v>
      </c>
      <c r="D58" s="510"/>
      <c r="E58" s="509">
        <v>149493697.46000001</v>
      </c>
      <c r="F58" s="509">
        <v>427635265.06999999</v>
      </c>
      <c r="G58" s="509">
        <v>620537606</v>
      </c>
      <c r="H58" s="511"/>
      <c r="I58" s="512"/>
    </row>
    <row r="59" spans="1:9" ht="11.25" customHeight="1" collapsed="1">
      <c r="A59" s="612" t="s">
        <v>401</v>
      </c>
      <c r="B59" s="612"/>
      <c r="C59" s="276"/>
      <c r="D59" s="276"/>
      <c r="E59" s="275">
        <v>1000000</v>
      </c>
      <c r="F59" s="276"/>
      <c r="G59" s="275">
        <v>1000000</v>
      </c>
      <c r="H59" s="277"/>
      <c r="I59" s="278"/>
    </row>
    <row r="60" spans="1:9" ht="24" hidden="1" customHeight="1" outlineLevel="1">
      <c r="A60" s="609" t="s">
        <v>402</v>
      </c>
      <c r="B60" s="609"/>
      <c r="C60" s="510"/>
      <c r="D60" s="510"/>
      <c r="E60" s="509">
        <v>1000000</v>
      </c>
      <c r="F60" s="510"/>
      <c r="G60" s="509">
        <v>1000000</v>
      </c>
      <c r="H60" s="511"/>
      <c r="I60" s="512"/>
    </row>
    <row r="61" spans="1:9" ht="21.75" customHeight="1" collapsed="1">
      <c r="A61" s="612" t="s">
        <v>33</v>
      </c>
      <c r="B61" s="612"/>
      <c r="C61" s="275">
        <v>20365224</v>
      </c>
      <c r="D61" s="276"/>
      <c r="E61" s="275">
        <v>30111419</v>
      </c>
      <c r="F61" s="276"/>
      <c r="G61" s="275">
        <v>50476643</v>
      </c>
      <c r="H61" s="277"/>
      <c r="I61" s="278"/>
    </row>
    <row r="62" spans="1:9" ht="36" hidden="1" customHeight="1" outlineLevel="1">
      <c r="A62" s="609" t="s">
        <v>34</v>
      </c>
      <c r="B62" s="609"/>
      <c r="C62" s="509">
        <v>20365224</v>
      </c>
      <c r="D62" s="510"/>
      <c r="E62" s="509">
        <v>30111419</v>
      </c>
      <c r="F62" s="510"/>
      <c r="G62" s="509">
        <v>50476643</v>
      </c>
      <c r="H62" s="511"/>
      <c r="I62" s="512"/>
    </row>
    <row r="63" spans="1:9" ht="21.75" customHeight="1" collapsed="1">
      <c r="A63" s="612" t="s">
        <v>35</v>
      </c>
      <c r="B63" s="612"/>
      <c r="C63" s="275">
        <v>27891405</v>
      </c>
      <c r="D63" s="276"/>
      <c r="E63" s="275">
        <v>713265867.48000002</v>
      </c>
      <c r="F63" s="275">
        <v>693901702.73000002</v>
      </c>
      <c r="G63" s="275">
        <v>47255569.75</v>
      </c>
      <c r="H63" s="277"/>
      <c r="I63" s="278"/>
    </row>
    <row r="64" spans="1:9" ht="24" hidden="1" customHeight="1" outlineLevel="1">
      <c r="A64" s="609" t="s">
        <v>248</v>
      </c>
      <c r="B64" s="609"/>
      <c r="C64" s="509">
        <v>16367905</v>
      </c>
      <c r="D64" s="510"/>
      <c r="E64" s="510"/>
      <c r="F64" s="509">
        <v>11867905</v>
      </c>
      <c r="G64" s="509">
        <v>4500000</v>
      </c>
      <c r="H64" s="511"/>
      <c r="I64" s="512"/>
    </row>
    <row r="65" spans="1:9" ht="24" hidden="1" customHeight="1" outlineLevel="1">
      <c r="A65" s="609" t="s">
        <v>36</v>
      </c>
      <c r="B65" s="609"/>
      <c r="C65" s="509">
        <v>11523500</v>
      </c>
      <c r="D65" s="510"/>
      <c r="E65" s="509">
        <v>713265867.48000002</v>
      </c>
      <c r="F65" s="509">
        <v>682033797.73000002</v>
      </c>
      <c r="G65" s="509">
        <v>42755569.75</v>
      </c>
      <c r="H65" s="511"/>
      <c r="I65" s="512"/>
    </row>
    <row r="66" spans="1:9" ht="24" hidden="1" customHeight="1" outlineLevel="2">
      <c r="A66" s="615" t="s">
        <v>37</v>
      </c>
      <c r="B66" s="615"/>
      <c r="C66" s="509">
        <v>11523500</v>
      </c>
      <c r="D66" s="510"/>
      <c r="E66" s="509">
        <v>31232069.75</v>
      </c>
      <c r="F66" s="510"/>
      <c r="G66" s="509">
        <v>42755569.75</v>
      </c>
      <c r="H66" s="511"/>
      <c r="I66" s="512"/>
    </row>
    <row r="67" spans="1:9" ht="24" hidden="1" customHeight="1" outlineLevel="2">
      <c r="A67" s="615" t="s">
        <v>38</v>
      </c>
      <c r="B67" s="615"/>
      <c r="C67" s="510"/>
      <c r="D67" s="510"/>
      <c r="E67" s="509">
        <v>682033797.73000002</v>
      </c>
      <c r="F67" s="509">
        <v>682033797.73000002</v>
      </c>
      <c r="G67" s="510"/>
      <c r="H67" s="511"/>
      <c r="I67" s="512"/>
    </row>
    <row r="68" spans="1:9" ht="21.75" customHeight="1" collapsed="1">
      <c r="A68" s="612" t="s">
        <v>40</v>
      </c>
      <c r="B68" s="612"/>
      <c r="C68" s="276"/>
      <c r="D68" s="275">
        <v>306386184.13</v>
      </c>
      <c r="E68" s="275">
        <v>1679588554.1600001</v>
      </c>
      <c r="F68" s="275">
        <v>1688115425.5799999</v>
      </c>
      <c r="G68" s="276"/>
      <c r="H68" s="614">
        <v>314913055.55000001</v>
      </c>
      <c r="I68" s="614"/>
    </row>
    <row r="69" spans="1:9" ht="48" hidden="1" customHeight="1" outlineLevel="1">
      <c r="A69" s="609" t="s">
        <v>363</v>
      </c>
      <c r="B69" s="609"/>
      <c r="C69" s="510"/>
      <c r="D69" s="509">
        <v>190526315.69</v>
      </c>
      <c r="E69" s="509">
        <v>475526315.69</v>
      </c>
      <c r="F69" s="509">
        <v>285000000</v>
      </c>
      <c r="G69" s="510"/>
      <c r="H69" s="511"/>
      <c r="I69" s="512"/>
    </row>
    <row r="70" spans="1:9" ht="36" hidden="1" customHeight="1" outlineLevel="1">
      <c r="A70" s="609" t="s">
        <v>249</v>
      </c>
      <c r="B70" s="609"/>
      <c r="C70" s="510"/>
      <c r="D70" s="509">
        <v>304312.88</v>
      </c>
      <c r="E70" s="509">
        <v>31348460.690000001</v>
      </c>
      <c r="F70" s="509">
        <v>31044147.809999999</v>
      </c>
      <c r="G70" s="510"/>
      <c r="H70" s="511"/>
      <c r="I70" s="512"/>
    </row>
    <row r="71" spans="1:9" ht="36" hidden="1" customHeight="1" outlineLevel="1">
      <c r="A71" s="609" t="s">
        <v>252</v>
      </c>
      <c r="B71" s="609"/>
      <c r="C71" s="510"/>
      <c r="D71" s="509">
        <v>115555555.56</v>
      </c>
      <c r="E71" s="509">
        <v>1172713777.78</v>
      </c>
      <c r="F71" s="509">
        <v>1372071277.77</v>
      </c>
      <c r="G71" s="510"/>
      <c r="H71" s="613">
        <v>314913055.55000001</v>
      </c>
      <c r="I71" s="613"/>
    </row>
    <row r="72" spans="1:9" ht="11.25" customHeight="1" collapsed="1">
      <c r="A72" s="612" t="s">
        <v>41</v>
      </c>
      <c r="B72" s="612"/>
      <c r="C72" s="276"/>
      <c r="D72" s="275">
        <v>21498458.18</v>
      </c>
      <c r="E72" s="275">
        <v>264273136.59</v>
      </c>
      <c r="F72" s="275">
        <v>252996948.63999999</v>
      </c>
      <c r="G72" s="276"/>
      <c r="H72" s="614">
        <v>10222270.23</v>
      </c>
      <c r="I72" s="614"/>
    </row>
    <row r="73" spans="1:9" ht="24" hidden="1" customHeight="1" outlineLevel="1">
      <c r="A73" s="609" t="s">
        <v>43</v>
      </c>
      <c r="B73" s="609"/>
      <c r="C73" s="510"/>
      <c r="D73" s="510"/>
      <c r="E73" s="509">
        <v>1156872</v>
      </c>
      <c r="F73" s="509">
        <v>1156872</v>
      </c>
      <c r="G73" s="510"/>
      <c r="H73" s="511"/>
      <c r="I73" s="512"/>
    </row>
    <row r="74" spans="1:9" ht="24" hidden="1" customHeight="1" outlineLevel="1">
      <c r="A74" s="609" t="s">
        <v>42</v>
      </c>
      <c r="B74" s="609"/>
      <c r="C74" s="510"/>
      <c r="D74" s="509">
        <v>21112887.710000001</v>
      </c>
      <c r="E74" s="509">
        <v>209082739.08000001</v>
      </c>
      <c r="F74" s="509">
        <v>197069057.59999999</v>
      </c>
      <c r="G74" s="510"/>
      <c r="H74" s="613">
        <v>9099206.2300000004</v>
      </c>
      <c r="I74" s="613"/>
    </row>
    <row r="75" spans="1:9" ht="24" hidden="1" customHeight="1" outlineLevel="2">
      <c r="A75" s="615" t="s">
        <v>425</v>
      </c>
      <c r="B75" s="615"/>
      <c r="C75" s="510"/>
      <c r="D75" s="509">
        <v>21112887.710000001</v>
      </c>
      <c r="E75" s="509">
        <v>209082739.08000001</v>
      </c>
      <c r="F75" s="509">
        <v>197069057.59999999</v>
      </c>
      <c r="G75" s="510"/>
      <c r="H75" s="613">
        <v>9099206.2300000004</v>
      </c>
      <c r="I75" s="613"/>
    </row>
    <row r="76" spans="1:9" ht="12" hidden="1" customHeight="1" outlineLevel="1">
      <c r="A76" s="609" t="s">
        <v>44</v>
      </c>
      <c r="B76" s="609"/>
      <c r="C76" s="510"/>
      <c r="D76" s="510"/>
      <c r="E76" s="509">
        <v>521713.21</v>
      </c>
      <c r="F76" s="509">
        <v>521713.21</v>
      </c>
      <c r="G76" s="510"/>
      <c r="H76" s="511"/>
      <c r="I76" s="512"/>
    </row>
    <row r="77" spans="1:9" ht="12" hidden="1" customHeight="1" outlineLevel="1">
      <c r="A77" s="609" t="s">
        <v>45</v>
      </c>
      <c r="B77" s="609"/>
      <c r="C77" s="510"/>
      <c r="D77" s="510"/>
      <c r="E77" s="509">
        <v>1084699</v>
      </c>
      <c r="F77" s="509">
        <v>1084699</v>
      </c>
      <c r="G77" s="510"/>
      <c r="H77" s="511"/>
      <c r="I77" s="512"/>
    </row>
    <row r="78" spans="1:9" ht="24" hidden="1" customHeight="1" outlineLevel="1">
      <c r="A78" s="609" t="s">
        <v>403</v>
      </c>
      <c r="B78" s="609"/>
      <c r="C78" s="510"/>
      <c r="D78" s="510"/>
      <c r="E78" s="509">
        <v>10350</v>
      </c>
      <c r="F78" s="509">
        <v>10350</v>
      </c>
      <c r="G78" s="510"/>
      <c r="H78" s="511"/>
      <c r="I78" s="512"/>
    </row>
    <row r="79" spans="1:9" ht="12" hidden="1" customHeight="1" outlineLevel="1">
      <c r="A79" s="609" t="s">
        <v>46</v>
      </c>
      <c r="B79" s="609"/>
      <c r="C79" s="510"/>
      <c r="D79" s="509">
        <v>385570.47</v>
      </c>
      <c r="E79" s="509">
        <v>52349479.299999997</v>
      </c>
      <c r="F79" s="509">
        <v>53086972.829999998</v>
      </c>
      <c r="G79" s="510"/>
      <c r="H79" s="613">
        <v>1123064</v>
      </c>
      <c r="I79" s="613"/>
    </row>
    <row r="80" spans="1:9" ht="12" hidden="1" customHeight="1" outlineLevel="1">
      <c r="A80" s="609" t="s">
        <v>47</v>
      </c>
      <c r="B80" s="609"/>
      <c r="C80" s="510"/>
      <c r="D80" s="510"/>
      <c r="E80" s="509">
        <v>67284</v>
      </c>
      <c r="F80" s="509">
        <v>67284</v>
      </c>
      <c r="G80" s="510"/>
      <c r="H80" s="511"/>
      <c r="I80" s="512"/>
    </row>
    <row r="81" spans="1:9" ht="32.25" customHeight="1" collapsed="1">
      <c r="A81" s="612" t="s">
        <v>48</v>
      </c>
      <c r="B81" s="612"/>
      <c r="C81" s="276"/>
      <c r="D81" s="276"/>
      <c r="E81" s="275">
        <v>2104455</v>
      </c>
      <c r="F81" s="275">
        <v>2104455</v>
      </c>
      <c r="G81" s="276"/>
      <c r="H81" s="277"/>
      <c r="I81" s="278"/>
    </row>
    <row r="82" spans="1:9" ht="24" hidden="1" customHeight="1" outlineLevel="1">
      <c r="A82" s="609" t="s">
        <v>49</v>
      </c>
      <c r="B82" s="609"/>
      <c r="C82" s="510"/>
      <c r="D82" s="510"/>
      <c r="E82" s="509">
        <v>792551</v>
      </c>
      <c r="F82" s="509">
        <v>792551</v>
      </c>
      <c r="G82" s="510"/>
      <c r="H82" s="511"/>
      <c r="I82" s="512"/>
    </row>
    <row r="83" spans="1:9" ht="24" hidden="1" customHeight="1" outlineLevel="2">
      <c r="A83" s="615" t="s">
        <v>187</v>
      </c>
      <c r="B83" s="615"/>
      <c r="C83" s="510"/>
      <c r="D83" s="510"/>
      <c r="E83" s="509">
        <v>279036</v>
      </c>
      <c r="F83" s="509">
        <v>279036</v>
      </c>
      <c r="G83" s="510"/>
      <c r="H83" s="511"/>
      <c r="I83" s="512"/>
    </row>
    <row r="84" spans="1:9" ht="36" hidden="1" customHeight="1" outlineLevel="2">
      <c r="A84" s="615" t="s">
        <v>199</v>
      </c>
      <c r="B84" s="615"/>
      <c r="C84" s="510"/>
      <c r="D84" s="510"/>
      <c r="E84" s="509">
        <v>238439</v>
      </c>
      <c r="F84" s="509">
        <v>238439</v>
      </c>
      <c r="G84" s="510"/>
      <c r="H84" s="511"/>
      <c r="I84" s="512"/>
    </row>
    <row r="85" spans="1:9" ht="36" hidden="1" customHeight="1" outlineLevel="2">
      <c r="A85" s="615" t="s">
        <v>77</v>
      </c>
      <c r="B85" s="615"/>
      <c r="C85" s="510"/>
      <c r="D85" s="510"/>
      <c r="E85" s="509">
        <v>275076</v>
      </c>
      <c r="F85" s="509">
        <v>275076</v>
      </c>
      <c r="G85" s="510"/>
      <c r="H85" s="511"/>
      <c r="I85" s="512"/>
    </row>
    <row r="86" spans="1:9" ht="24" hidden="1" customHeight="1" outlineLevel="1">
      <c r="A86" s="609" t="s">
        <v>50</v>
      </c>
      <c r="B86" s="609"/>
      <c r="C86" s="510"/>
      <c r="D86" s="510"/>
      <c r="E86" s="509">
        <v>1311904</v>
      </c>
      <c r="F86" s="509">
        <v>1311904</v>
      </c>
      <c r="G86" s="510"/>
      <c r="H86" s="511"/>
      <c r="I86" s="512"/>
    </row>
    <row r="87" spans="1:9" ht="21.75" customHeight="1" collapsed="1">
      <c r="A87" s="612" t="s">
        <v>51</v>
      </c>
      <c r="B87" s="612"/>
      <c r="C87" s="276"/>
      <c r="D87" s="275">
        <v>18039336.510000002</v>
      </c>
      <c r="E87" s="275">
        <v>1023785999.13</v>
      </c>
      <c r="F87" s="275">
        <v>1020983376.62</v>
      </c>
      <c r="G87" s="276"/>
      <c r="H87" s="614">
        <v>15236714</v>
      </c>
      <c r="I87" s="614"/>
    </row>
    <row r="88" spans="1:9" ht="36" hidden="1" customHeight="1" outlineLevel="1">
      <c r="A88" s="609" t="s">
        <v>52</v>
      </c>
      <c r="B88" s="609"/>
      <c r="C88" s="510"/>
      <c r="D88" s="509">
        <v>4914336.51</v>
      </c>
      <c r="E88" s="509">
        <v>834783601.92999995</v>
      </c>
      <c r="F88" s="509">
        <v>831980979.41999996</v>
      </c>
      <c r="G88" s="510"/>
      <c r="H88" s="613">
        <v>2111714</v>
      </c>
      <c r="I88" s="613"/>
    </row>
    <row r="89" spans="1:9" ht="24" hidden="1" customHeight="1" outlineLevel="1">
      <c r="A89" s="609" t="s">
        <v>53</v>
      </c>
      <c r="B89" s="609"/>
      <c r="C89" s="510"/>
      <c r="D89" s="510"/>
      <c r="E89" s="509">
        <v>9569218</v>
      </c>
      <c r="F89" s="509">
        <v>9569218</v>
      </c>
      <c r="G89" s="510"/>
      <c r="H89" s="511"/>
      <c r="I89" s="512"/>
    </row>
    <row r="90" spans="1:9" ht="24" hidden="1" customHeight="1" outlineLevel="1">
      <c r="A90" s="609" t="s">
        <v>188</v>
      </c>
      <c r="B90" s="609"/>
      <c r="C90" s="510"/>
      <c r="D90" s="509">
        <v>13125000</v>
      </c>
      <c r="E90" s="509">
        <v>179433179.19999999</v>
      </c>
      <c r="F90" s="509">
        <v>179433179.19999999</v>
      </c>
      <c r="G90" s="510"/>
      <c r="H90" s="613">
        <v>13125000</v>
      </c>
      <c r="I90" s="613"/>
    </row>
    <row r="91" spans="1:9" ht="24" hidden="1" customHeight="1" outlineLevel="2">
      <c r="A91" s="615" t="s">
        <v>189</v>
      </c>
      <c r="B91" s="615"/>
      <c r="C91" s="510"/>
      <c r="D91" s="509">
        <v>13125000</v>
      </c>
      <c r="E91" s="509">
        <v>179433179.19999999</v>
      </c>
      <c r="F91" s="509">
        <v>179433179.19999999</v>
      </c>
      <c r="G91" s="510"/>
      <c r="H91" s="613">
        <v>13125000</v>
      </c>
      <c r="I91" s="613"/>
    </row>
    <row r="92" spans="1:9" ht="21.75" customHeight="1" collapsed="1">
      <c r="A92" s="612" t="s">
        <v>54</v>
      </c>
      <c r="B92" s="612"/>
      <c r="C92" s="276"/>
      <c r="D92" s="275">
        <v>2361207</v>
      </c>
      <c r="E92" s="275">
        <v>3205081.93</v>
      </c>
      <c r="F92" s="275">
        <v>12006385.67</v>
      </c>
      <c r="G92" s="276"/>
      <c r="H92" s="614">
        <v>11162510.74</v>
      </c>
      <c r="I92" s="614"/>
    </row>
    <row r="93" spans="1:9" ht="24" hidden="1" customHeight="1" outlineLevel="1">
      <c r="A93" s="609" t="s">
        <v>55</v>
      </c>
      <c r="B93" s="609"/>
      <c r="C93" s="510"/>
      <c r="D93" s="509">
        <v>1786620</v>
      </c>
      <c r="E93" s="509">
        <v>3205081.93</v>
      </c>
      <c r="F93" s="509">
        <v>12462435.67</v>
      </c>
      <c r="G93" s="510"/>
      <c r="H93" s="613">
        <v>11043973.74</v>
      </c>
      <c r="I93" s="613"/>
    </row>
    <row r="94" spans="1:9" ht="36" hidden="1" customHeight="1" outlineLevel="1">
      <c r="A94" s="609" t="s">
        <v>200</v>
      </c>
      <c r="B94" s="609"/>
      <c r="C94" s="510"/>
      <c r="D94" s="509">
        <v>574587</v>
      </c>
      <c r="E94" s="510"/>
      <c r="F94" s="519">
        <v>-456050</v>
      </c>
      <c r="G94" s="510"/>
      <c r="H94" s="613">
        <v>118537</v>
      </c>
      <c r="I94" s="613"/>
    </row>
    <row r="95" spans="1:9" ht="21.75" customHeight="1" collapsed="1">
      <c r="A95" s="612" t="s">
        <v>56</v>
      </c>
      <c r="B95" s="612"/>
      <c r="C95" s="276"/>
      <c r="D95" s="276"/>
      <c r="E95" s="275">
        <v>1484267612.05</v>
      </c>
      <c r="F95" s="275">
        <v>1896715612.05</v>
      </c>
      <c r="G95" s="276"/>
      <c r="H95" s="614">
        <v>412448000</v>
      </c>
      <c r="I95" s="614"/>
    </row>
    <row r="96" spans="1:9" ht="24" hidden="1" customHeight="1" outlineLevel="1">
      <c r="A96" s="609" t="s">
        <v>57</v>
      </c>
      <c r="B96" s="609"/>
      <c r="C96" s="510"/>
      <c r="D96" s="510"/>
      <c r="E96" s="509">
        <v>1484267612.05</v>
      </c>
      <c r="F96" s="509">
        <v>1896715612.05</v>
      </c>
      <c r="G96" s="510"/>
      <c r="H96" s="613">
        <v>412448000</v>
      </c>
      <c r="I96" s="613"/>
    </row>
    <row r="97" spans="1:9" ht="21.75" customHeight="1" collapsed="1">
      <c r="A97" s="612" t="s">
        <v>59</v>
      </c>
      <c r="B97" s="612"/>
      <c r="C97" s="276"/>
      <c r="D97" s="275">
        <v>4993652619.8400002</v>
      </c>
      <c r="E97" s="275">
        <v>6623824096.6400003</v>
      </c>
      <c r="F97" s="275">
        <v>6623987033.0799999</v>
      </c>
      <c r="G97" s="276"/>
      <c r="H97" s="614">
        <v>4993815556.2800007</v>
      </c>
      <c r="I97" s="614"/>
    </row>
    <row r="98" spans="1:9" ht="48" hidden="1" customHeight="1" outlineLevel="1">
      <c r="A98" s="609" t="s">
        <v>253</v>
      </c>
      <c r="B98" s="609"/>
      <c r="C98" s="510"/>
      <c r="D98" s="509">
        <v>4993652619.8400002</v>
      </c>
      <c r="E98" s="509">
        <v>6623824096.6400003</v>
      </c>
      <c r="F98" s="509">
        <v>6623987033.0799999</v>
      </c>
      <c r="G98" s="510"/>
      <c r="H98" s="613">
        <v>4993815556.2800007</v>
      </c>
      <c r="I98" s="613"/>
    </row>
    <row r="99" spans="1:9" ht="24" hidden="1" customHeight="1" outlineLevel="2">
      <c r="A99" s="615" t="s">
        <v>254</v>
      </c>
      <c r="B99" s="615"/>
      <c r="C99" s="510"/>
      <c r="D99" s="509">
        <v>5000000000</v>
      </c>
      <c r="E99" s="509">
        <v>6617500000</v>
      </c>
      <c r="F99" s="509">
        <v>6617500000</v>
      </c>
      <c r="G99" s="510"/>
      <c r="H99" s="613">
        <v>5000000000</v>
      </c>
      <c r="I99" s="613"/>
    </row>
    <row r="100" spans="1:9" ht="24" hidden="1" customHeight="1" outlineLevel="2">
      <c r="A100" s="615" t="s">
        <v>255</v>
      </c>
      <c r="B100" s="615"/>
      <c r="C100" s="509">
        <v>6347380.1600000001</v>
      </c>
      <c r="D100" s="510"/>
      <c r="E100" s="509">
        <v>6324096.6399999997</v>
      </c>
      <c r="F100" s="509">
        <v>6487033.0800000001</v>
      </c>
      <c r="G100" s="509">
        <v>6184443.7199999997</v>
      </c>
      <c r="H100" s="511"/>
      <c r="I100" s="512"/>
    </row>
    <row r="101" spans="1:9" ht="11.25" customHeight="1" collapsed="1">
      <c r="A101" s="612" t="s">
        <v>61</v>
      </c>
      <c r="B101" s="612"/>
      <c r="C101" s="276"/>
      <c r="D101" s="275">
        <v>81200000</v>
      </c>
      <c r="E101" s="276"/>
      <c r="F101" s="276"/>
      <c r="G101" s="276"/>
      <c r="H101" s="614">
        <v>81200000</v>
      </c>
      <c r="I101" s="614"/>
    </row>
    <row r="102" spans="1:9" ht="12" customHeight="1" outlineLevel="1">
      <c r="A102" s="609" t="s">
        <v>62</v>
      </c>
      <c r="B102" s="609"/>
      <c r="C102" s="510"/>
      <c r="D102" s="509">
        <v>81200000</v>
      </c>
      <c r="E102" s="510"/>
      <c r="F102" s="510"/>
      <c r="G102" s="510"/>
      <c r="H102" s="613">
        <v>81200000</v>
      </c>
      <c r="I102" s="613"/>
    </row>
    <row r="103" spans="1:9" ht="21.75" customHeight="1">
      <c r="A103" s="612" t="s">
        <v>190</v>
      </c>
      <c r="B103" s="612"/>
      <c r="C103" s="276"/>
      <c r="D103" s="275">
        <v>2101717701.5900002</v>
      </c>
      <c r="E103" s="275">
        <v>542224770.82000005</v>
      </c>
      <c r="F103" s="275">
        <v>1083480361.6400001</v>
      </c>
      <c r="G103" s="276"/>
      <c r="H103" s="614">
        <v>2642973292.4099998</v>
      </c>
      <c r="I103" s="614"/>
    </row>
    <row r="104" spans="1:9" ht="36" customHeight="1" outlineLevel="1">
      <c r="A104" s="609" t="s">
        <v>191</v>
      </c>
      <c r="B104" s="609"/>
      <c r="C104" s="510"/>
      <c r="D104" s="510"/>
      <c r="E104" s="509">
        <v>542224770.82000005</v>
      </c>
      <c r="F104" s="509">
        <v>541255590.82000005</v>
      </c>
      <c r="G104" s="510"/>
      <c r="H104" s="821">
        <v>-969180</v>
      </c>
      <c r="I104" s="821"/>
    </row>
    <row r="105" spans="1:9" ht="36" customHeight="1" outlineLevel="1">
      <c r="A105" s="609" t="s">
        <v>192</v>
      </c>
      <c r="B105" s="609"/>
      <c r="C105" s="510"/>
      <c r="D105" s="509">
        <v>2101717701.5900002</v>
      </c>
      <c r="E105" s="510"/>
      <c r="F105" s="509">
        <v>542224770.82000005</v>
      </c>
      <c r="G105" s="510"/>
      <c r="H105" s="613">
        <v>2643942472.4099998</v>
      </c>
      <c r="I105" s="613"/>
    </row>
    <row r="106" spans="1:9" ht="21.75" customHeight="1">
      <c r="A106" s="612" t="s">
        <v>193</v>
      </c>
      <c r="B106" s="612"/>
      <c r="C106" s="276"/>
      <c r="D106" s="276"/>
      <c r="E106" s="275">
        <v>2718987100.9400001</v>
      </c>
      <c r="F106" s="275">
        <v>2718987100.9400001</v>
      </c>
      <c r="G106" s="276"/>
      <c r="H106" s="277"/>
      <c r="I106" s="278"/>
    </row>
    <row r="107" spans="1:9" ht="24" customHeight="1" outlineLevel="1">
      <c r="A107" s="609" t="s">
        <v>194</v>
      </c>
      <c r="B107" s="609"/>
      <c r="C107" s="510"/>
      <c r="D107" s="510"/>
      <c r="E107" s="509">
        <v>2718987100.9400001</v>
      </c>
      <c r="F107" s="509">
        <v>2718987100.9400001</v>
      </c>
      <c r="G107" s="510"/>
      <c r="H107" s="511"/>
      <c r="I107" s="512"/>
    </row>
    <row r="108" spans="1:9" ht="21.75" customHeight="1">
      <c r="A108" s="612" t="s">
        <v>66</v>
      </c>
      <c r="B108" s="612"/>
      <c r="C108" s="276"/>
      <c r="D108" s="276"/>
      <c r="E108" s="275">
        <v>1609565178.6899998</v>
      </c>
      <c r="F108" s="275">
        <v>1609565178.6899998</v>
      </c>
      <c r="G108" s="276"/>
      <c r="H108" s="277"/>
      <c r="I108" s="278"/>
    </row>
    <row r="109" spans="1:9" ht="24" hidden="1" customHeight="1" outlineLevel="1">
      <c r="A109" s="609" t="s">
        <v>67</v>
      </c>
      <c r="B109" s="609"/>
      <c r="C109" s="510"/>
      <c r="D109" s="510"/>
      <c r="E109" s="509">
        <v>1609565178.6899998</v>
      </c>
      <c r="F109" s="509">
        <v>1609565178.6899998</v>
      </c>
      <c r="G109" s="510"/>
      <c r="H109" s="511"/>
      <c r="I109" s="512"/>
    </row>
    <row r="110" spans="1:9" ht="21.75" customHeight="1" collapsed="1">
      <c r="A110" s="612" t="s">
        <v>68</v>
      </c>
      <c r="B110" s="612"/>
      <c r="C110" s="276"/>
      <c r="D110" s="276"/>
      <c r="E110" s="275">
        <v>45187060.869999997</v>
      </c>
      <c r="F110" s="275">
        <v>45187060.869999997</v>
      </c>
      <c r="G110" s="276"/>
      <c r="H110" s="277"/>
      <c r="I110" s="278"/>
    </row>
    <row r="111" spans="1:9" ht="24" hidden="1" customHeight="1" outlineLevel="1">
      <c r="A111" s="609" t="s">
        <v>69</v>
      </c>
      <c r="B111" s="609"/>
      <c r="C111" s="510"/>
      <c r="D111" s="510"/>
      <c r="E111" s="509">
        <v>38296660.869999997</v>
      </c>
      <c r="F111" s="509">
        <v>38296660.869999997</v>
      </c>
      <c r="G111" s="510"/>
      <c r="H111" s="511"/>
      <c r="I111" s="512"/>
    </row>
    <row r="112" spans="1:9" ht="12" hidden="1" customHeight="1" outlineLevel="1">
      <c r="A112" s="609" t="s">
        <v>348</v>
      </c>
      <c r="B112" s="609"/>
      <c r="C112" s="510"/>
      <c r="D112" s="510"/>
      <c r="E112" s="509">
        <v>6890400</v>
      </c>
      <c r="F112" s="509">
        <v>6890400</v>
      </c>
      <c r="G112" s="510"/>
      <c r="H112" s="511"/>
      <c r="I112" s="512"/>
    </row>
    <row r="113" spans="1:9" ht="11.25" customHeight="1" collapsed="1">
      <c r="A113" s="612" t="s">
        <v>70</v>
      </c>
      <c r="B113" s="612"/>
      <c r="C113" s="276"/>
      <c r="D113" s="276"/>
      <c r="E113" s="275">
        <v>1064234861.38</v>
      </c>
      <c r="F113" s="275">
        <v>1064234861.38</v>
      </c>
      <c r="G113" s="276"/>
      <c r="H113" s="277"/>
      <c r="I113" s="278"/>
    </row>
    <row r="114" spans="1:9" ht="24" hidden="1" customHeight="1" outlineLevel="1">
      <c r="A114" s="609" t="s">
        <v>404</v>
      </c>
      <c r="B114" s="609"/>
      <c r="C114" s="510"/>
      <c r="D114" s="510"/>
      <c r="E114" s="509">
        <v>3556075.96</v>
      </c>
      <c r="F114" s="509">
        <v>3556075.96</v>
      </c>
      <c r="G114" s="510"/>
      <c r="H114" s="511"/>
      <c r="I114" s="512"/>
    </row>
    <row r="115" spans="1:9" ht="24" hidden="1" customHeight="1" outlineLevel="1">
      <c r="A115" s="609" t="s">
        <v>406</v>
      </c>
      <c r="B115" s="609"/>
      <c r="C115" s="510"/>
      <c r="D115" s="510"/>
      <c r="E115" s="509">
        <v>90000000</v>
      </c>
      <c r="F115" s="509">
        <v>90000000</v>
      </c>
      <c r="G115" s="510"/>
      <c r="H115" s="511"/>
      <c r="I115" s="512"/>
    </row>
    <row r="116" spans="1:9" ht="24" hidden="1" customHeight="1" outlineLevel="1">
      <c r="A116" s="609" t="s">
        <v>71</v>
      </c>
      <c r="B116" s="609"/>
      <c r="C116" s="510"/>
      <c r="D116" s="510"/>
      <c r="E116" s="509">
        <v>1603229.45</v>
      </c>
      <c r="F116" s="509">
        <v>1603229.45</v>
      </c>
      <c r="G116" s="510"/>
      <c r="H116" s="511"/>
      <c r="I116" s="512"/>
    </row>
    <row r="117" spans="1:9" ht="12" hidden="1" customHeight="1" outlineLevel="1">
      <c r="A117" s="609" t="s">
        <v>195</v>
      </c>
      <c r="B117" s="609"/>
      <c r="C117" s="510"/>
      <c r="D117" s="510"/>
      <c r="E117" s="509">
        <v>969075555.97000003</v>
      </c>
      <c r="F117" s="509">
        <v>969075555.97000003</v>
      </c>
      <c r="G117" s="510"/>
      <c r="H117" s="511"/>
      <c r="I117" s="512"/>
    </row>
    <row r="118" spans="1:9" ht="32.25" customHeight="1" collapsed="1">
      <c r="A118" s="612" t="s">
        <v>250</v>
      </c>
      <c r="B118" s="612"/>
      <c r="C118" s="276"/>
      <c r="D118" s="276"/>
      <c r="E118" s="275">
        <v>54765898.189999998</v>
      </c>
      <c r="F118" s="275">
        <v>54765898.189999998</v>
      </c>
      <c r="G118" s="276"/>
      <c r="H118" s="277"/>
      <c r="I118" s="278"/>
    </row>
    <row r="119" spans="1:9" ht="36" hidden="1" customHeight="1" outlineLevel="1">
      <c r="A119" s="609" t="s">
        <v>251</v>
      </c>
      <c r="B119" s="609"/>
      <c r="C119" s="510"/>
      <c r="D119" s="510"/>
      <c r="E119" s="509">
        <v>54765898.189999998</v>
      </c>
      <c r="F119" s="509">
        <v>54765898.189999998</v>
      </c>
      <c r="G119" s="510"/>
      <c r="H119" s="511"/>
      <c r="I119" s="512"/>
    </row>
    <row r="120" spans="1:9" ht="21.75" customHeight="1" collapsed="1">
      <c r="A120" s="612" t="s">
        <v>72</v>
      </c>
      <c r="B120" s="612"/>
      <c r="C120" s="276"/>
      <c r="D120" s="276"/>
      <c r="E120" s="275">
        <v>31554303.59</v>
      </c>
      <c r="F120" s="275">
        <v>31554303.59</v>
      </c>
      <c r="G120" s="276"/>
      <c r="H120" s="277"/>
      <c r="I120" s="278"/>
    </row>
    <row r="121" spans="1:9" ht="24" hidden="1" customHeight="1" outlineLevel="1">
      <c r="A121" s="609" t="s">
        <v>73</v>
      </c>
      <c r="B121" s="609"/>
      <c r="C121" s="510"/>
      <c r="D121" s="510"/>
      <c r="E121" s="509">
        <v>16519827.57</v>
      </c>
      <c r="F121" s="509">
        <v>16519827.57</v>
      </c>
      <c r="G121" s="510"/>
      <c r="H121" s="511"/>
      <c r="I121" s="512"/>
    </row>
    <row r="122" spans="1:9" ht="24" hidden="1" customHeight="1" outlineLevel="1">
      <c r="A122" s="609" t="s">
        <v>364</v>
      </c>
      <c r="B122" s="609"/>
      <c r="C122" s="510"/>
      <c r="D122" s="510"/>
      <c r="E122" s="509">
        <v>15034476.02</v>
      </c>
      <c r="F122" s="509">
        <v>15034476.02</v>
      </c>
      <c r="G122" s="510"/>
      <c r="H122" s="511"/>
      <c r="I122" s="512"/>
    </row>
    <row r="123" spans="1:9" ht="21.75" customHeight="1" collapsed="1">
      <c r="A123" s="612" t="s">
        <v>201</v>
      </c>
      <c r="B123" s="612"/>
      <c r="C123" s="276"/>
      <c r="D123" s="276"/>
      <c r="E123" s="275">
        <v>1331207084.24</v>
      </c>
      <c r="F123" s="275">
        <v>1331207084.24</v>
      </c>
      <c r="G123" s="276"/>
      <c r="H123" s="277"/>
      <c r="I123" s="278"/>
    </row>
    <row r="124" spans="1:9" ht="24" hidden="1" customHeight="1" outlineLevel="1">
      <c r="A124" s="609" t="s">
        <v>202</v>
      </c>
      <c r="B124" s="609"/>
      <c r="C124" s="510"/>
      <c r="D124" s="510"/>
      <c r="E124" s="509">
        <v>1331207084.24</v>
      </c>
      <c r="F124" s="509">
        <v>1331207084.24</v>
      </c>
      <c r="G124" s="510"/>
      <c r="H124" s="511"/>
      <c r="I124" s="512"/>
    </row>
    <row r="125" spans="1:9" ht="11.25" customHeight="1" collapsed="1">
      <c r="A125" s="612" t="s">
        <v>74</v>
      </c>
      <c r="B125" s="612"/>
      <c r="C125" s="276"/>
      <c r="D125" s="276"/>
      <c r="E125" s="275">
        <v>790315643.10000002</v>
      </c>
      <c r="F125" s="275">
        <v>790315643.10000002</v>
      </c>
      <c r="G125" s="276"/>
      <c r="H125" s="277"/>
      <c r="I125" s="278"/>
    </row>
    <row r="126" spans="1:9" ht="24" hidden="1" customHeight="1" outlineLevel="1">
      <c r="A126" s="609" t="s">
        <v>405</v>
      </c>
      <c r="B126" s="609"/>
      <c r="C126" s="510"/>
      <c r="D126" s="510"/>
      <c r="E126" s="509">
        <v>6100921.5599999996</v>
      </c>
      <c r="F126" s="509">
        <v>6100921.5599999996</v>
      </c>
      <c r="G126" s="510"/>
      <c r="H126" s="511"/>
      <c r="I126" s="512"/>
    </row>
    <row r="127" spans="1:9" ht="24" hidden="1" customHeight="1" outlineLevel="1">
      <c r="A127" s="609" t="s">
        <v>196</v>
      </c>
      <c r="B127" s="609"/>
      <c r="C127" s="510"/>
      <c r="D127" s="510"/>
      <c r="E127" s="509">
        <v>309655936.27999997</v>
      </c>
      <c r="F127" s="509">
        <v>309655936.27999997</v>
      </c>
      <c r="G127" s="510"/>
      <c r="H127" s="511"/>
      <c r="I127" s="512"/>
    </row>
    <row r="128" spans="1:9" ht="24" hidden="1" customHeight="1" outlineLevel="1">
      <c r="A128" s="609" t="s">
        <v>75</v>
      </c>
      <c r="B128" s="609"/>
      <c r="C128" s="510"/>
      <c r="D128" s="510"/>
      <c r="E128" s="509">
        <v>116247.95</v>
      </c>
      <c r="F128" s="509">
        <v>116247.95</v>
      </c>
      <c r="G128" s="510"/>
      <c r="H128" s="511"/>
      <c r="I128" s="512"/>
    </row>
    <row r="129" spans="1:9" ht="24" hidden="1" customHeight="1" outlineLevel="1">
      <c r="A129" s="609" t="s">
        <v>197</v>
      </c>
      <c r="B129" s="609"/>
      <c r="C129" s="510"/>
      <c r="D129" s="510"/>
      <c r="E129" s="509">
        <v>15938873</v>
      </c>
      <c r="F129" s="509">
        <v>15938873</v>
      </c>
      <c r="G129" s="510"/>
      <c r="H129" s="511"/>
      <c r="I129" s="512"/>
    </row>
    <row r="130" spans="1:9" ht="12" hidden="1" customHeight="1" outlineLevel="1">
      <c r="A130" s="609" t="s">
        <v>198</v>
      </c>
      <c r="B130" s="609"/>
      <c r="C130" s="510"/>
      <c r="D130" s="510"/>
      <c r="E130" s="509">
        <v>458503664.31</v>
      </c>
      <c r="F130" s="509">
        <v>458503664.31</v>
      </c>
      <c r="G130" s="510"/>
      <c r="H130" s="511"/>
      <c r="I130" s="512"/>
    </row>
    <row r="131" spans="1:9" ht="12" customHeight="1" collapsed="1">
      <c r="A131" s="610" t="s">
        <v>0</v>
      </c>
      <c r="B131" s="610"/>
      <c r="C131" s="520">
        <v>7524855507.250001</v>
      </c>
      <c r="D131" s="520">
        <v>7524855507.250001</v>
      </c>
      <c r="E131" s="520">
        <v>95047560016.059998</v>
      </c>
      <c r="F131" s="520">
        <v>95047560016.059998</v>
      </c>
      <c r="G131" s="520">
        <v>8481971399.21</v>
      </c>
      <c r="H131" s="611">
        <v>8481971399.21</v>
      </c>
      <c r="I131" s="611"/>
    </row>
  </sheetData>
  <mergeCells count="158">
    <mergeCell ref="A7:B7"/>
    <mergeCell ref="H7:I7"/>
    <mergeCell ref="A8:B8"/>
    <mergeCell ref="A9:B9"/>
    <mergeCell ref="A10:B10"/>
    <mergeCell ref="A11:B11"/>
    <mergeCell ref="A1:H1"/>
    <mergeCell ref="A2:H2"/>
    <mergeCell ref="B4:H4"/>
    <mergeCell ref="A6:B6"/>
    <mergeCell ref="C6:D6"/>
    <mergeCell ref="E6:F6"/>
    <mergeCell ref="G6:I6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H39:I39"/>
    <mergeCell ref="A40:B40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A39:B39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65:B65"/>
    <mergeCell ref="A66:B66"/>
    <mergeCell ref="A67:B67"/>
    <mergeCell ref="A68:B68"/>
    <mergeCell ref="H68:I68"/>
    <mergeCell ref="A69:B69"/>
    <mergeCell ref="A59:B59"/>
    <mergeCell ref="A60:B60"/>
    <mergeCell ref="A61:B61"/>
    <mergeCell ref="A62:B62"/>
    <mergeCell ref="A63:B63"/>
    <mergeCell ref="A64:B64"/>
    <mergeCell ref="A74:B74"/>
    <mergeCell ref="H74:I74"/>
    <mergeCell ref="A75:B75"/>
    <mergeCell ref="H75:I75"/>
    <mergeCell ref="A76:B76"/>
    <mergeCell ref="A77:B77"/>
    <mergeCell ref="A70:B70"/>
    <mergeCell ref="A71:B71"/>
    <mergeCell ref="H71:I71"/>
    <mergeCell ref="A72:B72"/>
    <mergeCell ref="H72:I72"/>
    <mergeCell ref="A73:B73"/>
    <mergeCell ref="A83:B83"/>
    <mergeCell ref="A84:B84"/>
    <mergeCell ref="A85:B85"/>
    <mergeCell ref="A86:B86"/>
    <mergeCell ref="A87:B87"/>
    <mergeCell ref="H87:I87"/>
    <mergeCell ref="A78:B78"/>
    <mergeCell ref="A79:B79"/>
    <mergeCell ref="H79:I79"/>
    <mergeCell ref="A80:B80"/>
    <mergeCell ref="A81:B81"/>
    <mergeCell ref="A82:B82"/>
    <mergeCell ref="A92:B92"/>
    <mergeCell ref="H92:I92"/>
    <mergeCell ref="A93:B93"/>
    <mergeCell ref="H93:I93"/>
    <mergeCell ref="A94:B94"/>
    <mergeCell ref="H94:I94"/>
    <mergeCell ref="A88:B88"/>
    <mergeCell ref="H88:I88"/>
    <mergeCell ref="A89:B89"/>
    <mergeCell ref="A90:B90"/>
    <mergeCell ref="H90:I90"/>
    <mergeCell ref="A91:B91"/>
    <mergeCell ref="H91:I91"/>
    <mergeCell ref="A98:B98"/>
    <mergeCell ref="H98:I98"/>
    <mergeCell ref="A99:B99"/>
    <mergeCell ref="H99:I99"/>
    <mergeCell ref="A100:B100"/>
    <mergeCell ref="A101:B101"/>
    <mergeCell ref="H101:I101"/>
    <mergeCell ref="A95:B95"/>
    <mergeCell ref="H95:I95"/>
    <mergeCell ref="A96:B96"/>
    <mergeCell ref="H96:I96"/>
    <mergeCell ref="A97:B97"/>
    <mergeCell ref="H97:I97"/>
    <mergeCell ref="A105:B105"/>
    <mergeCell ref="H105:I105"/>
    <mergeCell ref="A106:B106"/>
    <mergeCell ref="A107:B107"/>
    <mergeCell ref="A108:B108"/>
    <mergeCell ref="A109:B109"/>
    <mergeCell ref="A102:B102"/>
    <mergeCell ref="H102:I102"/>
    <mergeCell ref="A103:B103"/>
    <mergeCell ref="H103:I103"/>
    <mergeCell ref="A104:B104"/>
    <mergeCell ref="H104:I104"/>
    <mergeCell ref="A116:B116"/>
    <mergeCell ref="A117:B117"/>
    <mergeCell ref="A118:B118"/>
    <mergeCell ref="A119:B119"/>
    <mergeCell ref="A120:B120"/>
    <mergeCell ref="A121:B121"/>
    <mergeCell ref="A110:B110"/>
    <mergeCell ref="A111:B111"/>
    <mergeCell ref="A112:B112"/>
    <mergeCell ref="A113:B113"/>
    <mergeCell ref="A114:B114"/>
    <mergeCell ref="A115:B115"/>
    <mergeCell ref="A128:B128"/>
    <mergeCell ref="A129:B129"/>
    <mergeCell ref="A130:B130"/>
    <mergeCell ref="A131:B131"/>
    <mergeCell ref="H131:I131"/>
    <mergeCell ref="A122:B122"/>
    <mergeCell ref="A123:B123"/>
    <mergeCell ref="A124:B124"/>
    <mergeCell ref="A125:B125"/>
    <mergeCell ref="A126:B126"/>
    <mergeCell ref="A127:B127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  <pageSetUpPr fitToPage="1"/>
  </sheetPr>
  <dimension ref="A1:I80"/>
  <sheetViews>
    <sheetView workbookViewId="0">
      <selection activeCell="F67" sqref="F67"/>
    </sheetView>
  </sheetViews>
  <sheetFormatPr defaultRowHeight="11.25" outlineLevelRow="2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18" t="s">
        <v>452</v>
      </c>
      <c r="B1" s="618"/>
      <c r="C1" s="618"/>
      <c r="D1" s="618"/>
      <c r="E1" s="618"/>
      <c r="F1" s="618"/>
      <c r="G1" s="618"/>
      <c r="H1" s="618"/>
    </row>
    <row r="2" spans="1:9" ht="15.75" customHeight="1">
      <c r="A2" s="619" t="s">
        <v>832</v>
      </c>
      <c r="B2" s="619"/>
      <c r="C2" s="619"/>
      <c r="D2" s="619"/>
      <c r="E2" s="619"/>
      <c r="F2" s="619"/>
      <c r="G2" s="619"/>
      <c r="H2" s="619"/>
    </row>
    <row r="3" spans="1:9" ht="2.1" customHeight="1"/>
    <row r="4" spans="1:9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9" ht="2.1" customHeight="1"/>
    <row r="6" spans="1:9" ht="12" customHeight="1">
      <c r="A6" s="630" t="s">
        <v>65</v>
      </c>
      <c r="B6" s="630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9" ht="12" customHeight="1">
      <c r="A7" s="631"/>
      <c r="B7" s="632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9" ht="11.25" customHeight="1">
      <c r="A8" s="622" t="s">
        <v>14</v>
      </c>
      <c r="B8" s="622"/>
      <c r="C8" s="521">
        <v>1175489.99</v>
      </c>
      <c r="D8" s="522"/>
      <c r="E8" s="521">
        <v>157829041.21000001</v>
      </c>
      <c r="F8" s="521">
        <v>158148894.44</v>
      </c>
      <c r="G8" s="521">
        <v>855636.76</v>
      </c>
      <c r="H8" s="523"/>
      <c r="I8" s="524"/>
    </row>
    <row r="9" spans="1:9" ht="24" hidden="1" customHeight="1" outlineLevel="1">
      <c r="A9" s="623" t="s">
        <v>15</v>
      </c>
      <c r="B9" s="623"/>
      <c r="C9" s="496">
        <v>302452.56</v>
      </c>
      <c r="D9" s="492"/>
      <c r="E9" s="496">
        <v>7240348.1799999997</v>
      </c>
      <c r="F9" s="496">
        <v>7541420.25</v>
      </c>
      <c r="G9" s="496">
        <v>1380.49</v>
      </c>
      <c r="H9" s="494"/>
      <c r="I9" s="495"/>
    </row>
    <row r="10" spans="1:9" ht="12" hidden="1" customHeight="1" outlineLevel="1">
      <c r="A10" s="623" t="s">
        <v>76</v>
      </c>
      <c r="B10" s="623"/>
      <c r="C10" s="492"/>
      <c r="D10" s="492"/>
      <c r="E10" s="496">
        <v>7004160</v>
      </c>
      <c r="F10" s="496">
        <v>7004160</v>
      </c>
      <c r="G10" s="492"/>
      <c r="H10" s="494"/>
      <c r="I10" s="495"/>
    </row>
    <row r="11" spans="1:9" ht="24" hidden="1" customHeight="1" outlineLevel="2">
      <c r="A11" s="628" t="s">
        <v>455</v>
      </c>
      <c r="B11" s="628"/>
      <c r="C11" s="492"/>
      <c r="D11" s="492"/>
      <c r="E11" s="496">
        <v>6411060</v>
      </c>
      <c r="F11" s="496">
        <v>6411060</v>
      </c>
      <c r="G11" s="492"/>
      <c r="H11" s="494"/>
      <c r="I11" s="495"/>
    </row>
    <row r="12" spans="1:9" ht="12" hidden="1" customHeight="1" outlineLevel="2">
      <c r="A12" s="628" t="s">
        <v>16</v>
      </c>
      <c r="B12" s="628"/>
      <c r="C12" s="492"/>
      <c r="D12" s="492"/>
      <c r="E12" s="496">
        <v>593100</v>
      </c>
      <c r="F12" s="496">
        <v>593100</v>
      </c>
      <c r="G12" s="492"/>
      <c r="H12" s="494"/>
      <c r="I12" s="495"/>
    </row>
    <row r="13" spans="1:9" ht="24" hidden="1" customHeight="1" outlineLevel="1">
      <c r="A13" s="623" t="s">
        <v>17</v>
      </c>
      <c r="B13" s="623"/>
      <c r="C13" s="496">
        <v>873037.04</v>
      </c>
      <c r="D13" s="492"/>
      <c r="E13" s="496">
        <v>142040383.03</v>
      </c>
      <c r="F13" s="496">
        <v>142059164.19</v>
      </c>
      <c r="G13" s="496">
        <v>854255.88</v>
      </c>
      <c r="H13" s="494"/>
      <c r="I13" s="495"/>
    </row>
    <row r="14" spans="1:9" ht="24" hidden="1" customHeight="1" outlineLevel="1">
      <c r="A14" s="623" t="s">
        <v>460</v>
      </c>
      <c r="B14" s="623"/>
      <c r="C14" s="493">
        <v>0.39</v>
      </c>
      <c r="D14" s="492"/>
      <c r="E14" s="496">
        <v>1544150</v>
      </c>
      <c r="F14" s="496">
        <v>1544150</v>
      </c>
      <c r="G14" s="493">
        <v>0.39</v>
      </c>
      <c r="H14" s="494"/>
      <c r="I14" s="495"/>
    </row>
    <row r="15" spans="1:9" ht="21.75" customHeight="1" collapsed="1">
      <c r="A15" s="622" t="s">
        <v>19</v>
      </c>
      <c r="B15" s="622"/>
      <c r="C15" s="521">
        <v>123340.05</v>
      </c>
      <c r="D15" s="522"/>
      <c r="E15" s="521">
        <v>120648260.68000001</v>
      </c>
      <c r="F15" s="521">
        <v>118686043.66</v>
      </c>
      <c r="G15" s="521">
        <v>2085557.07</v>
      </c>
      <c r="H15" s="523"/>
      <c r="I15" s="524"/>
    </row>
    <row r="16" spans="1:9" ht="36" hidden="1" customHeight="1" outlineLevel="1">
      <c r="A16" s="623" t="s">
        <v>20</v>
      </c>
      <c r="B16" s="623"/>
      <c r="C16" s="496">
        <v>93372.03</v>
      </c>
      <c r="D16" s="492"/>
      <c r="E16" s="496">
        <v>117206457.86</v>
      </c>
      <c r="F16" s="496">
        <v>115214272.84</v>
      </c>
      <c r="G16" s="496">
        <v>2085557.05</v>
      </c>
      <c r="H16" s="494"/>
      <c r="I16" s="495"/>
    </row>
    <row r="17" spans="1:9" ht="36" hidden="1" customHeight="1" outlineLevel="1">
      <c r="A17" s="623" t="s">
        <v>21</v>
      </c>
      <c r="B17" s="623"/>
      <c r="C17" s="496">
        <v>28842.52</v>
      </c>
      <c r="D17" s="492"/>
      <c r="E17" s="496">
        <v>2177025</v>
      </c>
      <c r="F17" s="496">
        <v>2205867.52</v>
      </c>
      <c r="G17" s="492"/>
      <c r="H17" s="494"/>
      <c r="I17" s="495"/>
    </row>
    <row r="18" spans="1:9" ht="36" hidden="1" customHeight="1" outlineLevel="2">
      <c r="A18" s="628" t="s">
        <v>22</v>
      </c>
      <c r="B18" s="628"/>
      <c r="C18" s="496">
        <v>28842.52</v>
      </c>
      <c r="D18" s="492"/>
      <c r="E18" s="496">
        <v>411925</v>
      </c>
      <c r="F18" s="496">
        <v>440767.52</v>
      </c>
      <c r="G18" s="492"/>
      <c r="H18" s="494"/>
      <c r="I18" s="495"/>
    </row>
    <row r="19" spans="1:9" ht="48" hidden="1" customHeight="1" outlineLevel="2">
      <c r="A19" s="628" t="s">
        <v>525</v>
      </c>
      <c r="B19" s="628"/>
      <c r="C19" s="492"/>
      <c r="D19" s="492"/>
      <c r="E19" s="496">
        <v>1765100</v>
      </c>
      <c r="F19" s="496">
        <v>1765100</v>
      </c>
      <c r="G19" s="492"/>
      <c r="H19" s="494"/>
      <c r="I19" s="495"/>
    </row>
    <row r="20" spans="1:9" ht="24" hidden="1" customHeight="1" outlineLevel="1">
      <c r="A20" s="623" t="s">
        <v>181</v>
      </c>
      <c r="B20" s="623"/>
      <c r="C20" s="496">
        <v>1125.5</v>
      </c>
      <c r="D20" s="492"/>
      <c r="E20" s="496">
        <v>1264777.82</v>
      </c>
      <c r="F20" s="496">
        <v>1265903.3</v>
      </c>
      <c r="G20" s="493">
        <v>0.02</v>
      </c>
      <c r="H20" s="494"/>
      <c r="I20" s="495"/>
    </row>
    <row r="21" spans="1:9" ht="24" hidden="1" customHeight="1" outlineLevel="2">
      <c r="A21" s="628" t="s">
        <v>461</v>
      </c>
      <c r="B21" s="628"/>
      <c r="C21" s="496">
        <v>1125.5</v>
      </c>
      <c r="D21" s="492"/>
      <c r="E21" s="496">
        <v>1264777.82</v>
      </c>
      <c r="F21" s="496">
        <v>1265903.3</v>
      </c>
      <c r="G21" s="493">
        <v>0.02</v>
      </c>
      <c r="H21" s="494"/>
      <c r="I21" s="495"/>
    </row>
    <row r="22" spans="1:9" ht="11.25" customHeight="1" collapsed="1">
      <c r="A22" s="622" t="s">
        <v>24</v>
      </c>
      <c r="B22" s="622"/>
      <c r="C22" s="521">
        <v>4099601.29</v>
      </c>
      <c r="D22" s="522"/>
      <c r="E22" s="521">
        <v>4351059.5999999996</v>
      </c>
      <c r="F22" s="521">
        <v>7406777.9800000004</v>
      </c>
      <c r="G22" s="521">
        <v>1043882.91</v>
      </c>
      <c r="H22" s="523"/>
      <c r="I22" s="524"/>
    </row>
    <row r="23" spans="1:9" ht="12" hidden="1" customHeight="1" outlineLevel="1">
      <c r="A23" s="623" t="s">
        <v>25</v>
      </c>
      <c r="B23" s="623"/>
      <c r="C23" s="496">
        <v>4044027</v>
      </c>
      <c r="D23" s="492"/>
      <c r="E23" s="496">
        <v>3993968.61</v>
      </c>
      <c r="F23" s="496">
        <v>7034351.6200000001</v>
      </c>
      <c r="G23" s="496">
        <v>1003643.99</v>
      </c>
      <c r="H23" s="494"/>
      <c r="I23" s="495"/>
    </row>
    <row r="24" spans="1:9" ht="12" hidden="1" customHeight="1" outlineLevel="1">
      <c r="A24" s="623" t="s">
        <v>244</v>
      </c>
      <c r="B24" s="623"/>
      <c r="C24" s="496">
        <v>55574.29</v>
      </c>
      <c r="D24" s="492"/>
      <c r="E24" s="496">
        <v>357090.99</v>
      </c>
      <c r="F24" s="496">
        <v>372426.36</v>
      </c>
      <c r="G24" s="496">
        <v>40238.92</v>
      </c>
      <c r="H24" s="494"/>
      <c r="I24" s="495"/>
    </row>
    <row r="25" spans="1:9" ht="21.75" customHeight="1" collapsed="1">
      <c r="A25" s="622" t="s">
        <v>26</v>
      </c>
      <c r="B25" s="622"/>
      <c r="C25" s="525">
        <v>409.72</v>
      </c>
      <c r="D25" s="522"/>
      <c r="E25" s="521">
        <v>2645040.06</v>
      </c>
      <c r="F25" s="521">
        <v>2635812.56</v>
      </c>
      <c r="G25" s="521">
        <v>9637.2199999999993</v>
      </c>
      <c r="H25" s="523"/>
      <c r="I25" s="524"/>
    </row>
    <row r="26" spans="1:9" ht="24" hidden="1" customHeight="1" outlineLevel="1">
      <c r="A26" s="623" t="s">
        <v>28</v>
      </c>
      <c r="B26" s="623"/>
      <c r="C26" s="493">
        <v>409.72</v>
      </c>
      <c r="D26" s="492"/>
      <c r="E26" s="496">
        <v>2645040.06</v>
      </c>
      <c r="F26" s="496">
        <v>2635812.56</v>
      </c>
      <c r="G26" s="496">
        <v>9637.2199999999993</v>
      </c>
      <c r="H26" s="494"/>
      <c r="I26" s="495"/>
    </row>
    <row r="27" spans="1:9" ht="24" hidden="1" customHeight="1" outlineLevel="2">
      <c r="A27" s="628" t="s">
        <v>29</v>
      </c>
      <c r="B27" s="628"/>
      <c r="C27" s="493">
        <v>409.72</v>
      </c>
      <c r="D27" s="492"/>
      <c r="E27" s="496">
        <v>2600422.84</v>
      </c>
      <c r="F27" s="496">
        <v>2600832.56</v>
      </c>
      <c r="G27" s="492"/>
      <c r="H27" s="494"/>
      <c r="I27" s="495"/>
    </row>
    <row r="28" spans="1:9" ht="24" hidden="1" customHeight="1" outlineLevel="2">
      <c r="A28" s="628" t="s">
        <v>526</v>
      </c>
      <c r="B28" s="628"/>
      <c r="C28" s="492"/>
      <c r="D28" s="492"/>
      <c r="E28" s="496">
        <v>34980</v>
      </c>
      <c r="F28" s="496">
        <v>34980</v>
      </c>
      <c r="G28" s="492"/>
      <c r="H28" s="494"/>
      <c r="I28" s="495"/>
    </row>
    <row r="29" spans="1:9" ht="24" hidden="1" customHeight="1" outlineLevel="2">
      <c r="A29" s="628" t="s">
        <v>462</v>
      </c>
      <c r="B29" s="628"/>
      <c r="C29" s="492"/>
      <c r="D29" s="492"/>
      <c r="E29" s="496">
        <v>9637.2199999999993</v>
      </c>
      <c r="F29" s="492"/>
      <c r="G29" s="496">
        <v>9637.2199999999993</v>
      </c>
      <c r="H29" s="494"/>
      <c r="I29" s="495"/>
    </row>
    <row r="30" spans="1:9" ht="21.75" customHeight="1" collapsed="1">
      <c r="A30" s="622" t="s">
        <v>184</v>
      </c>
      <c r="B30" s="622"/>
      <c r="C30" s="521">
        <v>1341402.8899999999</v>
      </c>
      <c r="D30" s="522"/>
      <c r="E30" s="521">
        <v>5631241.1699999999</v>
      </c>
      <c r="F30" s="521">
        <v>6971277.7999999998</v>
      </c>
      <c r="G30" s="521">
        <v>1366.26</v>
      </c>
      <c r="H30" s="523"/>
      <c r="I30" s="524"/>
    </row>
    <row r="31" spans="1:9" ht="24" hidden="1" customHeight="1" outlineLevel="1">
      <c r="A31" s="623" t="s">
        <v>185</v>
      </c>
      <c r="B31" s="623"/>
      <c r="C31" s="496">
        <v>1266268.6100000001</v>
      </c>
      <c r="D31" s="492"/>
      <c r="E31" s="496">
        <v>5631241.1699999999</v>
      </c>
      <c r="F31" s="496">
        <v>6896143.5199999996</v>
      </c>
      <c r="G31" s="496">
        <v>1366.26</v>
      </c>
      <c r="H31" s="494"/>
      <c r="I31" s="495"/>
    </row>
    <row r="32" spans="1:9" ht="12" hidden="1" customHeight="1" outlineLevel="1">
      <c r="A32" s="623" t="s">
        <v>186</v>
      </c>
      <c r="B32" s="623"/>
      <c r="C32" s="496">
        <v>75134.28</v>
      </c>
      <c r="D32" s="492"/>
      <c r="E32" s="492"/>
      <c r="F32" s="496">
        <v>75134.28</v>
      </c>
      <c r="G32" s="492"/>
      <c r="H32" s="494"/>
      <c r="I32" s="495"/>
    </row>
    <row r="33" spans="1:9" ht="11.25" customHeight="1" collapsed="1">
      <c r="A33" s="622" t="s">
        <v>463</v>
      </c>
      <c r="B33" s="622"/>
      <c r="C33" s="521">
        <v>5399301.3099999996</v>
      </c>
      <c r="D33" s="522"/>
      <c r="E33" s="521">
        <v>18176512.82</v>
      </c>
      <c r="F33" s="521">
        <v>23616925.16</v>
      </c>
      <c r="G33" s="522"/>
      <c r="H33" s="627">
        <v>41111.03</v>
      </c>
      <c r="I33" s="627"/>
    </row>
    <row r="34" spans="1:9" ht="12" hidden="1" customHeight="1" outlineLevel="1">
      <c r="A34" s="623" t="s">
        <v>464</v>
      </c>
      <c r="B34" s="623"/>
      <c r="C34" s="496">
        <v>23348689.390000001</v>
      </c>
      <c r="D34" s="492"/>
      <c r="E34" s="492"/>
      <c r="F34" s="496">
        <v>22448442.960000001</v>
      </c>
      <c r="G34" s="496">
        <v>900246.43</v>
      </c>
      <c r="H34" s="494"/>
      <c r="I34" s="495"/>
    </row>
    <row r="35" spans="1:9" ht="24" hidden="1" customHeight="1" outlineLevel="1">
      <c r="A35" s="623" t="s">
        <v>465</v>
      </c>
      <c r="B35" s="623"/>
      <c r="C35" s="492"/>
      <c r="D35" s="496">
        <v>17949388.079999998</v>
      </c>
      <c r="E35" s="496">
        <v>18176512.82</v>
      </c>
      <c r="F35" s="496">
        <v>1168482.2</v>
      </c>
      <c r="G35" s="492"/>
      <c r="H35" s="626">
        <v>941357.46</v>
      </c>
      <c r="I35" s="626"/>
    </row>
    <row r="36" spans="1:9" ht="11.25" customHeight="1" collapsed="1">
      <c r="A36" s="622" t="s">
        <v>401</v>
      </c>
      <c r="B36" s="622"/>
      <c r="C36" s="522"/>
      <c r="D36" s="522"/>
      <c r="E36" s="522"/>
      <c r="F36" s="522"/>
      <c r="G36" s="522"/>
      <c r="H36" s="523"/>
      <c r="I36" s="524"/>
    </row>
    <row r="37" spans="1:9" ht="24" hidden="1" customHeight="1" outlineLevel="1">
      <c r="A37" s="623" t="s">
        <v>402</v>
      </c>
      <c r="B37" s="623"/>
      <c r="C37" s="496">
        <v>2834183.71</v>
      </c>
      <c r="D37" s="492"/>
      <c r="E37" s="492"/>
      <c r="F37" s="492"/>
      <c r="G37" s="496">
        <v>2834183.71</v>
      </c>
      <c r="H37" s="494"/>
      <c r="I37" s="495"/>
    </row>
    <row r="38" spans="1:9" ht="24" hidden="1" customHeight="1" outlineLevel="1">
      <c r="A38" s="623" t="s">
        <v>466</v>
      </c>
      <c r="B38" s="623"/>
      <c r="C38" s="492"/>
      <c r="D38" s="496">
        <v>2834183.71</v>
      </c>
      <c r="E38" s="492"/>
      <c r="F38" s="492"/>
      <c r="G38" s="492"/>
      <c r="H38" s="626">
        <v>2834183.71</v>
      </c>
      <c r="I38" s="626"/>
    </row>
    <row r="39" spans="1:9" ht="11.25" customHeight="1" collapsed="1">
      <c r="A39" s="622" t="s">
        <v>41</v>
      </c>
      <c r="B39" s="622"/>
      <c r="C39" s="522"/>
      <c r="D39" s="521">
        <v>2817171.9</v>
      </c>
      <c r="E39" s="521">
        <v>19749524.690000001</v>
      </c>
      <c r="F39" s="521">
        <v>16955231.809999999</v>
      </c>
      <c r="G39" s="522"/>
      <c r="H39" s="627">
        <v>22879.02</v>
      </c>
      <c r="I39" s="627"/>
    </row>
    <row r="40" spans="1:9" ht="24" hidden="1" customHeight="1" outlineLevel="1">
      <c r="A40" s="623" t="s">
        <v>43</v>
      </c>
      <c r="B40" s="623"/>
      <c r="C40" s="492"/>
      <c r="D40" s="526">
        <v>-64267.22</v>
      </c>
      <c r="E40" s="496">
        <v>2473462.2000000002</v>
      </c>
      <c r="F40" s="496">
        <v>2537746.65</v>
      </c>
      <c r="G40" s="492"/>
      <c r="H40" s="629">
        <v>17.23</v>
      </c>
      <c r="I40" s="629"/>
    </row>
    <row r="41" spans="1:9" ht="24" hidden="1" customHeight="1" outlineLevel="1">
      <c r="A41" s="623" t="s">
        <v>42</v>
      </c>
      <c r="B41" s="623"/>
      <c r="C41" s="492"/>
      <c r="D41" s="496">
        <v>2935889.89</v>
      </c>
      <c r="E41" s="496">
        <v>15333687.49</v>
      </c>
      <c r="F41" s="496">
        <v>12422754.82</v>
      </c>
      <c r="G41" s="492"/>
      <c r="H41" s="626">
        <v>24957.22</v>
      </c>
      <c r="I41" s="626"/>
    </row>
    <row r="42" spans="1:9" ht="24" hidden="1" customHeight="1" outlineLevel="2">
      <c r="A42" s="628" t="s">
        <v>425</v>
      </c>
      <c r="B42" s="628"/>
      <c r="C42" s="492"/>
      <c r="D42" s="496">
        <v>2935889.89</v>
      </c>
      <c r="E42" s="496">
        <v>15333687.49</v>
      </c>
      <c r="F42" s="496">
        <v>12422754.82</v>
      </c>
      <c r="G42" s="492"/>
      <c r="H42" s="626">
        <v>24957.22</v>
      </c>
      <c r="I42" s="626"/>
    </row>
    <row r="43" spans="1:9" ht="12" hidden="1" customHeight="1" outlineLevel="1">
      <c r="A43" s="623" t="s">
        <v>44</v>
      </c>
      <c r="B43" s="623"/>
      <c r="C43" s="492"/>
      <c r="D43" s="526">
        <v>-52322.27</v>
      </c>
      <c r="E43" s="496">
        <v>1942375</v>
      </c>
      <c r="F43" s="496">
        <v>1994730.34</v>
      </c>
      <c r="G43" s="492"/>
      <c r="H43" s="629">
        <v>33.07</v>
      </c>
      <c r="I43" s="629"/>
    </row>
    <row r="44" spans="1:9" ht="12" hidden="1" customHeight="1" outlineLevel="1">
      <c r="A44" s="623" t="s">
        <v>46</v>
      </c>
      <c r="B44" s="623"/>
      <c r="C44" s="492"/>
      <c r="D44" s="527">
        <v>-931.5</v>
      </c>
      <c r="E44" s="492"/>
      <c r="F44" s="492"/>
      <c r="G44" s="492"/>
      <c r="H44" s="806">
        <v>-931.5</v>
      </c>
      <c r="I44" s="806"/>
    </row>
    <row r="45" spans="1:9" ht="12" hidden="1" customHeight="1" outlineLevel="1">
      <c r="A45" s="623" t="s">
        <v>47</v>
      </c>
      <c r="B45" s="623"/>
      <c r="C45" s="492"/>
      <c r="D45" s="526">
        <v>-1197</v>
      </c>
      <c r="E45" s="492"/>
      <c r="F45" s="492"/>
      <c r="G45" s="492"/>
      <c r="H45" s="625">
        <v>-1197</v>
      </c>
      <c r="I45" s="625"/>
    </row>
    <row r="46" spans="1:9" ht="32.25" customHeight="1" collapsed="1">
      <c r="A46" s="622" t="s">
        <v>48</v>
      </c>
      <c r="B46" s="622"/>
      <c r="C46" s="522"/>
      <c r="D46" s="528">
        <v>-12415.18</v>
      </c>
      <c r="E46" s="521">
        <v>5716627</v>
      </c>
      <c r="F46" s="521">
        <v>5717054</v>
      </c>
      <c r="G46" s="522"/>
      <c r="H46" s="624">
        <v>-11988.18</v>
      </c>
      <c r="I46" s="624"/>
    </row>
    <row r="47" spans="1:9" ht="24" hidden="1" customHeight="1" outlineLevel="1">
      <c r="A47" s="623" t="s">
        <v>49</v>
      </c>
      <c r="B47" s="623"/>
      <c r="C47" s="492"/>
      <c r="D47" s="526">
        <v>-18516.37</v>
      </c>
      <c r="E47" s="496">
        <v>2367633</v>
      </c>
      <c r="F47" s="496">
        <v>2364430</v>
      </c>
      <c r="G47" s="492"/>
      <c r="H47" s="625">
        <v>-21719.37</v>
      </c>
      <c r="I47" s="625"/>
    </row>
    <row r="48" spans="1:9" ht="24" hidden="1" customHeight="1" outlineLevel="2">
      <c r="A48" s="628" t="s">
        <v>187</v>
      </c>
      <c r="B48" s="628"/>
      <c r="C48" s="492"/>
      <c r="D48" s="526">
        <v>-5196.5600000000004</v>
      </c>
      <c r="E48" s="496">
        <v>902533</v>
      </c>
      <c r="F48" s="496">
        <v>899330</v>
      </c>
      <c r="G48" s="492"/>
      <c r="H48" s="625">
        <v>-8399.56</v>
      </c>
      <c r="I48" s="625"/>
    </row>
    <row r="49" spans="1:9" ht="36" hidden="1" customHeight="1" outlineLevel="2">
      <c r="A49" s="628" t="s">
        <v>199</v>
      </c>
      <c r="B49" s="628"/>
      <c r="C49" s="492"/>
      <c r="D49" s="526">
        <v>-1795.58</v>
      </c>
      <c r="E49" s="496">
        <v>586039</v>
      </c>
      <c r="F49" s="496">
        <v>586039</v>
      </c>
      <c r="G49" s="492"/>
      <c r="H49" s="625">
        <v>-1795.58</v>
      </c>
      <c r="I49" s="625"/>
    </row>
    <row r="50" spans="1:9" ht="36" hidden="1" customHeight="1" outlineLevel="2">
      <c r="A50" s="628" t="s">
        <v>77</v>
      </c>
      <c r="B50" s="628"/>
      <c r="C50" s="492"/>
      <c r="D50" s="526">
        <v>-11524.23</v>
      </c>
      <c r="E50" s="496">
        <v>879061</v>
      </c>
      <c r="F50" s="496">
        <v>879061</v>
      </c>
      <c r="G50" s="492"/>
      <c r="H50" s="625">
        <v>-11524.23</v>
      </c>
      <c r="I50" s="625"/>
    </row>
    <row r="51" spans="1:9" ht="24" hidden="1" customHeight="1" outlineLevel="1">
      <c r="A51" s="623" t="s">
        <v>50</v>
      </c>
      <c r="B51" s="623"/>
      <c r="C51" s="492"/>
      <c r="D51" s="496">
        <v>6101.19</v>
      </c>
      <c r="E51" s="496">
        <v>3348994</v>
      </c>
      <c r="F51" s="496">
        <v>3352624</v>
      </c>
      <c r="G51" s="492"/>
      <c r="H51" s="626">
        <v>9731.19</v>
      </c>
      <c r="I51" s="626"/>
    </row>
    <row r="52" spans="1:9" ht="21.75" customHeight="1" collapsed="1">
      <c r="A52" s="622" t="s">
        <v>51</v>
      </c>
      <c r="B52" s="622"/>
      <c r="C52" s="522"/>
      <c r="D52" s="521">
        <v>5732134.54</v>
      </c>
      <c r="E52" s="521">
        <v>101306384.72</v>
      </c>
      <c r="F52" s="521">
        <v>95670641.200000003</v>
      </c>
      <c r="G52" s="522"/>
      <c r="H52" s="627">
        <v>96391.02</v>
      </c>
      <c r="I52" s="627"/>
    </row>
    <row r="53" spans="1:9" ht="36" hidden="1" customHeight="1" outlineLevel="1">
      <c r="A53" s="623" t="s">
        <v>52</v>
      </c>
      <c r="B53" s="623"/>
      <c r="C53" s="492"/>
      <c r="D53" s="496">
        <v>5736857.46</v>
      </c>
      <c r="E53" s="496">
        <v>65765980.719999999</v>
      </c>
      <c r="F53" s="496">
        <v>60125514.280000001</v>
      </c>
      <c r="G53" s="492"/>
      <c r="H53" s="626">
        <v>96391.02</v>
      </c>
      <c r="I53" s="626"/>
    </row>
    <row r="54" spans="1:9" ht="24" hidden="1" customHeight="1" outlineLevel="1">
      <c r="A54" s="623" t="s">
        <v>53</v>
      </c>
      <c r="B54" s="623"/>
      <c r="C54" s="492"/>
      <c r="D54" s="526">
        <v>-5222.42</v>
      </c>
      <c r="E54" s="496">
        <v>34200954</v>
      </c>
      <c r="F54" s="496">
        <v>34206176.420000002</v>
      </c>
      <c r="G54" s="492"/>
      <c r="H54" s="494"/>
      <c r="I54" s="495"/>
    </row>
    <row r="55" spans="1:9" ht="24" hidden="1" customHeight="1" outlineLevel="1">
      <c r="A55" s="623" t="s">
        <v>188</v>
      </c>
      <c r="B55" s="623"/>
      <c r="C55" s="492"/>
      <c r="D55" s="493">
        <v>499.5</v>
      </c>
      <c r="E55" s="496">
        <v>1339450</v>
      </c>
      <c r="F55" s="496">
        <v>1338950.5</v>
      </c>
      <c r="G55" s="492"/>
      <c r="H55" s="494"/>
      <c r="I55" s="495"/>
    </row>
    <row r="56" spans="1:9" ht="48" hidden="1" customHeight="1" outlineLevel="2">
      <c r="A56" s="628" t="s">
        <v>527</v>
      </c>
      <c r="B56" s="628"/>
      <c r="C56" s="492"/>
      <c r="D56" s="493">
        <v>500</v>
      </c>
      <c r="E56" s="493">
        <v>500</v>
      </c>
      <c r="F56" s="492"/>
      <c r="G56" s="492"/>
      <c r="H56" s="494"/>
      <c r="I56" s="495"/>
    </row>
    <row r="57" spans="1:9" ht="24" hidden="1" customHeight="1" outlineLevel="2">
      <c r="A57" s="628" t="s">
        <v>189</v>
      </c>
      <c r="B57" s="628"/>
      <c r="C57" s="492"/>
      <c r="D57" s="527">
        <v>-0.5</v>
      </c>
      <c r="E57" s="496">
        <v>1338950</v>
      </c>
      <c r="F57" s="496">
        <v>1338950.5</v>
      </c>
      <c r="G57" s="492"/>
      <c r="H57" s="494"/>
      <c r="I57" s="495"/>
    </row>
    <row r="58" spans="1:9" ht="21.75" customHeight="1" collapsed="1">
      <c r="A58" s="622" t="s">
        <v>56</v>
      </c>
      <c r="B58" s="622"/>
      <c r="C58" s="522"/>
      <c r="D58" s="521">
        <v>31136464.460000001</v>
      </c>
      <c r="E58" s="521">
        <v>109310596.37</v>
      </c>
      <c r="F58" s="521">
        <v>84096737.549999997</v>
      </c>
      <c r="G58" s="522"/>
      <c r="H58" s="627">
        <v>5922605.6399999997</v>
      </c>
      <c r="I58" s="627"/>
    </row>
    <row r="59" spans="1:9" ht="24" hidden="1" customHeight="1" outlineLevel="1">
      <c r="A59" s="623" t="s">
        <v>57</v>
      </c>
      <c r="B59" s="623"/>
      <c r="C59" s="492"/>
      <c r="D59" s="496">
        <v>31136464.460000001</v>
      </c>
      <c r="E59" s="496">
        <v>109310596.37</v>
      </c>
      <c r="F59" s="496">
        <v>84096737.549999997</v>
      </c>
      <c r="G59" s="492"/>
      <c r="H59" s="626">
        <v>5922605.6399999997</v>
      </c>
      <c r="I59" s="626"/>
    </row>
    <row r="60" spans="1:9" ht="11.25" customHeight="1" collapsed="1">
      <c r="A60" s="622" t="s">
        <v>61</v>
      </c>
      <c r="B60" s="622"/>
      <c r="C60" s="522"/>
      <c r="D60" s="521">
        <v>1000000</v>
      </c>
      <c r="E60" s="522"/>
      <c r="F60" s="521">
        <v>18000000</v>
      </c>
      <c r="G60" s="522"/>
      <c r="H60" s="627">
        <v>19000000</v>
      </c>
      <c r="I60" s="627"/>
    </row>
    <row r="61" spans="1:9" ht="12" hidden="1" customHeight="1" outlineLevel="1">
      <c r="A61" s="623" t="s">
        <v>62</v>
      </c>
      <c r="B61" s="623"/>
      <c r="C61" s="492"/>
      <c r="D61" s="496">
        <v>1000000</v>
      </c>
      <c r="E61" s="492"/>
      <c r="F61" s="496">
        <v>18000000</v>
      </c>
      <c r="G61" s="492"/>
      <c r="H61" s="626">
        <v>19000000</v>
      </c>
      <c r="I61" s="626"/>
    </row>
    <row r="62" spans="1:9" ht="21.75" customHeight="1" collapsed="1">
      <c r="A62" s="622" t="s">
        <v>190</v>
      </c>
      <c r="B62" s="622"/>
      <c r="C62" s="522"/>
      <c r="D62" s="528">
        <v>-28533810.469999999</v>
      </c>
      <c r="E62" s="522"/>
      <c r="F62" s="521">
        <v>7458892.1600000001</v>
      </c>
      <c r="G62" s="522"/>
      <c r="H62" s="624">
        <v>-21074918.309999999</v>
      </c>
      <c r="I62" s="624"/>
    </row>
    <row r="63" spans="1:9" ht="36" hidden="1" customHeight="1" outlineLevel="1">
      <c r="A63" s="623" t="s">
        <v>191</v>
      </c>
      <c r="B63" s="623"/>
      <c r="C63" s="492"/>
      <c r="D63" s="496">
        <v>62114880.609999999</v>
      </c>
      <c r="E63" s="492"/>
      <c r="F63" s="496">
        <v>7458892.1600000001</v>
      </c>
      <c r="G63" s="492"/>
      <c r="H63" s="626">
        <v>69573772.769999996</v>
      </c>
      <c r="I63" s="626"/>
    </row>
    <row r="64" spans="1:9" ht="36" hidden="1" customHeight="1" outlineLevel="1">
      <c r="A64" s="623" t="s">
        <v>192</v>
      </c>
      <c r="B64" s="623"/>
      <c r="C64" s="492"/>
      <c r="D64" s="526">
        <v>-90648691.079999998</v>
      </c>
      <c r="E64" s="492"/>
      <c r="F64" s="492"/>
      <c r="G64" s="492"/>
      <c r="H64" s="625">
        <v>-90648691.079999998</v>
      </c>
      <c r="I64" s="625"/>
    </row>
    <row r="65" spans="1:9" ht="21.75" customHeight="1" collapsed="1">
      <c r="A65" s="622" t="s">
        <v>193</v>
      </c>
      <c r="B65" s="622"/>
      <c r="C65" s="522"/>
      <c r="D65" s="522"/>
      <c r="E65" s="521">
        <v>103187260</v>
      </c>
      <c r="F65" s="521">
        <v>103187260</v>
      </c>
      <c r="G65" s="522"/>
      <c r="H65" s="523"/>
      <c r="I65" s="524"/>
    </row>
    <row r="66" spans="1:9" ht="24" hidden="1" customHeight="1" outlineLevel="1">
      <c r="A66" s="623" t="s">
        <v>194</v>
      </c>
      <c r="B66" s="623"/>
      <c r="C66" s="492"/>
      <c r="D66" s="492"/>
      <c r="E66" s="496">
        <v>103187260</v>
      </c>
      <c r="F66" s="496">
        <v>103187260</v>
      </c>
      <c r="G66" s="492"/>
      <c r="H66" s="494"/>
      <c r="I66" s="495"/>
    </row>
    <row r="67" spans="1:9" ht="21.75" customHeight="1" collapsed="1">
      <c r="A67" s="622" t="s">
        <v>66</v>
      </c>
      <c r="B67" s="622"/>
      <c r="C67" s="522"/>
      <c r="D67" s="522"/>
      <c r="E67" s="521">
        <v>80586801.709999993</v>
      </c>
      <c r="F67" s="521">
        <v>80586801.709999993</v>
      </c>
      <c r="G67" s="522"/>
      <c r="H67" s="523"/>
      <c r="I67" s="524"/>
    </row>
    <row r="68" spans="1:9" ht="24" hidden="1" customHeight="1" outlineLevel="1">
      <c r="A68" s="623" t="s">
        <v>67</v>
      </c>
      <c r="B68" s="623"/>
      <c r="C68" s="492"/>
      <c r="D68" s="492"/>
      <c r="E68" s="496">
        <v>80586801.709999993</v>
      </c>
      <c r="F68" s="496">
        <v>80586801.709999993</v>
      </c>
      <c r="G68" s="492"/>
      <c r="H68" s="494"/>
      <c r="I68" s="495"/>
    </row>
    <row r="69" spans="1:9" ht="11.25" customHeight="1" collapsed="1">
      <c r="A69" s="622" t="s">
        <v>70</v>
      </c>
      <c r="B69" s="622"/>
      <c r="C69" s="522"/>
      <c r="D69" s="522"/>
      <c r="E69" s="521">
        <v>22600458.789999999</v>
      </c>
      <c r="F69" s="521">
        <v>22600458.789999999</v>
      </c>
      <c r="G69" s="522"/>
      <c r="H69" s="523"/>
      <c r="I69" s="524"/>
    </row>
    <row r="70" spans="1:9" ht="24" hidden="1" customHeight="1" outlineLevel="1">
      <c r="A70" s="623" t="s">
        <v>404</v>
      </c>
      <c r="B70" s="623"/>
      <c r="C70" s="492"/>
      <c r="D70" s="492"/>
      <c r="E70" s="496">
        <v>22564340.550000001</v>
      </c>
      <c r="F70" s="496">
        <v>22564340.550000001</v>
      </c>
      <c r="G70" s="492"/>
      <c r="H70" s="494"/>
      <c r="I70" s="495"/>
    </row>
    <row r="71" spans="1:9" ht="36" hidden="1" customHeight="1" outlineLevel="1">
      <c r="A71" s="623" t="s">
        <v>528</v>
      </c>
      <c r="B71" s="623"/>
      <c r="C71" s="492"/>
      <c r="D71" s="492"/>
      <c r="E71" s="496">
        <v>33700</v>
      </c>
      <c r="F71" s="496">
        <v>33700</v>
      </c>
      <c r="G71" s="492"/>
      <c r="H71" s="494"/>
      <c r="I71" s="495"/>
    </row>
    <row r="72" spans="1:9" ht="12" hidden="1" customHeight="1" outlineLevel="1">
      <c r="A72" s="623" t="s">
        <v>195</v>
      </c>
      <c r="B72" s="623"/>
      <c r="C72" s="492"/>
      <c r="D72" s="492"/>
      <c r="E72" s="496">
        <v>2418.2399999999998</v>
      </c>
      <c r="F72" s="496">
        <v>2418.2399999999998</v>
      </c>
      <c r="G72" s="492"/>
      <c r="H72" s="494"/>
      <c r="I72" s="495"/>
    </row>
    <row r="73" spans="1:9" ht="32.25" customHeight="1" collapsed="1">
      <c r="A73" s="622" t="s">
        <v>250</v>
      </c>
      <c r="B73" s="622"/>
      <c r="C73" s="522"/>
      <c r="D73" s="522"/>
      <c r="E73" s="521">
        <v>2568241.21</v>
      </c>
      <c r="F73" s="521">
        <v>2568241.21</v>
      </c>
      <c r="G73" s="522"/>
      <c r="H73" s="523"/>
      <c r="I73" s="524"/>
    </row>
    <row r="74" spans="1:9" ht="36" hidden="1" customHeight="1" outlineLevel="1">
      <c r="A74" s="623" t="s">
        <v>251</v>
      </c>
      <c r="B74" s="623"/>
      <c r="C74" s="492"/>
      <c r="D74" s="492"/>
      <c r="E74" s="496">
        <v>2568241.21</v>
      </c>
      <c r="F74" s="496">
        <v>2568241.21</v>
      </c>
      <c r="G74" s="492"/>
      <c r="H74" s="494"/>
      <c r="I74" s="495"/>
    </row>
    <row r="75" spans="1:9" ht="21.75" customHeight="1" collapsed="1">
      <c r="A75" s="622" t="s">
        <v>72</v>
      </c>
      <c r="B75" s="622"/>
      <c r="C75" s="522"/>
      <c r="D75" s="522"/>
      <c r="E75" s="521">
        <v>89135979.239999995</v>
      </c>
      <c r="F75" s="521">
        <v>89135979.239999995</v>
      </c>
      <c r="G75" s="522"/>
      <c r="H75" s="523"/>
      <c r="I75" s="524"/>
    </row>
    <row r="76" spans="1:9" ht="24" hidden="1" customHeight="1" outlineLevel="1">
      <c r="A76" s="623" t="s">
        <v>73</v>
      </c>
      <c r="B76" s="623"/>
      <c r="C76" s="492"/>
      <c r="D76" s="492"/>
      <c r="E76" s="496">
        <v>89135979.239999995</v>
      </c>
      <c r="F76" s="496">
        <v>89135979.239999995</v>
      </c>
      <c r="G76" s="492"/>
      <c r="H76" s="494"/>
      <c r="I76" s="495"/>
    </row>
    <row r="77" spans="1:9" ht="11.25" customHeight="1" collapsed="1">
      <c r="A77" s="622" t="s">
        <v>74</v>
      </c>
      <c r="B77" s="622"/>
      <c r="C77" s="522"/>
      <c r="D77" s="522"/>
      <c r="E77" s="521">
        <v>4353589.8600000003</v>
      </c>
      <c r="F77" s="521">
        <v>4353589.8600000003</v>
      </c>
      <c r="G77" s="522"/>
      <c r="H77" s="523"/>
      <c r="I77" s="524"/>
    </row>
    <row r="78" spans="1:9" ht="24" hidden="1" customHeight="1" outlineLevel="1">
      <c r="A78" s="623" t="s">
        <v>405</v>
      </c>
      <c r="B78" s="623"/>
      <c r="C78" s="492"/>
      <c r="D78" s="492"/>
      <c r="E78" s="496">
        <v>4348539.8600000003</v>
      </c>
      <c r="F78" s="496">
        <v>4348539.8600000003</v>
      </c>
      <c r="G78" s="492"/>
      <c r="H78" s="494"/>
      <c r="I78" s="495"/>
    </row>
    <row r="79" spans="1:9" ht="12" hidden="1" customHeight="1" outlineLevel="1">
      <c r="A79" s="623" t="s">
        <v>198</v>
      </c>
      <c r="B79" s="623"/>
      <c r="C79" s="492"/>
      <c r="D79" s="492"/>
      <c r="E79" s="496">
        <v>5050</v>
      </c>
      <c r="F79" s="496">
        <v>5050</v>
      </c>
      <c r="G79" s="492"/>
      <c r="H79" s="494"/>
      <c r="I79" s="495"/>
    </row>
    <row r="80" spans="1:9" ht="12" customHeight="1" collapsed="1">
      <c r="A80" s="610" t="s">
        <v>0</v>
      </c>
      <c r="B80" s="610"/>
      <c r="C80" s="520">
        <v>12139545.25</v>
      </c>
      <c r="D80" s="520">
        <v>12139545.25</v>
      </c>
      <c r="E80" s="520">
        <v>847796619.13</v>
      </c>
      <c r="F80" s="520">
        <v>847796619.13</v>
      </c>
      <c r="G80" s="520">
        <v>3996080.22</v>
      </c>
      <c r="H80" s="611">
        <v>3996080.22</v>
      </c>
      <c r="I80" s="611"/>
    </row>
  </sheetData>
  <mergeCells count="107">
    <mergeCell ref="A8:B8"/>
    <mergeCell ref="A9:B9"/>
    <mergeCell ref="A10:B10"/>
    <mergeCell ref="A11:B11"/>
    <mergeCell ref="A12:B12"/>
    <mergeCell ref="A13:B13"/>
    <mergeCell ref="A1:H1"/>
    <mergeCell ref="A2:H2"/>
    <mergeCell ref="B4:H4"/>
    <mergeCell ref="A6:B7"/>
    <mergeCell ref="C6:D6"/>
    <mergeCell ref="E6:F6"/>
    <mergeCell ref="G6:I6"/>
    <mergeCell ref="H7:I7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32:B32"/>
    <mergeCell ref="A33:B33"/>
    <mergeCell ref="H33:I33"/>
    <mergeCell ref="A34:B34"/>
    <mergeCell ref="A35:B35"/>
    <mergeCell ref="H35:I35"/>
    <mergeCell ref="A26:B26"/>
    <mergeCell ref="A27:B27"/>
    <mergeCell ref="A28:B28"/>
    <mergeCell ref="A29:B29"/>
    <mergeCell ref="A30:B30"/>
    <mergeCell ref="A31:B31"/>
    <mergeCell ref="A40:B40"/>
    <mergeCell ref="H40:I40"/>
    <mergeCell ref="A41:B41"/>
    <mergeCell ref="H41:I41"/>
    <mergeCell ref="A42:B42"/>
    <mergeCell ref="H42:I42"/>
    <mergeCell ref="A36:B36"/>
    <mergeCell ref="A37:B37"/>
    <mergeCell ref="A38:B38"/>
    <mergeCell ref="H38:I38"/>
    <mergeCell ref="A39:B39"/>
    <mergeCell ref="H39:I39"/>
    <mergeCell ref="A46:B46"/>
    <mergeCell ref="H46:I46"/>
    <mergeCell ref="A47:B47"/>
    <mergeCell ref="H47:I47"/>
    <mergeCell ref="A48:B48"/>
    <mergeCell ref="H48:I48"/>
    <mergeCell ref="A43:B43"/>
    <mergeCell ref="H43:I43"/>
    <mergeCell ref="A44:B44"/>
    <mergeCell ref="H44:I44"/>
    <mergeCell ref="A45:B45"/>
    <mergeCell ref="H45:I45"/>
    <mergeCell ref="A52:B52"/>
    <mergeCell ref="H52:I52"/>
    <mergeCell ref="A53:B53"/>
    <mergeCell ref="H53:I53"/>
    <mergeCell ref="A54:B54"/>
    <mergeCell ref="A55:B55"/>
    <mergeCell ref="A49:B49"/>
    <mergeCell ref="H49:I49"/>
    <mergeCell ref="A50:B50"/>
    <mergeCell ref="H50:I50"/>
    <mergeCell ref="A51:B51"/>
    <mergeCell ref="H51:I51"/>
    <mergeCell ref="A60:B60"/>
    <mergeCell ref="H60:I60"/>
    <mergeCell ref="A61:B61"/>
    <mergeCell ref="H61:I61"/>
    <mergeCell ref="A62:B62"/>
    <mergeCell ref="H62:I62"/>
    <mergeCell ref="A56:B56"/>
    <mergeCell ref="A57:B57"/>
    <mergeCell ref="A58:B58"/>
    <mergeCell ref="H58:I58"/>
    <mergeCell ref="A59:B59"/>
    <mergeCell ref="H59:I59"/>
    <mergeCell ref="A67:B67"/>
    <mergeCell ref="A68:B68"/>
    <mergeCell ref="A69:B69"/>
    <mergeCell ref="A70:B70"/>
    <mergeCell ref="A71:B71"/>
    <mergeCell ref="A72:B72"/>
    <mergeCell ref="A63:B63"/>
    <mergeCell ref="H63:I63"/>
    <mergeCell ref="A64:B64"/>
    <mergeCell ref="H64:I64"/>
    <mergeCell ref="A65:B65"/>
    <mergeCell ref="A66:B66"/>
    <mergeCell ref="A79:B79"/>
    <mergeCell ref="A80:B80"/>
    <mergeCell ref="H80:I80"/>
    <mergeCell ref="A73:B73"/>
    <mergeCell ref="A74:B74"/>
    <mergeCell ref="A75:B75"/>
    <mergeCell ref="A76:B76"/>
    <mergeCell ref="A77:B77"/>
    <mergeCell ref="A78:B7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  <pageSetUpPr autoPageBreaks="0" fitToPage="1"/>
  </sheetPr>
  <dimension ref="A1:I147"/>
  <sheetViews>
    <sheetView zoomScale="90" zoomScaleNormal="90" workbookViewId="0">
      <pane xSplit="1" ySplit="7" topLeftCell="B120" activePane="bottomRight" state="frozen"/>
      <selection activeCell="S75" sqref="S75"/>
      <selection pane="topRight" activeCell="S75" sqref="S75"/>
      <selection pane="bottomLeft" activeCell="S75" sqref="S75"/>
      <selection pane="bottomRight" activeCell="B132" sqref="B132"/>
    </sheetView>
  </sheetViews>
  <sheetFormatPr defaultRowHeight="11.25" outlineLevelRow="3" outlineLevelCol="1"/>
  <cols>
    <col min="1" max="1" width="69.33203125" style="271" customWidth="1"/>
    <col min="2" max="2" width="21.83203125" style="271" customWidth="1"/>
    <col min="3" max="3" width="20.6640625" style="271" customWidth="1"/>
    <col min="4" max="4" width="23" style="271" customWidth="1"/>
    <col min="5" max="5" width="21.6640625" style="271" customWidth="1"/>
    <col min="6" max="6" width="23.83203125" style="271" customWidth="1"/>
    <col min="7" max="7" width="31.33203125" style="271" customWidth="1" collapsed="1"/>
    <col min="8" max="8" width="21.6640625" style="340" hidden="1" customWidth="1" outlineLevel="1"/>
    <col min="9" max="9" width="22.1640625" style="340" hidden="1" customWidth="1" outlineLevel="1"/>
    <col min="10" max="254" width="10.6640625" style="271" customWidth="1"/>
    <col min="255" max="255" width="18.6640625" style="271" customWidth="1"/>
    <col min="256" max="256" width="16.33203125" style="271" customWidth="1"/>
    <col min="257" max="261" width="18.6640625" style="271" customWidth="1"/>
    <col min="262" max="262" width="1.6640625" style="271" customWidth="1"/>
    <col min="263" max="263" width="17" style="271" customWidth="1"/>
    <col min="264" max="510" width="10.6640625" style="271" customWidth="1"/>
    <col min="511" max="511" width="18.6640625" style="271" customWidth="1"/>
    <col min="512" max="512" width="16.33203125" style="271" customWidth="1"/>
    <col min="513" max="517" width="18.6640625" style="271" customWidth="1"/>
    <col min="518" max="518" width="1.6640625" style="271" customWidth="1"/>
    <col min="519" max="519" width="17" style="271" customWidth="1"/>
    <col min="520" max="766" width="10.6640625" style="271" customWidth="1"/>
    <col min="767" max="767" width="18.6640625" style="271" customWidth="1"/>
    <col min="768" max="768" width="16.33203125" style="271" customWidth="1"/>
    <col min="769" max="773" width="18.6640625" style="271" customWidth="1"/>
    <col min="774" max="774" width="1.6640625" style="271" customWidth="1"/>
    <col min="775" max="775" width="17" style="271" customWidth="1"/>
    <col min="776" max="1022" width="10.6640625" style="271" customWidth="1"/>
    <col min="1023" max="1023" width="18.6640625" style="271" customWidth="1"/>
    <col min="1024" max="1024" width="16.33203125" style="271" customWidth="1"/>
    <col min="1025" max="1029" width="18.6640625" style="271" customWidth="1"/>
    <col min="1030" max="1030" width="1.6640625" style="271" customWidth="1"/>
    <col min="1031" max="1031" width="17" style="271" customWidth="1"/>
    <col min="1032" max="1278" width="10.6640625" style="271" customWidth="1"/>
    <col min="1279" max="1279" width="18.6640625" style="271" customWidth="1"/>
    <col min="1280" max="1280" width="16.33203125" style="271" customWidth="1"/>
    <col min="1281" max="1285" width="18.6640625" style="271" customWidth="1"/>
    <col min="1286" max="1286" width="1.6640625" style="271" customWidth="1"/>
    <col min="1287" max="1287" width="17" style="271" customWidth="1"/>
    <col min="1288" max="1534" width="10.6640625" style="271" customWidth="1"/>
    <col min="1535" max="1535" width="18.6640625" style="271" customWidth="1"/>
    <col min="1536" max="1536" width="16.33203125" style="271" customWidth="1"/>
    <col min="1537" max="1541" width="18.6640625" style="271" customWidth="1"/>
    <col min="1542" max="1542" width="1.6640625" style="271" customWidth="1"/>
    <col min="1543" max="1543" width="17" style="271" customWidth="1"/>
    <col min="1544" max="1790" width="10.6640625" style="271" customWidth="1"/>
    <col min="1791" max="1791" width="18.6640625" style="271" customWidth="1"/>
    <col min="1792" max="1792" width="16.33203125" style="271" customWidth="1"/>
    <col min="1793" max="1797" width="18.6640625" style="271" customWidth="1"/>
    <col min="1798" max="1798" width="1.6640625" style="271" customWidth="1"/>
    <col min="1799" max="1799" width="17" style="271" customWidth="1"/>
    <col min="1800" max="2046" width="10.6640625" style="271" customWidth="1"/>
    <col min="2047" max="2047" width="18.6640625" style="271" customWidth="1"/>
    <col min="2048" max="2048" width="16.33203125" style="271" customWidth="1"/>
    <col min="2049" max="2053" width="18.6640625" style="271" customWidth="1"/>
    <col min="2054" max="2054" width="1.6640625" style="271" customWidth="1"/>
    <col min="2055" max="2055" width="17" style="271" customWidth="1"/>
    <col min="2056" max="2302" width="10.6640625" style="271" customWidth="1"/>
    <col min="2303" max="2303" width="18.6640625" style="271" customWidth="1"/>
    <col min="2304" max="2304" width="16.33203125" style="271" customWidth="1"/>
    <col min="2305" max="2309" width="18.6640625" style="271" customWidth="1"/>
    <col min="2310" max="2310" width="1.6640625" style="271" customWidth="1"/>
    <col min="2311" max="2311" width="17" style="271" customWidth="1"/>
    <col min="2312" max="2558" width="10.6640625" style="271" customWidth="1"/>
    <col min="2559" max="2559" width="18.6640625" style="271" customWidth="1"/>
    <col min="2560" max="2560" width="16.33203125" style="271" customWidth="1"/>
    <col min="2561" max="2565" width="18.6640625" style="271" customWidth="1"/>
    <col min="2566" max="2566" width="1.6640625" style="271" customWidth="1"/>
    <col min="2567" max="2567" width="17" style="271" customWidth="1"/>
    <col min="2568" max="2814" width="10.6640625" style="271" customWidth="1"/>
    <col min="2815" max="2815" width="18.6640625" style="271" customWidth="1"/>
    <col min="2816" max="2816" width="16.33203125" style="271" customWidth="1"/>
    <col min="2817" max="2821" width="18.6640625" style="271" customWidth="1"/>
    <col min="2822" max="2822" width="1.6640625" style="271" customWidth="1"/>
    <col min="2823" max="2823" width="17" style="271" customWidth="1"/>
    <col min="2824" max="3070" width="10.6640625" style="271" customWidth="1"/>
    <col min="3071" max="3071" width="18.6640625" style="271" customWidth="1"/>
    <col min="3072" max="3072" width="16.33203125" style="271" customWidth="1"/>
    <col min="3073" max="3077" width="18.6640625" style="271" customWidth="1"/>
    <col min="3078" max="3078" width="1.6640625" style="271" customWidth="1"/>
    <col min="3079" max="3079" width="17" style="271" customWidth="1"/>
    <col min="3080" max="3326" width="10.6640625" style="271" customWidth="1"/>
    <col min="3327" max="3327" width="18.6640625" style="271" customWidth="1"/>
    <col min="3328" max="3328" width="16.33203125" style="271" customWidth="1"/>
    <col min="3329" max="3333" width="18.6640625" style="271" customWidth="1"/>
    <col min="3334" max="3334" width="1.6640625" style="271" customWidth="1"/>
    <col min="3335" max="3335" width="17" style="271" customWidth="1"/>
    <col min="3336" max="3582" width="10.6640625" style="271" customWidth="1"/>
    <col min="3583" max="3583" width="18.6640625" style="271" customWidth="1"/>
    <col min="3584" max="3584" width="16.33203125" style="271" customWidth="1"/>
    <col min="3585" max="3589" width="18.6640625" style="271" customWidth="1"/>
    <col min="3590" max="3590" width="1.6640625" style="271" customWidth="1"/>
    <col min="3591" max="3591" width="17" style="271" customWidth="1"/>
    <col min="3592" max="3838" width="10.6640625" style="271" customWidth="1"/>
    <col min="3839" max="3839" width="18.6640625" style="271" customWidth="1"/>
    <col min="3840" max="3840" width="16.33203125" style="271" customWidth="1"/>
    <col min="3841" max="3845" width="18.6640625" style="271" customWidth="1"/>
    <col min="3846" max="3846" width="1.6640625" style="271" customWidth="1"/>
    <col min="3847" max="3847" width="17" style="271" customWidth="1"/>
    <col min="3848" max="4094" width="10.6640625" style="271" customWidth="1"/>
    <col min="4095" max="4095" width="18.6640625" style="271" customWidth="1"/>
    <col min="4096" max="4096" width="16.33203125" style="271" customWidth="1"/>
    <col min="4097" max="4101" width="18.6640625" style="271" customWidth="1"/>
    <col min="4102" max="4102" width="1.6640625" style="271" customWidth="1"/>
    <col min="4103" max="4103" width="17" style="271" customWidth="1"/>
    <col min="4104" max="4350" width="10.6640625" style="271" customWidth="1"/>
    <col min="4351" max="4351" width="18.6640625" style="271" customWidth="1"/>
    <col min="4352" max="4352" width="16.33203125" style="271" customWidth="1"/>
    <col min="4353" max="4357" width="18.6640625" style="271" customWidth="1"/>
    <col min="4358" max="4358" width="1.6640625" style="271" customWidth="1"/>
    <col min="4359" max="4359" width="17" style="271" customWidth="1"/>
    <col min="4360" max="4606" width="10.6640625" style="271" customWidth="1"/>
    <col min="4607" max="4607" width="18.6640625" style="271" customWidth="1"/>
    <col min="4608" max="4608" width="16.33203125" style="271" customWidth="1"/>
    <col min="4609" max="4613" width="18.6640625" style="271" customWidth="1"/>
    <col min="4614" max="4614" width="1.6640625" style="271" customWidth="1"/>
    <col min="4615" max="4615" width="17" style="271" customWidth="1"/>
    <col min="4616" max="4862" width="10.6640625" style="271" customWidth="1"/>
    <col min="4863" max="4863" width="18.6640625" style="271" customWidth="1"/>
    <col min="4864" max="4864" width="16.33203125" style="271" customWidth="1"/>
    <col min="4865" max="4869" width="18.6640625" style="271" customWidth="1"/>
    <col min="4870" max="4870" width="1.6640625" style="271" customWidth="1"/>
    <col min="4871" max="4871" width="17" style="271" customWidth="1"/>
    <col min="4872" max="5118" width="10.6640625" style="271" customWidth="1"/>
    <col min="5119" max="5119" width="18.6640625" style="271" customWidth="1"/>
    <col min="5120" max="5120" width="16.33203125" style="271" customWidth="1"/>
    <col min="5121" max="5125" width="18.6640625" style="271" customWidth="1"/>
    <col min="5126" max="5126" width="1.6640625" style="271" customWidth="1"/>
    <col min="5127" max="5127" width="17" style="271" customWidth="1"/>
    <col min="5128" max="5374" width="10.6640625" style="271" customWidth="1"/>
    <col min="5375" max="5375" width="18.6640625" style="271" customWidth="1"/>
    <col min="5376" max="5376" width="16.33203125" style="271" customWidth="1"/>
    <col min="5377" max="5381" width="18.6640625" style="271" customWidth="1"/>
    <col min="5382" max="5382" width="1.6640625" style="271" customWidth="1"/>
    <col min="5383" max="5383" width="17" style="271" customWidth="1"/>
    <col min="5384" max="5630" width="10.6640625" style="271" customWidth="1"/>
    <col min="5631" max="5631" width="18.6640625" style="271" customWidth="1"/>
    <col min="5632" max="5632" width="16.33203125" style="271" customWidth="1"/>
    <col min="5633" max="5637" width="18.6640625" style="271" customWidth="1"/>
    <col min="5638" max="5638" width="1.6640625" style="271" customWidth="1"/>
    <col min="5639" max="5639" width="17" style="271" customWidth="1"/>
    <col min="5640" max="5886" width="10.6640625" style="271" customWidth="1"/>
    <col min="5887" max="5887" width="18.6640625" style="271" customWidth="1"/>
    <col min="5888" max="5888" width="16.33203125" style="271" customWidth="1"/>
    <col min="5889" max="5893" width="18.6640625" style="271" customWidth="1"/>
    <col min="5894" max="5894" width="1.6640625" style="271" customWidth="1"/>
    <col min="5895" max="5895" width="17" style="271" customWidth="1"/>
    <col min="5896" max="6142" width="10.6640625" style="271" customWidth="1"/>
    <col min="6143" max="6143" width="18.6640625" style="271" customWidth="1"/>
    <col min="6144" max="6144" width="16.33203125" style="271" customWidth="1"/>
    <col min="6145" max="6149" width="18.6640625" style="271" customWidth="1"/>
    <col min="6150" max="6150" width="1.6640625" style="271" customWidth="1"/>
    <col min="6151" max="6151" width="17" style="271" customWidth="1"/>
    <col min="6152" max="6398" width="10.6640625" style="271" customWidth="1"/>
    <col min="6399" max="6399" width="18.6640625" style="271" customWidth="1"/>
    <col min="6400" max="6400" width="16.33203125" style="271" customWidth="1"/>
    <col min="6401" max="6405" width="18.6640625" style="271" customWidth="1"/>
    <col min="6406" max="6406" width="1.6640625" style="271" customWidth="1"/>
    <col min="6407" max="6407" width="17" style="271" customWidth="1"/>
    <col min="6408" max="6654" width="10.6640625" style="271" customWidth="1"/>
    <col min="6655" max="6655" width="18.6640625" style="271" customWidth="1"/>
    <col min="6656" max="6656" width="16.33203125" style="271" customWidth="1"/>
    <col min="6657" max="6661" width="18.6640625" style="271" customWidth="1"/>
    <col min="6662" max="6662" width="1.6640625" style="271" customWidth="1"/>
    <col min="6663" max="6663" width="17" style="271" customWidth="1"/>
    <col min="6664" max="6910" width="10.6640625" style="271" customWidth="1"/>
    <col min="6911" max="6911" width="18.6640625" style="271" customWidth="1"/>
    <col min="6912" max="6912" width="16.33203125" style="271" customWidth="1"/>
    <col min="6913" max="6917" width="18.6640625" style="271" customWidth="1"/>
    <col min="6918" max="6918" width="1.6640625" style="271" customWidth="1"/>
    <col min="6919" max="6919" width="17" style="271" customWidth="1"/>
    <col min="6920" max="7166" width="10.6640625" style="271" customWidth="1"/>
    <col min="7167" max="7167" width="18.6640625" style="271" customWidth="1"/>
    <col min="7168" max="7168" width="16.33203125" style="271" customWidth="1"/>
    <col min="7169" max="7173" width="18.6640625" style="271" customWidth="1"/>
    <col min="7174" max="7174" width="1.6640625" style="271" customWidth="1"/>
    <col min="7175" max="7175" width="17" style="271" customWidth="1"/>
    <col min="7176" max="7422" width="10.6640625" style="271" customWidth="1"/>
    <col min="7423" max="7423" width="18.6640625" style="271" customWidth="1"/>
    <col min="7424" max="7424" width="16.33203125" style="271" customWidth="1"/>
    <col min="7425" max="7429" width="18.6640625" style="271" customWidth="1"/>
    <col min="7430" max="7430" width="1.6640625" style="271" customWidth="1"/>
    <col min="7431" max="7431" width="17" style="271" customWidth="1"/>
    <col min="7432" max="7678" width="10.6640625" style="271" customWidth="1"/>
    <col min="7679" max="7679" width="18.6640625" style="271" customWidth="1"/>
    <col min="7680" max="7680" width="16.33203125" style="271" customWidth="1"/>
    <col min="7681" max="7685" width="18.6640625" style="271" customWidth="1"/>
    <col min="7686" max="7686" width="1.6640625" style="271" customWidth="1"/>
    <col min="7687" max="7687" width="17" style="271" customWidth="1"/>
    <col min="7688" max="7934" width="10.6640625" style="271" customWidth="1"/>
    <col min="7935" max="7935" width="18.6640625" style="271" customWidth="1"/>
    <col min="7936" max="7936" width="16.33203125" style="271" customWidth="1"/>
    <col min="7937" max="7941" width="18.6640625" style="271" customWidth="1"/>
    <col min="7942" max="7942" width="1.6640625" style="271" customWidth="1"/>
    <col min="7943" max="7943" width="17" style="271" customWidth="1"/>
    <col min="7944" max="8190" width="10.6640625" style="271" customWidth="1"/>
    <col min="8191" max="8191" width="18.6640625" style="271" customWidth="1"/>
    <col min="8192" max="8192" width="16.33203125" style="271" customWidth="1"/>
    <col min="8193" max="8197" width="18.6640625" style="271" customWidth="1"/>
    <col min="8198" max="8198" width="1.6640625" style="271" customWidth="1"/>
    <col min="8199" max="8199" width="17" style="271" customWidth="1"/>
    <col min="8200" max="8446" width="10.6640625" style="271" customWidth="1"/>
    <col min="8447" max="8447" width="18.6640625" style="271" customWidth="1"/>
    <col min="8448" max="8448" width="16.33203125" style="271" customWidth="1"/>
    <col min="8449" max="8453" width="18.6640625" style="271" customWidth="1"/>
    <col min="8454" max="8454" width="1.6640625" style="271" customWidth="1"/>
    <col min="8455" max="8455" width="17" style="271" customWidth="1"/>
    <col min="8456" max="8702" width="10.6640625" style="271" customWidth="1"/>
    <col min="8703" max="8703" width="18.6640625" style="271" customWidth="1"/>
    <col min="8704" max="8704" width="16.33203125" style="271" customWidth="1"/>
    <col min="8705" max="8709" width="18.6640625" style="271" customWidth="1"/>
    <col min="8710" max="8710" width="1.6640625" style="271" customWidth="1"/>
    <col min="8711" max="8711" width="17" style="271" customWidth="1"/>
    <col min="8712" max="8958" width="10.6640625" style="271" customWidth="1"/>
    <col min="8959" max="8959" width="18.6640625" style="271" customWidth="1"/>
    <col min="8960" max="8960" width="16.33203125" style="271" customWidth="1"/>
    <col min="8961" max="8965" width="18.6640625" style="271" customWidth="1"/>
    <col min="8966" max="8966" width="1.6640625" style="271" customWidth="1"/>
    <col min="8967" max="8967" width="17" style="271" customWidth="1"/>
    <col min="8968" max="9214" width="10.6640625" style="271" customWidth="1"/>
    <col min="9215" max="9215" width="18.6640625" style="271" customWidth="1"/>
    <col min="9216" max="9216" width="16.33203125" style="271" customWidth="1"/>
    <col min="9217" max="9221" width="18.6640625" style="271" customWidth="1"/>
    <col min="9222" max="9222" width="1.6640625" style="271" customWidth="1"/>
    <col min="9223" max="9223" width="17" style="271" customWidth="1"/>
    <col min="9224" max="9470" width="10.6640625" style="271" customWidth="1"/>
    <col min="9471" max="9471" width="18.6640625" style="271" customWidth="1"/>
    <col min="9472" max="9472" width="16.33203125" style="271" customWidth="1"/>
    <col min="9473" max="9477" width="18.6640625" style="271" customWidth="1"/>
    <col min="9478" max="9478" width="1.6640625" style="271" customWidth="1"/>
    <col min="9479" max="9479" width="17" style="271" customWidth="1"/>
    <col min="9480" max="9726" width="10.6640625" style="271" customWidth="1"/>
    <col min="9727" max="9727" width="18.6640625" style="271" customWidth="1"/>
    <col min="9728" max="9728" width="16.33203125" style="271" customWidth="1"/>
    <col min="9729" max="9733" width="18.6640625" style="271" customWidth="1"/>
    <col min="9734" max="9734" width="1.6640625" style="271" customWidth="1"/>
    <col min="9735" max="9735" width="17" style="271" customWidth="1"/>
    <col min="9736" max="9982" width="10.6640625" style="271" customWidth="1"/>
    <col min="9983" max="9983" width="18.6640625" style="271" customWidth="1"/>
    <col min="9984" max="9984" width="16.33203125" style="271" customWidth="1"/>
    <col min="9985" max="9989" width="18.6640625" style="271" customWidth="1"/>
    <col min="9990" max="9990" width="1.6640625" style="271" customWidth="1"/>
    <col min="9991" max="9991" width="17" style="271" customWidth="1"/>
    <col min="9992" max="10238" width="10.6640625" style="271" customWidth="1"/>
    <col min="10239" max="10239" width="18.6640625" style="271" customWidth="1"/>
    <col min="10240" max="10240" width="16.33203125" style="271" customWidth="1"/>
    <col min="10241" max="10245" width="18.6640625" style="271" customWidth="1"/>
    <col min="10246" max="10246" width="1.6640625" style="271" customWidth="1"/>
    <col min="10247" max="10247" width="17" style="271" customWidth="1"/>
    <col min="10248" max="10494" width="10.6640625" style="271" customWidth="1"/>
    <col min="10495" max="10495" width="18.6640625" style="271" customWidth="1"/>
    <col min="10496" max="10496" width="16.33203125" style="271" customWidth="1"/>
    <col min="10497" max="10501" width="18.6640625" style="271" customWidth="1"/>
    <col min="10502" max="10502" width="1.6640625" style="271" customWidth="1"/>
    <col min="10503" max="10503" width="17" style="271" customWidth="1"/>
    <col min="10504" max="10750" width="10.6640625" style="271" customWidth="1"/>
    <col min="10751" max="10751" width="18.6640625" style="271" customWidth="1"/>
    <col min="10752" max="10752" width="16.33203125" style="271" customWidth="1"/>
    <col min="10753" max="10757" width="18.6640625" style="271" customWidth="1"/>
    <col min="10758" max="10758" width="1.6640625" style="271" customWidth="1"/>
    <col min="10759" max="10759" width="17" style="271" customWidth="1"/>
    <col min="10760" max="11006" width="10.6640625" style="271" customWidth="1"/>
    <col min="11007" max="11007" width="18.6640625" style="271" customWidth="1"/>
    <col min="11008" max="11008" width="16.33203125" style="271" customWidth="1"/>
    <col min="11009" max="11013" width="18.6640625" style="271" customWidth="1"/>
    <col min="11014" max="11014" width="1.6640625" style="271" customWidth="1"/>
    <col min="11015" max="11015" width="17" style="271" customWidth="1"/>
    <col min="11016" max="11262" width="10.6640625" style="271" customWidth="1"/>
    <col min="11263" max="11263" width="18.6640625" style="271" customWidth="1"/>
    <col min="11264" max="11264" width="16.33203125" style="271" customWidth="1"/>
    <col min="11265" max="11269" width="18.6640625" style="271" customWidth="1"/>
    <col min="11270" max="11270" width="1.6640625" style="271" customWidth="1"/>
    <col min="11271" max="11271" width="17" style="271" customWidth="1"/>
    <col min="11272" max="11518" width="10.6640625" style="271" customWidth="1"/>
    <col min="11519" max="11519" width="18.6640625" style="271" customWidth="1"/>
    <col min="11520" max="11520" width="16.33203125" style="271" customWidth="1"/>
    <col min="11521" max="11525" width="18.6640625" style="271" customWidth="1"/>
    <col min="11526" max="11526" width="1.6640625" style="271" customWidth="1"/>
    <col min="11527" max="11527" width="17" style="271" customWidth="1"/>
    <col min="11528" max="11774" width="10.6640625" style="271" customWidth="1"/>
    <col min="11775" max="11775" width="18.6640625" style="271" customWidth="1"/>
    <col min="11776" max="11776" width="16.33203125" style="271" customWidth="1"/>
    <col min="11777" max="11781" width="18.6640625" style="271" customWidth="1"/>
    <col min="11782" max="11782" width="1.6640625" style="271" customWidth="1"/>
    <col min="11783" max="11783" width="17" style="271" customWidth="1"/>
    <col min="11784" max="12030" width="10.6640625" style="271" customWidth="1"/>
    <col min="12031" max="12031" width="18.6640625" style="271" customWidth="1"/>
    <col min="12032" max="12032" width="16.33203125" style="271" customWidth="1"/>
    <col min="12033" max="12037" width="18.6640625" style="271" customWidth="1"/>
    <col min="12038" max="12038" width="1.6640625" style="271" customWidth="1"/>
    <col min="12039" max="12039" width="17" style="271" customWidth="1"/>
    <col min="12040" max="12286" width="10.6640625" style="271" customWidth="1"/>
    <col min="12287" max="12287" width="18.6640625" style="271" customWidth="1"/>
    <col min="12288" max="12288" width="16.33203125" style="271" customWidth="1"/>
    <col min="12289" max="12293" width="18.6640625" style="271" customWidth="1"/>
    <col min="12294" max="12294" width="1.6640625" style="271" customWidth="1"/>
    <col min="12295" max="12295" width="17" style="271" customWidth="1"/>
    <col min="12296" max="12542" width="10.6640625" style="271" customWidth="1"/>
    <col min="12543" max="12543" width="18.6640625" style="271" customWidth="1"/>
    <col min="12544" max="12544" width="16.33203125" style="271" customWidth="1"/>
    <col min="12545" max="12549" width="18.6640625" style="271" customWidth="1"/>
    <col min="12550" max="12550" width="1.6640625" style="271" customWidth="1"/>
    <col min="12551" max="12551" width="17" style="271" customWidth="1"/>
    <col min="12552" max="12798" width="10.6640625" style="271" customWidth="1"/>
    <col min="12799" max="12799" width="18.6640625" style="271" customWidth="1"/>
    <col min="12800" max="12800" width="16.33203125" style="271" customWidth="1"/>
    <col min="12801" max="12805" width="18.6640625" style="271" customWidth="1"/>
    <col min="12806" max="12806" width="1.6640625" style="271" customWidth="1"/>
    <col min="12807" max="12807" width="17" style="271" customWidth="1"/>
    <col min="12808" max="13054" width="10.6640625" style="271" customWidth="1"/>
    <col min="13055" max="13055" width="18.6640625" style="271" customWidth="1"/>
    <col min="13056" max="13056" width="16.33203125" style="271" customWidth="1"/>
    <col min="13057" max="13061" width="18.6640625" style="271" customWidth="1"/>
    <col min="13062" max="13062" width="1.6640625" style="271" customWidth="1"/>
    <col min="13063" max="13063" width="17" style="271" customWidth="1"/>
    <col min="13064" max="13310" width="10.6640625" style="271" customWidth="1"/>
    <col min="13311" max="13311" width="18.6640625" style="271" customWidth="1"/>
    <col min="13312" max="13312" width="16.33203125" style="271" customWidth="1"/>
    <col min="13313" max="13317" width="18.6640625" style="271" customWidth="1"/>
    <col min="13318" max="13318" width="1.6640625" style="271" customWidth="1"/>
    <col min="13319" max="13319" width="17" style="271" customWidth="1"/>
    <col min="13320" max="13566" width="10.6640625" style="271" customWidth="1"/>
    <col min="13567" max="13567" width="18.6640625" style="271" customWidth="1"/>
    <col min="13568" max="13568" width="16.33203125" style="271" customWidth="1"/>
    <col min="13569" max="13573" width="18.6640625" style="271" customWidth="1"/>
    <col min="13574" max="13574" width="1.6640625" style="271" customWidth="1"/>
    <col min="13575" max="13575" width="17" style="271" customWidth="1"/>
    <col min="13576" max="13822" width="10.6640625" style="271" customWidth="1"/>
    <col min="13823" max="13823" width="18.6640625" style="271" customWidth="1"/>
    <col min="13824" max="13824" width="16.33203125" style="271" customWidth="1"/>
    <col min="13825" max="13829" width="18.6640625" style="271" customWidth="1"/>
    <col min="13830" max="13830" width="1.6640625" style="271" customWidth="1"/>
    <col min="13831" max="13831" width="17" style="271" customWidth="1"/>
    <col min="13832" max="14078" width="10.6640625" style="271" customWidth="1"/>
    <col min="14079" max="14079" width="18.6640625" style="271" customWidth="1"/>
    <col min="14080" max="14080" width="16.33203125" style="271" customWidth="1"/>
    <col min="14081" max="14085" width="18.6640625" style="271" customWidth="1"/>
    <col min="14086" max="14086" width="1.6640625" style="271" customWidth="1"/>
    <col min="14087" max="14087" width="17" style="271" customWidth="1"/>
    <col min="14088" max="14334" width="10.6640625" style="271" customWidth="1"/>
    <col min="14335" max="14335" width="18.6640625" style="271" customWidth="1"/>
    <col min="14336" max="14336" width="16.33203125" style="271" customWidth="1"/>
    <col min="14337" max="14341" width="18.6640625" style="271" customWidth="1"/>
    <col min="14342" max="14342" width="1.6640625" style="271" customWidth="1"/>
    <col min="14343" max="14343" width="17" style="271" customWidth="1"/>
    <col min="14344" max="14590" width="10.6640625" style="271" customWidth="1"/>
    <col min="14591" max="14591" width="18.6640625" style="271" customWidth="1"/>
    <col min="14592" max="14592" width="16.33203125" style="271" customWidth="1"/>
    <col min="14593" max="14597" width="18.6640625" style="271" customWidth="1"/>
    <col min="14598" max="14598" width="1.6640625" style="271" customWidth="1"/>
    <col min="14599" max="14599" width="17" style="271" customWidth="1"/>
    <col min="14600" max="14846" width="10.6640625" style="271" customWidth="1"/>
    <col min="14847" max="14847" width="18.6640625" style="271" customWidth="1"/>
    <col min="14848" max="14848" width="16.33203125" style="271" customWidth="1"/>
    <col min="14849" max="14853" width="18.6640625" style="271" customWidth="1"/>
    <col min="14854" max="14854" width="1.6640625" style="271" customWidth="1"/>
    <col min="14855" max="14855" width="17" style="271" customWidth="1"/>
    <col min="14856" max="15102" width="10.6640625" style="271" customWidth="1"/>
    <col min="15103" max="15103" width="18.6640625" style="271" customWidth="1"/>
    <col min="15104" max="15104" width="16.33203125" style="271" customWidth="1"/>
    <col min="15105" max="15109" width="18.6640625" style="271" customWidth="1"/>
    <col min="15110" max="15110" width="1.6640625" style="271" customWidth="1"/>
    <col min="15111" max="15111" width="17" style="271" customWidth="1"/>
    <col min="15112" max="15358" width="10.6640625" style="271" customWidth="1"/>
    <col min="15359" max="15359" width="18.6640625" style="271" customWidth="1"/>
    <col min="15360" max="15360" width="16.33203125" style="271" customWidth="1"/>
    <col min="15361" max="15365" width="18.6640625" style="271" customWidth="1"/>
    <col min="15366" max="15366" width="1.6640625" style="271" customWidth="1"/>
    <col min="15367" max="15367" width="17" style="271" customWidth="1"/>
    <col min="15368" max="15614" width="10.6640625" style="271" customWidth="1"/>
    <col min="15615" max="15615" width="18.6640625" style="271" customWidth="1"/>
    <col min="15616" max="15616" width="16.33203125" style="271" customWidth="1"/>
    <col min="15617" max="15621" width="18.6640625" style="271" customWidth="1"/>
    <col min="15622" max="15622" width="1.6640625" style="271" customWidth="1"/>
    <col min="15623" max="15623" width="17" style="271" customWidth="1"/>
    <col min="15624" max="15870" width="10.6640625" style="271" customWidth="1"/>
    <col min="15871" max="15871" width="18.6640625" style="271" customWidth="1"/>
    <col min="15872" max="15872" width="16.33203125" style="271" customWidth="1"/>
    <col min="15873" max="15877" width="18.6640625" style="271" customWidth="1"/>
    <col min="15878" max="15878" width="1.6640625" style="271" customWidth="1"/>
    <col min="15879" max="15879" width="17" style="271" customWidth="1"/>
    <col min="15880" max="16126" width="10.6640625" style="271" customWidth="1"/>
    <col min="16127" max="16127" width="18.6640625" style="271" customWidth="1"/>
    <col min="16128" max="16128" width="16.33203125" style="271" customWidth="1"/>
    <col min="16129" max="16133" width="18.6640625" style="271" customWidth="1"/>
    <col min="16134" max="16134" width="1.6640625" style="271" customWidth="1"/>
    <col min="16135" max="16135" width="17" style="271" customWidth="1"/>
    <col min="16136" max="16384" width="10.6640625" style="271" customWidth="1"/>
  </cols>
  <sheetData>
    <row r="1" spans="1:9" ht="12.75" customHeight="1">
      <c r="A1" s="822" t="s">
        <v>427</v>
      </c>
      <c r="B1" s="822"/>
      <c r="C1" s="822"/>
      <c r="D1" s="822"/>
      <c r="E1" s="822"/>
      <c r="F1" s="822"/>
      <c r="G1" s="822"/>
    </row>
    <row r="2" spans="1:9" ht="15.75" customHeight="1">
      <c r="A2" s="823" t="s">
        <v>451</v>
      </c>
      <c r="B2" s="823"/>
      <c r="C2" s="823"/>
      <c r="D2" s="823"/>
      <c r="E2" s="823"/>
      <c r="F2" s="823"/>
      <c r="G2" s="823"/>
    </row>
    <row r="3" spans="1:9" ht="2.1" customHeight="1"/>
    <row r="4" spans="1:9" ht="11.25" customHeight="1">
      <c r="A4" s="272" t="s">
        <v>63</v>
      </c>
      <c r="B4" s="300" t="s">
        <v>64</v>
      </c>
      <c r="C4" s="300"/>
      <c r="D4" s="300"/>
      <c r="E4" s="300"/>
      <c r="F4" s="300"/>
      <c r="G4" s="300"/>
    </row>
    <row r="5" spans="1:9" ht="2.1" customHeight="1"/>
    <row r="6" spans="1:9" ht="24.75" customHeight="1">
      <c r="A6" s="273" t="s">
        <v>65</v>
      </c>
      <c r="B6" s="824" t="s">
        <v>6</v>
      </c>
      <c r="C6" s="824"/>
      <c r="D6" s="824" t="s">
        <v>7</v>
      </c>
      <c r="E6" s="824"/>
      <c r="F6" s="824" t="s">
        <v>8</v>
      </c>
      <c r="G6" s="824"/>
      <c r="H6" s="342" t="s">
        <v>432</v>
      </c>
      <c r="I6" s="342" t="s">
        <v>431</v>
      </c>
    </row>
    <row r="7" spans="1:9" ht="12" customHeight="1">
      <c r="A7" s="273" t="s">
        <v>450</v>
      </c>
      <c r="B7" s="273" t="s">
        <v>9</v>
      </c>
      <c r="C7" s="273" t="s">
        <v>10</v>
      </c>
      <c r="D7" s="273" t="s">
        <v>9</v>
      </c>
      <c r="E7" s="273" t="s">
        <v>10</v>
      </c>
      <c r="F7" s="273" t="s">
        <v>9</v>
      </c>
      <c r="G7" s="273" t="s">
        <v>10</v>
      </c>
    </row>
    <row r="8" spans="1:9" ht="11.25" customHeight="1">
      <c r="A8" s="274" t="s">
        <v>14</v>
      </c>
      <c r="B8" s="275">
        <v>31861084.66</v>
      </c>
      <c r="C8" s="276"/>
      <c r="D8" s="275">
        <v>3877527052.3699999</v>
      </c>
      <c r="E8" s="275">
        <v>3901640848.96</v>
      </c>
      <c r="F8" s="275">
        <v>7747288.0700000003</v>
      </c>
      <c r="G8" s="277"/>
    </row>
    <row r="9" spans="1:9" ht="13.5" customHeight="1" outlineLevel="1">
      <c r="A9" s="279" t="s">
        <v>15</v>
      </c>
      <c r="B9" s="280">
        <v>1103042</v>
      </c>
      <c r="C9" s="281"/>
      <c r="D9" s="281"/>
      <c r="E9" s="280">
        <v>1103000</v>
      </c>
      <c r="F9" s="282">
        <v>42</v>
      </c>
      <c r="G9" s="283"/>
    </row>
    <row r="10" spans="1:9" ht="12" customHeight="1" outlineLevel="1" collapsed="1">
      <c r="A10" s="279" t="s">
        <v>76</v>
      </c>
      <c r="B10" s="281"/>
      <c r="C10" s="281"/>
      <c r="D10" s="280">
        <v>50847902.880000003</v>
      </c>
      <c r="E10" s="280">
        <v>50847902.880000003</v>
      </c>
      <c r="F10" s="281"/>
      <c r="G10" s="283"/>
      <c r="H10" s="340">
        <f>F9+'ОСВ 1.2024 ФФ'!F9</f>
        <v>1422.49</v>
      </c>
      <c r="I10" s="340">
        <f>B9+'ОСВ 1.2024 ФФ'!B9</f>
        <v>1104422.49</v>
      </c>
    </row>
    <row r="11" spans="1:9" ht="12" hidden="1" customHeight="1" outlineLevel="2">
      <c r="A11" s="285" t="s">
        <v>16</v>
      </c>
      <c r="B11" s="281"/>
      <c r="C11" s="281"/>
      <c r="D11" s="280">
        <v>50847902.880000003</v>
      </c>
      <c r="E11" s="280">
        <v>50847902.880000003</v>
      </c>
      <c r="F11" s="281"/>
      <c r="G11" s="283"/>
    </row>
    <row r="12" spans="1:9" ht="24" hidden="1" customHeight="1" outlineLevel="3">
      <c r="A12" s="286" t="s">
        <v>449</v>
      </c>
      <c r="B12" s="287"/>
      <c r="C12" s="287"/>
      <c r="D12" s="288">
        <v>41671106.880000003</v>
      </c>
      <c r="E12" s="288">
        <v>41671106.880000003</v>
      </c>
      <c r="F12" s="287"/>
      <c r="G12" s="289"/>
    </row>
    <row r="13" spans="1:9" ht="12" hidden="1" customHeight="1" outlineLevel="3">
      <c r="A13" s="286" t="s">
        <v>448</v>
      </c>
      <c r="B13" s="287"/>
      <c r="C13" s="287"/>
      <c r="D13" s="288">
        <v>9176796</v>
      </c>
      <c r="E13" s="288">
        <v>9176796</v>
      </c>
      <c r="F13" s="287"/>
      <c r="G13" s="289"/>
    </row>
    <row r="14" spans="1:9" ht="14.25" customHeight="1" outlineLevel="1" collapsed="1">
      <c r="A14" s="279" t="s">
        <v>17</v>
      </c>
      <c r="B14" s="280">
        <v>99844.63</v>
      </c>
      <c r="C14" s="281"/>
      <c r="D14" s="280">
        <v>2220788687.3600001</v>
      </c>
      <c r="E14" s="280">
        <v>2220640494.7199998</v>
      </c>
      <c r="F14" s="280">
        <v>248037.27</v>
      </c>
      <c r="G14" s="283"/>
      <c r="H14" s="340">
        <f>F14+'ОСВ 1.2024 ФФ'!F16</f>
        <v>274079.39999999997</v>
      </c>
      <c r="I14" s="340">
        <f>B14+'ОСВ 1.2024 ФФ'!B16</f>
        <v>954100.51</v>
      </c>
    </row>
    <row r="15" spans="1:9" ht="24" hidden="1" customHeight="1" outlineLevel="2">
      <c r="A15" s="291" t="s">
        <v>447</v>
      </c>
      <c r="B15" s="288">
        <v>16800</v>
      </c>
      <c r="C15" s="287"/>
      <c r="D15" s="287"/>
      <c r="E15" s="288">
        <v>4200</v>
      </c>
      <c r="F15" s="288">
        <v>12600</v>
      </c>
      <c r="G15" s="289"/>
    </row>
    <row r="16" spans="1:9" ht="24" hidden="1" customHeight="1" outlineLevel="2">
      <c r="A16" s="291" t="s">
        <v>440</v>
      </c>
      <c r="B16" s="287"/>
      <c r="C16" s="287"/>
      <c r="D16" s="288">
        <v>1625289471.78</v>
      </c>
      <c r="E16" s="288">
        <v>1625289471.78</v>
      </c>
      <c r="F16" s="287"/>
      <c r="G16" s="289"/>
    </row>
    <row r="17" spans="1:9" ht="24" hidden="1" customHeight="1" outlineLevel="2">
      <c r="A17" s="291" t="s">
        <v>446</v>
      </c>
      <c r="B17" s="288">
        <v>12500</v>
      </c>
      <c r="C17" s="287"/>
      <c r="D17" s="287"/>
      <c r="E17" s="288">
        <v>2400</v>
      </c>
      <c r="F17" s="288">
        <v>10100</v>
      </c>
      <c r="G17" s="289"/>
    </row>
    <row r="18" spans="1:9" ht="24" hidden="1" customHeight="1" outlineLevel="2">
      <c r="A18" s="291" t="s">
        <v>445</v>
      </c>
      <c r="B18" s="287"/>
      <c r="C18" s="287"/>
      <c r="D18" s="288">
        <v>9068598</v>
      </c>
      <c r="E18" s="288">
        <v>9068598</v>
      </c>
      <c r="F18" s="287"/>
      <c r="G18" s="289"/>
    </row>
    <row r="19" spans="1:9" ht="24" hidden="1" customHeight="1" outlineLevel="2">
      <c r="A19" s="291" t="s">
        <v>444</v>
      </c>
      <c r="B19" s="288">
        <v>50000</v>
      </c>
      <c r="C19" s="287"/>
      <c r="D19" s="288">
        <v>544912090.51999998</v>
      </c>
      <c r="E19" s="288">
        <v>544912090.51999998</v>
      </c>
      <c r="F19" s="288">
        <v>50000</v>
      </c>
      <c r="G19" s="289"/>
    </row>
    <row r="20" spans="1:9" ht="24" hidden="1" customHeight="1" outlineLevel="2">
      <c r="A20" s="291" t="s">
        <v>443</v>
      </c>
      <c r="B20" s="288">
        <v>20000.580000000002</v>
      </c>
      <c r="C20" s="287"/>
      <c r="D20" s="287"/>
      <c r="E20" s="287"/>
      <c r="F20" s="288">
        <v>20000.580000000002</v>
      </c>
      <c r="G20" s="289"/>
    </row>
    <row r="21" spans="1:9" ht="24" hidden="1" customHeight="1" outlineLevel="2">
      <c r="A21" s="291" t="s">
        <v>442</v>
      </c>
      <c r="B21" s="292">
        <v>544.04999999999995</v>
      </c>
      <c r="C21" s="287"/>
      <c r="D21" s="288">
        <v>40000</v>
      </c>
      <c r="E21" s="288">
        <v>9980</v>
      </c>
      <c r="F21" s="288">
        <v>30564.05</v>
      </c>
      <c r="G21" s="289"/>
    </row>
    <row r="22" spans="1:9" ht="24" hidden="1" customHeight="1" outlineLevel="2">
      <c r="A22" s="291" t="s">
        <v>441</v>
      </c>
      <c r="B22" s="287"/>
      <c r="C22" s="287"/>
      <c r="D22" s="288">
        <v>41478527.060000002</v>
      </c>
      <c r="E22" s="288">
        <v>41353754.420000002</v>
      </c>
      <c r="F22" s="288">
        <v>124772.64</v>
      </c>
      <c r="G22" s="289"/>
    </row>
    <row r="23" spans="1:9" ht="15.75" customHeight="1" outlineLevel="1" collapsed="1">
      <c r="A23" s="279" t="s">
        <v>18</v>
      </c>
      <c r="B23" s="280">
        <v>30658198.030000001</v>
      </c>
      <c r="C23" s="281"/>
      <c r="D23" s="280">
        <v>1605890462.1299999</v>
      </c>
      <c r="E23" s="280">
        <v>1629049451.3599999</v>
      </c>
      <c r="F23" s="280">
        <v>7499208.7999999998</v>
      </c>
      <c r="G23" s="283"/>
      <c r="H23" s="340">
        <f>F23</f>
        <v>7499208.7999999998</v>
      </c>
      <c r="I23" s="340">
        <f>B23</f>
        <v>30658198.030000001</v>
      </c>
    </row>
    <row r="24" spans="1:9" ht="24" hidden="1" customHeight="1" outlineLevel="2">
      <c r="A24" s="291" t="s">
        <v>440</v>
      </c>
      <c r="B24" s="288">
        <v>1000000</v>
      </c>
      <c r="C24" s="287"/>
      <c r="D24" s="287"/>
      <c r="E24" s="287"/>
      <c r="F24" s="288">
        <v>1000000</v>
      </c>
      <c r="G24" s="289"/>
    </row>
    <row r="25" spans="1:9" ht="24" hidden="1" customHeight="1" outlineLevel="2">
      <c r="A25" s="291" t="s">
        <v>439</v>
      </c>
      <c r="B25" s="288">
        <v>6361973.7800000003</v>
      </c>
      <c r="C25" s="287"/>
      <c r="D25" s="288">
        <v>1099374499.6099999</v>
      </c>
      <c r="E25" s="288">
        <v>1099281518.03</v>
      </c>
      <c r="F25" s="288">
        <v>6454955.3600000003</v>
      </c>
      <c r="G25" s="289"/>
    </row>
    <row r="26" spans="1:9" ht="24" hidden="1" customHeight="1" outlineLevel="2">
      <c r="A26" s="291" t="s">
        <v>438</v>
      </c>
      <c r="B26" s="288">
        <v>23296224.25</v>
      </c>
      <c r="C26" s="287"/>
      <c r="D26" s="288">
        <v>506515962.51999998</v>
      </c>
      <c r="E26" s="288">
        <v>529767933.32999998</v>
      </c>
      <c r="F26" s="288">
        <v>44253.440000000002</v>
      </c>
      <c r="G26" s="289"/>
    </row>
    <row r="27" spans="1:9" ht="13.5" customHeight="1">
      <c r="A27" s="274" t="s">
        <v>179</v>
      </c>
      <c r="B27" s="275">
        <v>667660.82999999996</v>
      </c>
      <c r="C27" s="276"/>
      <c r="D27" s="275">
        <v>940902.67</v>
      </c>
      <c r="E27" s="275">
        <v>1608563.5</v>
      </c>
      <c r="F27" s="276"/>
      <c r="G27" s="277"/>
      <c r="H27" s="340">
        <f>SUM(H10:H23)</f>
        <v>7774710.6899999995</v>
      </c>
      <c r="I27" s="340">
        <f>SUM(I10:I23)</f>
        <v>32716721.030000001</v>
      </c>
    </row>
    <row r="28" spans="1:9" ht="13.5" customHeight="1" outlineLevel="1" collapsed="1">
      <c r="A28" s="279" t="s">
        <v>180</v>
      </c>
      <c r="B28" s="280">
        <v>667660.82999999996</v>
      </c>
      <c r="C28" s="281"/>
      <c r="D28" s="280">
        <v>940902.67</v>
      </c>
      <c r="E28" s="280">
        <v>1608563.5</v>
      </c>
      <c r="F28" s="281"/>
      <c r="G28" s="283"/>
    </row>
    <row r="29" spans="1:9" ht="24" hidden="1" customHeight="1" outlineLevel="2">
      <c r="A29" s="285" t="s">
        <v>358</v>
      </c>
      <c r="B29" s="280">
        <v>667660.82999999996</v>
      </c>
      <c r="C29" s="281"/>
      <c r="D29" s="280">
        <v>940902.67</v>
      </c>
      <c r="E29" s="280">
        <v>1608563.5</v>
      </c>
      <c r="F29" s="281"/>
      <c r="G29" s="283"/>
    </row>
    <row r="30" spans="1:9" ht="15.75" customHeight="1">
      <c r="A30" s="274" t="s">
        <v>19</v>
      </c>
      <c r="B30" s="275">
        <v>75915502.780000001</v>
      </c>
      <c r="C30" s="276"/>
      <c r="D30" s="275">
        <v>484258776</v>
      </c>
      <c r="E30" s="275">
        <v>471529832</v>
      </c>
      <c r="F30" s="275">
        <v>88644446.780000001</v>
      </c>
      <c r="G30" s="277"/>
      <c r="H30" s="340">
        <f>F30+G82</f>
        <v>80129340.780000001</v>
      </c>
      <c r="I30" s="340">
        <f>B30</f>
        <v>75915502.780000001</v>
      </c>
    </row>
    <row r="31" spans="1:9" ht="24" customHeight="1" outlineLevel="1">
      <c r="A31" s="279" t="s">
        <v>20</v>
      </c>
      <c r="B31" s="280">
        <v>104271668.78</v>
      </c>
      <c r="C31" s="281"/>
      <c r="D31" s="280">
        <v>482170776</v>
      </c>
      <c r="E31" s="280">
        <v>469441832</v>
      </c>
      <c r="F31" s="280">
        <v>117000612.78</v>
      </c>
      <c r="G31" s="283"/>
      <c r="H31" s="340">
        <f>F31-G82+'ОСВ 1.2024 ФФ'!F22</f>
        <v>127601275.84999999</v>
      </c>
      <c r="I31" s="340">
        <f>B31+'ОСВ 1.2024 ФФ'!B22</f>
        <v>106357225.84999999</v>
      </c>
    </row>
    <row r="32" spans="1:9" ht="15" customHeight="1" outlineLevel="1" collapsed="1">
      <c r="A32" s="279" t="s">
        <v>21</v>
      </c>
      <c r="B32" s="280">
        <v>9681</v>
      </c>
      <c r="C32" s="281"/>
      <c r="D32" s="281"/>
      <c r="E32" s="281"/>
      <c r="F32" s="280">
        <v>9681</v>
      </c>
      <c r="G32" s="283"/>
      <c r="H32" s="340">
        <f>F32</f>
        <v>9681</v>
      </c>
      <c r="I32" s="340">
        <f>B32</f>
        <v>9681</v>
      </c>
    </row>
    <row r="33" spans="1:9" ht="36" hidden="1" customHeight="1" outlineLevel="2">
      <c r="A33" s="285" t="s">
        <v>23</v>
      </c>
      <c r="B33" s="280">
        <v>9681</v>
      </c>
      <c r="C33" s="281"/>
      <c r="D33" s="281"/>
      <c r="E33" s="281"/>
      <c r="F33" s="280">
        <v>9681</v>
      </c>
      <c r="G33" s="283"/>
    </row>
    <row r="34" spans="1:9" ht="24" customHeight="1" outlineLevel="1" collapsed="1">
      <c r="A34" s="279" t="s">
        <v>181</v>
      </c>
      <c r="B34" s="281"/>
      <c r="C34" s="281"/>
      <c r="D34" s="280">
        <v>2088000</v>
      </c>
      <c r="E34" s="280">
        <v>2088000</v>
      </c>
      <c r="F34" s="281"/>
      <c r="G34" s="283"/>
    </row>
    <row r="35" spans="1:9" ht="24" hidden="1" customHeight="1" outlineLevel="2">
      <c r="A35" s="285" t="s">
        <v>182</v>
      </c>
      <c r="B35" s="281"/>
      <c r="C35" s="281"/>
      <c r="D35" s="280">
        <v>2088000</v>
      </c>
      <c r="E35" s="280">
        <v>2088000</v>
      </c>
      <c r="F35" s="281"/>
      <c r="G35" s="283"/>
    </row>
    <row r="36" spans="1:9" ht="24.75" customHeight="1" outlineLevel="1">
      <c r="A36" s="279" t="s">
        <v>183</v>
      </c>
      <c r="B36" s="281"/>
      <c r="C36" s="280">
        <v>28365847</v>
      </c>
      <c r="D36" s="281"/>
      <c r="E36" s="281"/>
      <c r="F36" s="281"/>
      <c r="G36" s="280">
        <v>28365847</v>
      </c>
      <c r="H36" s="340">
        <f>-G36</f>
        <v>-28365847</v>
      </c>
      <c r="I36" s="340">
        <f>-C36</f>
        <v>-28365847</v>
      </c>
    </row>
    <row r="37" spans="1:9" ht="11.25" customHeight="1" collapsed="1">
      <c r="A37" s="274" t="s">
        <v>24</v>
      </c>
      <c r="B37" s="275">
        <v>36695696.93</v>
      </c>
      <c r="C37" s="276"/>
      <c r="D37" s="275">
        <v>56075627.380000003</v>
      </c>
      <c r="E37" s="275">
        <v>34910.33</v>
      </c>
      <c r="F37" s="275">
        <v>92736413.980000004</v>
      </c>
      <c r="G37" s="277"/>
      <c r="H37" s="340">
        <f>SUM(H31:H36)</f>
        <v>99245109.849999994</v>
      </c>
      <c r="I37" s="340">
        <f>SUM(I31:I36)</f>
        <v>78001059.849999994</v>
      </c>
    </row>
    <row r="38" spans="1:9" ht="12" hidden="1" customHeight="1" outlineLevel="1">
      <c r="A38" s="279" t="s">
        <v>25</v>
      </c>
      <c r="B38" s="280">
        <v>36610841.649999999</v>
      </c>
      <c r="C38" s="281"/>
      <c r="D38" s="280">
        <v>56075627.380000003</v>
      </c>
      <c r="E38" s="280">
        <v>34910.33</v>
      </c>
      <c r="F38" s="280">
        <v>92651558.700000003</v>
      </c>
      <c r="G38" s="283"/>
    </row>
    <row r="39" spans="1:9" ht="12" hidden="1" customHeight="1" outlineLevel="1">
      <c r="A39" s="279" t="s">
        <v>244</v>
      </c>
      <c r="B39" s="280">
        <v>84855.28</v>
      </c>
      <c r="C39" s="281"/>
      <c r="D39" s="281"/>
      <c r="E39" s="281"/>
      <c r="F39" s="280">
        <v>84855.28</v>
      </c>
      <c r="G39" s="283"/>
    </row>
    <row r="40" spans="1:9" ht="15.75" customHeight="1">
      <c r="A40" s="274" t="s">
        <v>26</v>
      </c>
      <c r="B40" s="275">
        <v>11967259.93</v>
      </c>
      <c r="C40" s="276"/>
      <c r="D40" s="275">
        <v>5028053.43</v>
      </c>
      <c r="E40" s="275">
        <v>4786723.7300000004</v>
      </c>
      <c r="F40" s="275">
        <v>12208589.630000001</v>
      </c>
      <c r="G40" s="277"/>
    </row>
    <row r="41" spans="1:9" ht="13.5" customHeight="1" outlineLevel="1">
      <c r="A41" s="279" t="s">
        <v>27</v>
      </c>
      <c r="B41" s="280">
        <v>11647661.970000001</v>
      </c>
      <c r="C41" s="281"/>
      <c r="D41" s="280">
        <v>241284.56</v>
      </c>
      <c r="E41" s="281"/>
      <c r="F41" s="280">
        <v>11888946.529999999</v>
      </c>
      <c r="G41" s="283"/>
      <c r="I41" s="340">
        <f>B27</f>
        <v>667660.82999999996</v>
      </c>
    </row>
    <row r="42" spans="1:9" ht="12.75" customHeight="1" outlineLevel="1" collapsed="1">
      <c r="A42" s="279" t="s">
        <v>28</v>
      </c>
      <c r="B42" s="280">
        <v>173890.77</v>
      </c>
      <c r="C42" s="281"/>
      <c r="D42" s="280">
        <v>4786768.87</v>
      </c>
      <c r="E42" s="280">
        <v>4786723.7300000004</v>
      </c>
      <c r="F42" s="280">
        <v>173935.91</v>
      </c>
      <c r="G42" s="283"/>
      <c r="H42" s="340">
        <f>F42+F45+'ОСВ 1.2024 ФФ'!F29</f>
        <v>329702.67</v>
      </c>
      <c r="I42" s="340">
        <f>B42+B45+'ОСВ 1.2024 ФФ'!B29</f>
        <v>329235.17999999993</v>
      </c>
    </row>
    <row r="43" spans="1:9" ht="24" hidden="1" customHeight="1" outlineLevel="2">
      <c r="A43" s="285" t="s">
        <v>29</v>
      </c>
      <c r="B43" s="280">
        <v>173697.52</v>
      </c>
      <c r="C43" s="281"/>
      <c r="D43" s="280">
        <v>4786530.4800000004</v>
      </c>
      <c r="E43" s="280">
        <v>4786530.4800000004</v>
      </c>
      <c r="F43" s="280">
        <v>173697.52</v>
      </c>
      <c r="G43" s="283"/>
    </row>
    <row r="44" spans="1:9" ht="36" hidden="1" customHeight="1" outlineLevel="2">
      <c r="A44" s="285" t="s">
        <v>30</v>
      </c>
      <c r="B44" s="282">
        <v>193.25</v>
      </c>
      <c r="C44" s="281"/>
      <c r="D44" s="282">
        <v>238.39</v>
      </c>
      <c r="E44" s="282">
        <v>193.25</v>
      </c>
      <c r="F44" s="282">
        <v>238.39</v>
      </c>
      <c r="G44" s="283"/>
    </row>
    <row r="45" spans="1:9" ht="16.5" customHeight="1" outlineLevel="1">
      <c r="A45" s="279" t="s">
        <v>31</v>
      </c>
      <c r="B45" s="280">
        <v>145707.19</v>
      </c>
      <c r="C45" s="281"/>
      <c r="D45" s="281"/>
      <c r="E45" s="281"/>
      <c r="F45" s="280">
        <v>145707.19</v>
      </c>
      <c r="G45" s="283"/>
    </row>
    <row r="46" spans="1:9" ht="16.5" customHeight="1">
      <c r="A46" s="274" t="s">
        <v>184</v>
      </c>
      <c r="B46" s="275">
        <v>122842303.33</v>
      </c>
      <c r="C46" s="276"/>
      <c r="D46" s="275">
        <v>313879246.30000001</v>
      </c>
      <c r="E46" s="275">
        <v>84762194.489999995</v>
      </c>
      <c r="F46" s="275">
        <v>351959355.13999999</v>
      </c>
      <c r="G46" s="277"/>
    </row>
    <row r="47" spans="1:9" ht="13.5" customHeight="1" outlineLevel="1">
      <c r="A47" s="279" t="s">
        <v>185</v>
      </c>
      <c r="B47" s="280">
        <v>122203788.13</v>
      </c>
      <c r="C47" s="281"/>
      <c r="D47" s="280">
        <v>313879246.30000001</v>
      </c>
      <c r="E47" s="280">
        <v>84154142.459999993</v>
      </c>
      <c r="F47" s="280">
        <v>351928891.97000003</v>
      </c>
      <c r="G47" s="283"/>
      <c r="H47" s="340">
        <f>F47</f>
        <v>351928891.97000003</v>
      </c>
      <c r="I47" s="340">
        <f>B47</f>
        <v>122203788.13</v>
      </c>
    </row>
    <row r="48" spans="1:9" ht="12" customHeight="1" outlineLevel="1">
      <c r="A48" s="279" t="s">
        <v>186</v>
      </c>
      <c r="B48" s="280">
        <v>92305.2</v>
      </c>
      <c r="C48" s="281"/>
      <c r="D48" s="281"/>
      <c r="E48" s="280">
        <v>61842.03</v>
      </c>
      <c r="F48" s="280">
        <v>30463.17</v>
      </c>
      <c r="G48" s="283"/>
      <c r="H48" s="340">
        <f>F48</f>
        <v>30463.17</v>
      </c>
      <c r="I48" s="340">
        <f>B48</f>
        <v>92305.2</v>
      </c>
    </row>
    <row r="49" spans="1:9" ht="24" customHeight="1" outlineLevel="1">
      <c r="A49" s="279" t="s">
        <v>245</v>
      </c>
      <c r="B49" s="280">
        <v>546210</v>
      </c>
      <c r="C49" s="281"/>
      <c r="D49" s="281"/>
      <c r="E49" s="280">
        <v>546210</v>
      </c>
      <c r="F49" s="281"/>
      <c r="G49" s="283"/>
      <c r="H49" s="340">
        <f>F49+'ОСВ 1.2024 ФФ'!F34</f>
        <v>1124.32</v>
      </c>
      <c r="I49" s="340">
        <f>B49+'ОСВ 1.2024 ФФ'!B34</f>
        <v>547576.26</v>
      </c>
    </row>
    <row r="50" spans="1:9" ht="11.25" customHeight="1" collapsed="1">
      <c r="A50" s="274" t="s">
        <v>246</v>
      </c>
      <c r="B50" s="275">
        <v>82630000</v>
      </c>
      <c r="C50" s="276"/>
      <c r="D50" s="276"/>
      <c r="E50" s="276"/>
      <c r="F50" s="275">
        <v>82630000</v>
      </c>
      <c r="G50" s="277"/>
    </row>
    <row r="51" spans="1:9" ht="24" hidden="1" customHeight="1" outlineLevel="1">
      <c r="A51" s="279" t="s">
        <v>247</v>
      </c>
      <c r="B51" s="280">
        <v>82630000</v>
      </c>
      <c r="C51" s="281"/>
      <c r="D51" s="281"/>
      <c r="E51" s="281"/>
      <c r="F51" s="280">
        <v>82630000</v>
      </c>
      <c r="G51" s="283"/>
    </row>
    <row r="52" spans="1:9" ht="32.25" customHeight="1" collapsed="1">
      <c r="A52" s="274" t="s">
        <v>359</v>
      </c>
      <c r="B52" s="275">
        <v>7400122072</v>
      </c>
      <c r="C52" s="276"/>
      <c r="D52" s="276"/>
      <c r="E52" s="276"/>
      <c r="F52" s="275">
        <v>7400122072</v>
      </c>
      <c r="G52" s="277"/>
    </row>
    <row r="53" spans="1:9" ht="36" hidden="1" customHeight="1" outlineLevel="1">
      <c r="A53" s="279" t="s">
        <v>360</v>
      </c>
      <c r="B53" s="280">
        <v>7400122072</v>
      </c>
      <c r="C53" s="281"/>
      <c r="D53" s="281"/>
      <c r="E53" s="281"/>
      <c r="F53" s="280">
        <v>7400122072</v>
      </c>
      <c r="G53" s="283"/>
    </row>
    <row r="54" spans="1:9" ht="32.25" customHeight="1" collapsed="1">
      <c r="A54" s="274" t="s">
        <v>361</v>
      </c>
      <c r="B54" s="275">
        <v>620537606</v>
      </c>
      <c r="C54" s="276"/>
      <c r="D54" s="275">
        <v>12786357.17</v>
      </c>
      <c r="E54" s="275">
        <v>7329603.5999999996</v>
      </c>
      <c r="F54" s="275">
        <v>625994359.57000005</v>
      </c>
      <c r="G54" s="277"/>
    </row>
    <row r="55" spans="1:9" ht="36" hidden="1" customHeight="1" outlineLevel="1">
      <c r="A55" s="279" t="s">
        <v>362</v>
      </c>
      <c r="B55" s="280">
        <v>620537606</v>
      </c>
      <c r="C55" s="281"/>
      <c r="D55" s="280">
        <v>12786357.17</v>
      </c>
      <c r="E55" s="280">
        <v>7329603.5999999996</v>
      </c>
      <c r="F55" s="280">
        <v>625994359.57000005</v>
      </c>
      <c r="G55" s="283"/>
    </row>
    <row r="56" spans="1:9" ht="11.25" customHeight="1" collapsed="1">
      <c r="A56" s="274" t="s">
        <v>401</v>
      </c>
      <c r="B56" s="275">
        <v>1000000</v>
      </c>
      <c r="C56" s="276"/>
      <c r="D56" s="276"/>
      <c r="E56" s="276"/>
      <c r="F56" s="275">
        <v>1000000</v>
      </c>
      <c r="G56" s="277"/>
    </row>
    <row r="57" spans="1:9" ht="24" hidden="1" customHeight="1" outlineLevel="1">
      <c r="A57" s="279" t="s">
        <v>402</v>
      </c>
      <c r="B57" s="280">
        <v>1000000</v>
      </c>
      <c r="C57" s="281"/>
      <c r="D57" s="281"/>
      <c r="E57" s="281"/>
      <c r="F57" s="280">
        <v>1000000</v>
      </c>
      <c r="G57" s="283"/>
    </row>
    <row r="58" spans="1:9" ht="21.75" customHeight="1">
      <c r="A58" s="274" t="s">
        <v>33</v>
      </c>
      <c r="B58" s="275">
        <v>51445823</v>
      </c>
      <c r="C58" s="276"/>
      <c r="D58" s="276"/>
      <c r="E58" s="276"/>
      <c r="F58" s="275">
        <v>51445823</v>
      </c>
      <c r="G58" s="277"/>
    </row>
    <row r="59" spans="1:9" ht="36" customHeight="1" outlineLevel="1">
      <c r="A59" s="279" t="s">
        <v>34</v>
      </c>
      <c r="B59" s="280">
        <v>51445823</v>
      </c>
      <c r="C59" s="281"/>
      <c r="D59" s="281"/>
      <c r="E59" s="281"/>
      <c r="F59" s="280">
        <v>51445823</v>
      </c>
      <c r="G59" s="283"/>
    </row>
    <row r="60" spans="1:9" ht="21.75" customHeight="1">
      <c r="A60" s="274" t="s">
        <v>35</v>
      </c>
      <c r="B60" s="275">
        <v>47255569.75</v>
      </c>
      <c r="C60" s="276"/>
      <c r="D60" s="275">
        <v>9722142.3000000007</v>
      </c>
      <c r="E60" s="276"/>
      <c r="F60" s="275">
        <v>56977712.049999997</v>
      </c>
      <c r="G60" s="277"/>
    </row>
    <row r="61" spans="1:9" ht="24" customHeight="1" outlineLevel="1">
      <c r="A61" s="279" t="s">
        <v>248</v>
      </c>
      <c r="B61" s="280">
        <v>4500000</v>
      </c>
      <c r="C61" s="281"/>
      <c r="D61" s="281"/>
      <c r="E61" s="281"/>
      <c r="F61" s="280">
        <v>4500000</v>
      </c>
      <c r="G61" s="283"/>
    </row>
    <row r="62" spans="1:9" ht="24" customHeight="1" outlineLevel="1">
      <c r="A62" s="279" t="s">
        <v>36</v>
      </c>
      <c r="B62" s="280">
        <v>42755569.75</v>
      </c>
      <c r="C62" s="281"/>
      <c r="D62" s="280">
        <v>9722142.3000000007</v>
      </c>
      <c r="E62" s="281"/>
      <c r="F62" s="280">
        <v>52477712.049999997</v>
      </c>
      <c r="G62" s="283"/>
    </row>
    <row r="63" spans="1:9" ht="24" customHeight="1" outlineLevel="2">
      <c r="A63" s="285" t="s">
        <v>37</v>
      </c>
      <c r="B63" s="280">
        <v>42755569.75</v>
      </c>
      <c r="C63" s="281"/>
      <c r="D63" s="280">
        <v>4845892.8600000003</v>
      </c>
      <c r="E63" s="281"/>
      <c r="F63" s="280">
        <v>47601462.609999999</v>
      </c>
      <c r="G63" s="283"/>
    </row>
    <row r="64" spans="1:9" ht="24" customHeight="1" outlineLevel="2">
      <c r="A64" s="285" t="s">
        <v>38</v>
      </c>
      <c r="B64" s="281"/>
      <c r="C64" s="281"/>
      <c r="D64" s="280">
        <v>4876249.4400000004</v>
      </c>
      <c r="E64" s="281"/>
      <c r="F64" s="280">
        <v>4876249.4400000004</v>
      </c>
      <c r="G64" s="283"/>
    </row>
    <row r="65" spans="1:8" ht="21.75" customHeight="1">
      <c r="A65" s="274" t="s">
        <v>40</v>
      </c>
      <c r="B65" s="276"/>
      <c r="C65" s="275">
        <v>314913055.55000001</v>
      </c>
      <c r="D65" s="275">
        <v>201478666.66999999</v>
      </c>
      <c r="E65" s="275">
        <v>327121166.67000002</v>
      </c>
      <c r="F65" s="276"/>
      <c r="G65" s="275">
        <v>440555555.55000001</v>
      </c>
    </row>
    <row r="66" spans="1:8" ht="36" customHeight="1" outlineLevel="1">
      <c r="A66" s="279" t="s">
        <v>252</v>
      </c>
      <c r="B66" s="281"/>
      <c r="C66" s="280">
        <v>314913055.55000001</v>
      </c>
      <c r="D66" s="280">
        <v>201478666.66999999</v>
      </c>
      <c r="E66" s="280">
        <v>327121166.67000002</v>
      </c>
      <c r="F66" s="281"/>
      <c r="G66" s="280">
        <v>440555555.55000001</v>
      </c>
    </row>
    <row r="67" spans="1:8" ht="11.25" customHeight="1">
      <c r="A67" s="274" t="s">
        <v>41</v>
      </c>
      <c r="B67" s="276"/>
      <c r="C67" s="275">
        <v>1123064</v>
      </c>
      <c r="D67" s="275">
        <v>15679003</v>
      </c>
      <c r="E67" s="275">
        <v>14745218</v>
      </c>
      <c r="F67" s="276"/>
      <c r="G67" s="275">
        <v>189279</v>
      </c>
    </row>
    <row r="68" spans="1:8" ht="24" customHeight="1" outlineLevel="1">
      <c r="A68" s="279" t="s">
        <v>43</v>
      </c>
      <c r="B68" s="281"/>
      <c r="C68" s="281"/>
      <c r="D68" s="280">
        <v>134451</v>
      </c>
      <c r="E68" s="280">
        <v>249581</v>
      </c>
      <c r="F68" s="281"/>
      <c r="G68" s="280">
        <v>115130</v>
      </c>
      <c r="H68" s="340">
        <f>G68</f>
        <v>115130</v>
      </c>
    </row>
    <row r="69" spans="1:8" ht="12" customHeight="1" outlineLevel="1">
      <c r="A69" s="279" t="s">
        <v>44</v>
      </c>
      <c r="B69" s="281"/>
      <c r="C69" s="281"/>
      <c r="D69" s="280">
        <v>79599</v>
      </c>
      <c r="E69" s="280">
        <v>153748</v>
      </c>
      <c r="F69" s="281"/>
      <c r="G69" s="280">
        <v>74149</v>
      </c>
      <c r="H69" s="340">
        <f>G69</f>
        <v>74149</v>
      </c>
    </row>
    <row r="70" spans="1:8" ht="12" customHeight="1" outlineLevel="1">
      <c r="A70" s="279" t="s">
        <v>45</v>
      </c>
      <c r="B70" s="281"/>
      <c r="C70" s="281"/>
      <c r="D70" s="280">
        <v>271175</v>
      </c>
      <c r="E70" s="280">
        <v>271175</v>
      </c>
      <c r="F70" s="281"/>
      <c r="G70" s="283"/>
    </row>
    <row r="71" spans="1:8" ht="12" customHeight="1" outlineLevel="1">
      <c r="A71" s="279" t="s">
        <v>46</v>
      </c>
      <c r="B71" s="281"/>
      <c r="C71" s="280">
        <v>1123064</v>
      </c>
      <c r="D71" s="280">
        <v>15177154</v>
      </c>
      <c r="E71" s="280">
        <v>14054090</v>
      </c>
      <c r="F71" s="281"/>
      <c r="G71" s="283"/>
    </row>
    <row r="72" spans="1:8" ht="12" customHeight="1" outlineLevel="1">
      <c r="A72" s="279" t="s">
        <v>47</v>
      </c>
      <c r="B72" s="281"/>
      <c r="C72" s="281"/>
      <c r="D72" s="280">
        <v>16624</v>
      </c>
      <c r="E72" s="280">
        <v>16624</v>
      </c>
      <c r="F72" s="281"/>
      <c r="G72" s="283"/>
    </row>
    <row r="73" spans="1:8" ht="21.75" customHeight="1" collapsed="1">
      <c r="A73" s="274" t="s">
        <v>42</v>
      </c>
      <c r="B73" s="276"/>
      <c r="C73" s="275">
        <v>9099206.2300000004</v>
      </c>
      <c r="D73" s="275">
        <v>13339526.48</v>
      </c>
      <c r="E73" s="275">
        <v>51661154.549999997</v>
      </c>
      <c r="F73" s="276"/>
      <c r="G73" s="275">
        <v>47420834.299999997</v>
      </c>
      <c r="H73" s="340">
        <f>G73</f>
        <v>47420834.299999997</v>
      </c>
    </row>
    <row r="74" spans="1:8" ht="24" hidden="1" customHeight="1" outlineLevel="1">
      <c r="A74" s="279" t="s">
        <v>425</v>
      </c>
      <c r="B74" s="281"/>
      <c r="C74" s="280">
        <v>9099206.2300000004</v>
      </c>
      <c r="D74" s="280">
        <v>13339526.48</v>
      </c>
      <c r="E74" s="280">
        <v>51661154.549999997</v>
      </c>
      <c r="F74" s="281"/>
      <c r="G74" s="280">
        <v>47420834.299999997</v>
      </c>
    </row>
    <row r="75" spans="1:8" ht="32.25" customHeight="1">
      <c r="A75" s="274" t="s">
        <v>48</v>
      </c>
      <c r="B75" s="276"/>
      <c r="C75" s="276"/>
      <c r="D75" s="275">
        <v>300226</v>
      </c>
      <c r="E75" s="275">
        <v>565921</v>
      </c>
      <c r="F75" s="276"/>
      <c r="G75" s="275">
        <v>265695</v>
      </c>
    </row>
    <row r="76" spans="1:8" ht="24" customHeight="1" outlineLevel="1">
      <c r="A76" s="279" t="s">
        <v>49</v>
      </c>
      <c r="B76" s="281"/>
      <c r="C76" s="281"/>
      <c r="D76" s="280">
        <v>124522</v>
      </c>
      <c r="E76" s="280">
        <v>233009</v>
      </c>
      <c r="F76" s="281"/>
      <c r="G76" s="280">
        <v>108487</v>
      </c>
    </row>
    <row r="77" spans="1:8" ht="24" customHeight="1" outlineLevel="2">
      <c r="A77" s="285" t="s">
        <v>187</v>
      </c>
      <c r="B77" s="281"/>
      <c r="C77" s="281"/>
      <c r="D77" s="280">
        <v>48129</v>
      </c>
      <c r="E77" s="280">
        <v>88264</v>
      </c>
      <c r="F77" s="281"/>
      <c r="G77" s="280">
        <v>40135</v>
      </c>
    </row>
    <row r="78" spans="1:8" ht="36" customHeight="1" outlineLevel="2">
      <c r="A78" s="285" t="s">
        <v>199</v>
      </c>
      <c r="B78" s="281"/>
      <c r="C78" s="281"/>
      <c r="D78" s="280">
        <v>30557</v>
      </c>
      <c r="E78" s="280">
        <v>57898</v>
      </c>
      <c r="F78" s="281"/>
      <c r="G78" s="280">
        <v>27341</v>
      </c>
    </row>
    <row r="79" spans="1:8" ht="36" customHeight="1" outlineLevel="2" collapsed="1">
      <c r="A79" s="285" t="s">
        <v>77</v>
      </c>
      <c r="B79" s="281"/>
      <c r="C79" s="281"/>
      <c r="D79" s="280">
        <v>45836</v>
      </c>
      <c r="E79" s="280">
        <v>86847</v>
      </c>
      <c r="F79" s="281"/>
      <c r="G79" s="280">
        <v>41011</v>
      </c>
    </row>
    <row r="80" spans="1:8" ht="24" customHeight="1" outlineLevel="1">
      <c r="A80" s="279" t="s">
        <v>50</v>
      </c>
      <c r="B80" s="281"/>
      <c r="C80" s="281"/>
      <c r="D80" s="280">
        <v>175704</v>
      </c>
      <c r="E80" s="280">
        <v>332912</v>
      </c>
      <c r="F80" s="281"/>
      <c r="G80" s="280">
        <v>157208</v>
      </c>
    </row>
    <row r="81" spans="1:9" ht="21.75" customHeight="1">
      <c r="A81" s="274" t="s">
        <v>51</v>
      </c>
      <c r="B81" s="276"/>
      <c r="C81" s="275">
        <v>15236714</v>
      </c>
      <c r="D81" s="275">
        <v>90323343.989999995</v>
      </c>
      <c r="E81" s="275">
        <v>80773878.989999995</v>
      </c>
      <c r="F81" s="276"/>
      <c r="G81" s="275">
        <v>5687249</v>
      </c>
    </row>
    <row r="82" spans="1:9" ht="36" customHeight="1" outlineLevel="1">
      <c r="A82" s="279" t="s">
        <v>52</v>
      </c>
      <c r="B82" s="281"/>
      <c r="C82" s="280">
        <v>2111714</v>
      </c>
      <c r="D82" s="280">
        <v>88495314.989999995</v>
      </c>
      <c r="E82" s="280">
        <v>77868494.989999995</v>
      </c>
      <c r="F82" s="281"/>
      <c r="G82" s="293">
        <v>-8515106</v>
      </c>
      <c r="H82" s="340">
        <f>'ОСВ 1.2024 ФФ'!G56+'ОСВ 1.2024 ФФ'!G58</f>
        <v>5426111.9099999992</v>
      </c>
      <c r="I82" s="340">
        <f>C82+'ОСВ 1.2024 ФФ'!C56+'ОСВ 1.2024 ФФ'!C58</f>
        <v>8130710.6600000001</v>
      </c>
    </row>
    <row r="83" spans="1:9" ht="24" customHeight="1" outlineLevel="1">
      <c r="A83" s="279" t="s">
        <v>53</v>
      </c>
      <c r="B83" s="281"/>
      <c r="C83" s="281"/>
      <c r="D83" s="280">
        <v>1817529</v>
      </c>
      <c r="E83" s="280">
        <v>2894884</v>
      </c>
      <c r="F83" s="281"/>
      <c r="G83" s="280">
        <v>1077355</v>
      </c>
      <c r="H83" s="340">
        <f>G83+'ОСВ 1.2024 ФФ'!G57</f>
        <v>1151407</v>
      </c>
    </row>
    <row r="84" spans="1:9" ht="24" customHeight="1" outlineLevel="1">
      <c r="A84" s="279" t="s">
        <v>188</v>
      </c>
      <c r="B84" s="281"/>
      <c r="C84" s="280">
        <v>13125000</v>
      </c>
      <c r="D84" s="280">
        <v>10500</v>
      </c>
      <c r="E84" s="280">
        <v>10500</v>
      </c>
      <c r="F84" s="281"/>
      <c r="G84" s="280">
        <v>13125000</v>
      </c>
    </row>
    <row r="85" spans="1:9" ht="24" customHeight="1" outlineLevel="2">
      <c r="A85" s="285" t="s">
        <v>189</v>
      </c>
      <c r="B85" s="281"/>
      <c r="C85" s="280">
        <v>13125000</v>
      </c>
      <c r="D85" s="280">
        <v>10500</v>
      </c>
      <c r="E85" s="280">
        <v>10500</v>
      </c>
      <c r="F85" s="281"/>
      <c r="G85" s="280">
        <v>13125000</v>
      </c>
    </row>
    <row r="86" spans="1:9" ht="21.75" customHeight="1">
      <c r="A86" s="274" t="s">
        <v>54</v>
      </c>
      <c r="B86" s="276"/>
      <c r="C86" s="275">
        <v>11162510.74</v>
      </c>
      <c r="D86" s="275">
        <v>1258001.8799999999</v>
      </c>
      <c r="E86" s="294">
        <v>-82316</v>
      </c>
      <c r="F86" s="276"/>
      <c r="G86" s="275">
        <v>9822192.8599999994</v>
      </c>
    </row>
    <row r="87" spans="1:9" ht="24" customHeight="1" outlineLevel="1">
      <c r="A87" s="279" t="s">
        <v>55</v>
      </c>
      <c r="B87" s="281"/>
      <c r="C87" s="280">
        <v>11043973.74</v>
      </c>
      <c r="D87" s="280">
        <v>1258001.8799999999</v>
      </c>
      <c r="E87" s="281"/>
      <c r="F87" s="281"/>
      <c r="G87" s="280">
        <v>9785971.8599999994</v>
      </c>
    </row>
    <row r="88" spans="1:9" ht="36" customHeight="1" outlineLevel="1">
      <c r="A88" s="279" t="s">
        <v>200</v>
      </c>
      <c r="B88" s="281"/>
      <c r="C88" s="280">
        <v>118537</v>
      </c>
      <c r="D88" s="281"/>
      <c r="E88" s="293">
        <v>-82316</v>
      </c>
      <c r="F88" s="281"/>
      <c r="G88" s="280">
        <v>36221</v>
      </c>
    </row>
    <row r="89" spans="1:9" ht="21.75" customHeight="1">
      <c r="A89" s="274" t="s">
        <v>56</v>
      </c>
      <c r="B89" s="276"/>
      <c r="C89" s="275">
        <v>412448000</v>
      </c>
      <c r="D89" s="275">
        <v>455882000</v>
      </c>
      <c r="E89" s="275">
        <v>504274000</v>
      </c>
      <c r="F89" s="276"/>
      <c r="G89" s="275">
        <v>460840000</v>
      </c>
    </row>
    <row r="90" spans="1:9" ht="24" customHeight="1" outlineLevel="1">
      <c r="A90" s="279" t="s">
        <v>57</v>
      </c>
      <c r="B90" s="281"/>
      <c r="C90" s="280">
        <v>412448000</v>
      </c>
      <c r="D90" s="280">
        <v>455882000</v>
      </c>
      <c r="E90" s="280">
        <v>504274000</v>
      </c>
      <c r="F90" s="281"/>
      <c r="G90" s="280">
        <v>460840000</v>
      </c>
    </row>
    <row r="91" spans="1:9" ht="21.75" customHeight="1">
      <c r="A91" s="274" t="s">
        <v>59</v>
      </c>
      <c r="B91" s="276"/>
      <c r="C91" s="275">
        <v>4993815556.2800007</v>
      </c>
      <c r="D91" s="275">
        <v>193500000</v>
      </c>
      <c r="E91" s="275">
        <v>193547571.41</v>
      </c>
      <c r="F91" s="276"/>
      <c r="G91" s="275">
        <v>4993863127.6900005</v>
      </c>
    </row>
    <row r="92" spans="1:9" ht="48" customHeight="1" outlineLevel="1">
      <c r="A92" s="279" t="s">
        <v>253</v>
      </c>
      <c r="B92" s="281"/>
      <c r="C92" s="280">
        <v>4993815556.2800007</v>
      </c>
      <c r="D92" s="280">
        <v>193500000</v>
      </c>
      <c r="E92" s="280">
        <v>193547571.41</v>
      </c>
      <c r="F92" s="281"/>
      <c r="G92" s="280">
        <v>4993863127.6900005</v>
      </c>
    </row>
    <row r="93" spans="1:9" ht="24" customHeight="1" outlineLevel="2">
      <c r="A93" s="285" t="s">
        <v>254</v>
      </c>
      <c r="B93" s="281"/>
      <c r="C93" s="280">
        <v>5000000000</v>
      </c>
      <c r="D93" s="280">
        <v>193500000</v>
      </c>
      <c r="E93" s="280">
        <v>193500000</v>
      </c>
      <c r="F93" s="281"/>
      <c r="G93" s="280">
        <v>5000000000</v>
      </c>
    </row>
    <row r="94" spans="1:9" ht="24" customHeight="1" outlineLevel="2">
      <c r="A94" s="285" t="s">
        <v>255</v>
      </c>
      <c r="B94" s="280">
        <v>6184443.7199999997</v>
      </c>
      <c r="C94" s="281"/>
      <c r="D94" s="281"/>
      <c r="E94" s="280">
        <v>47571.41</v>
      </c>
      <c r="F94" s="280">
        <v>6136872.3099999996</v>
      </c>
      <c r="G94" s="283"/>
    </row>
    <row r="95" spans="1:9" ht="11.25" customHeight="1" collapsed="1">
      <c r="A95" s="274" t="s">
        <v>61</v>
      </c>
      <c r="B95" s="276"/>
      <c r="C95" s="275">
        <v>81200000</v>
      </c>
      <c r="D95" s="276"/>
      <c r="E95" s="276"/>
      <c r="F95" s="276"/>
      <c r="G95" s="275">
        <v>81200000</v>
      </c>
    </row>
    <row r="96" spans="1:9" ht="12" hidden="1" customHeight="1" outlineLevel="1">
      <c r="A96" s="279" t="s">
        <v>62</v>
      </c>
      <c r="B96" s="281"/>
      <c r="C96" s="280">
        <v>81200000</v>
      </c>
      <c r="D96" s="281"/>
      <c r="E96" s="281"/>
      <c r="F96" s="281"/>
      <c r="G96" s="280">
        <v>81200000</v>
      </c>
    </row>
    <row r="97" spans="1:7" ht="21.75" customHeight="1">
      <c r="A97" s="274" t="s">
        <v>190</v>
      </c>
      <c r="B97" s="276"/>
      <c r="C97" s="275">
        <v>2643942472.4099998</v>
      </c>
      <c r="D97" s="276"/>
      <c r="E97" s="275">
        <v>87679654.409999996</v>
      </c>
      <c r="F97" s="276"/>
      <c r="G97" s="275">
        <v>2731622126.8199997</v>
      </c>
    </row>
    <row r="98" spans="1:7" ht="36" customHeight="1" outlineLevel="1">
      <c r="A98" s="279" t="s">
        <v>191</v>
      </c>
      <c r="B98" s="281"/>
      <c r="C98" s="281"/>
      <c r="D98" s="281"/>
      <c r="E98" s="280">
        <v>87679654.409999996</v>
      </c>
      <c r="F98" s="281"/>
      <c r="G98" s="280">
        <v>87679654.409999996</v>
      </c>
    </row>
    <row r="99" spans="1:7" ht="36" customHeight="1" outlineLevel="1">
      <c r="A99" s="279" t="s">
        <v>192</v>
      </c>
      <c r="B99" s="281"/>
      <c r="C99" s="280">
        <v>2643942472.4099998</v>
      </c>
      <c r="D99" s="281"/>
      <c r="E99" s="281"/>
      <c r="F99" s="281"/>
      <c r="G99" s="280">
        <v>2643942472.4099998</v>
      </c>
    </row>
    <row r="100" spans="1:7" ht="21.75" customHeight="1" collapsed="1">
      <c r="A100" s="274" t="s">
        <v>193</v>
      </c>
      <c r="B100" s="276"/>
      <c r="C100" s="276"/>
      <c r="D100" s="275">
        <v>433561240.12</v>
      </c>
      <c r="E100" s="275">
        <v>433561240.12</v>
      </c>
      <c r="F100" s="276"/>
      <c r="G100" s="277"/>
    </row>
    <row r="101" spans="1:7" ht="24" hidden="1" customHeight="1" outlineLevel="1">
      <c r="A101" s="279" t="s">
        <v>194</v>
      </c>
      <c r="B101" s="281"/>
      <c r="C101" s="281"/>
      <c r="D101" s="280">
        <v>433561240.12</v>
      </c>
      <c r="E101" s="280">
        <v>433561240.12</v>
      </c>
      <c r="F101" s="281"/>
      <c r="G101" s="283"/>
    </row>
    <row r="102" spans="1:7" ht="21.75" customHeight="1" collapsed="1">
      <c r="A102" s="274" t="s">
        <v>66</v>
      </c>
      <c r="B102" s="276"/>
      <c r="C102" s="276"/>
      <c r="D102" s="275">
        <v>428099950.01999998</v>
      </c>
      <c r="E102" s="275">
        <v>428099950.01999998</v>
      </c>
      <c r="F102" s="276"/>
      <c r="G102" s="277"/>
    </row>
    <row r="103" spans="1:7" ht="24" hidden="1" customHeight="1" outlineLevel="1">
      <c r="A103" s="279" t="s">
        <v>67</v>
      </c>
      <c r="B103" s="281"/>
      <c r="C103" s="281"/>
      <c r="D103" s="280">
        <v>428099950.01999998</v>
      </c>
      <c r="E103" s="280">
        <v>428099950.01999998</v>
      </c>
      <c r="F103" s="281"/>
      <c r="G103" s="283"/>
    </row>
    <row r="104" spans="1:7" ht="21.75" customHeight="1" collapsed="1">
      <c r="A104" s="274" t="s">
        <v>68</v>
      </c>
      <c r="B104" s="276"/>
      <c r="C104" s="276"/>
      <c r="D104" s="275">
        <v>3028902.67</v>
      </c>
      <c r="E104" s="275">
        <v>3028902.67</v>
      </c>
      <c r="F104" s="276"/>
      <c r="G104" s="277"/>
    </row>
    <row r="105" spans="1:7" ht="24" hidden="1" customHeight="1" outlineLevel="1">
      <c r="A105" s="279" t="s">
        <v>69</v>
      </c>
      <c r="B105" s="281"/>
      <c r="C105" s="281"/>
      <c r="D105" s="280">
        <v>940902.67</v>
      </c>
      <c r="E105" s="280">
        <v>940902.67</v>
      </c>
      <c r="F105" s="281"/>
      <c r="G105" s="283"/>
    </row>
    <row r="106" spans="1:7" ht="12" hidden="1" customHeight="1" outlineLevel="1">
      <c r="A106" s="279" t="s">
        <v>348</v>
      </c>
      <c r="B106" s="281"/>
      <c r="C106" s="281"/>
      <c r="D106" s="280">
        <v>2088000</v>
      </c>
      <c r="E106" s="280">
        <v>2088000</v>
      </c>
      <c r="F106" s="281"/>
      <c r="G106" s="283"/>
    </row>
    <row r="107" spans="1:7" ht="11.25" customHeight="1">
      <c r="A107" s="274" t="s">
        <v>70</v>
      </c>
      <c r="B107" s="276"/>
      <c r="C107" s="276"/>
      <c r="D107" s="275">
        <v>2432387.4300000002</v>
      </c>
      <c r="E107" s="275">
        <v>2432387.4300000002</v>
      </c>
      <c r="F107" s="276"/>
      <c r="G107" s="277"/>
    </row>
    <row r="108" spans="1:7" ht="24" customHeight="1" outlineLevel="1">
      <c r="A108" s="279" t="s">
        <v>404</v>
      </c>
      <c r="B108" s="281"/>
      <c r="C108" s="281"/>
      <c r="D108" s="280">
        <v>2409671.4300000002</v>
      </c>
      <c r="E108" s="280">
        <v>2409671.4300000002</v>
      </c>
      <c r="F108" s="281"/>
      <c r="G108" s="283"/>
    </row>
    <row r="109" spans="1:7" ht="24" customHeight="1" outlineLevel="1">
      <c r="A109" s="279" t="s">
        <v>71</v>
      </c>
      <c r="B109" s="281"/>
      <c r="C109" s="281"/>
      <c r="D109" s="280">
        <v>22716</v>
      </c>
      <c r="E109" s="280">
        <v>22716</v>
      </c>
      <c r="F109" s="281"/>
      <c r="G109" s="283"/>
    </row>
    <row r="110" spans="1:7" ht="32.25" customHeight="1" collapsed="1">
      <c r="A110" s="274" t="s">
        <v>250</v>
      </c>
      <c r="B110" s="276"/>
      <c r="C110" s="276"/>
      <c r="D110" s="275">
        <v>15741889</v>
      </c>
      <c r="E110" s="275">
        <v>15741889</v>
      </c>
      <c r="F110" s="276"/>
      <c r="G110" s="277"/>
    </row>
    <row r="111" spans="1:7" ht="36" hidden="1" customHeight="1" outlineLevel="1">
      <c r="A111" s="279" t="s">
        <v>251</v>
      </c>
      <c r="B111" s="281"/>
      <c r="C111" s="281"/>
      <c r="D111" s="280">
        <v>15741889</v>
      </c>
      <c r="E111" s="280">
        <v>15741889</v>
      </c>
      <c r="F111" s="281"/>
      <c r="G111" s="283"/>
    </row>
    <row r="112" spans="1:7" ht="21.75" customHeight="1" collapsed="1">
      <c r="A112" s="274" t="s">
        <v>72</v>
      </c>
      <c r="B112" s="276"/>
      <c r="C112" s="276"/>
      <c r="D112" s="275">
        <v>3936809.48</v>
      </c>
      <c r="E112" s="275">
        <v>3936809.48</v>
      </c>
      <c r="F112" s="276"/>
      <c r="G112" s="277"/>
    </row>
    <row r="113" spans="1:7" ht="24" hidden="1" customHeight="1" outlineLevel="1">
      <c r="A113" s="279" t="s">
        <v>73</v>
      </c>
      <c r="B113" s="281"/>
      <c r="C113" s="281"/>
      <c r="D113" s="280">
        <v>3936809.48</v>
      </c>
      <c r="E113" s="280">
        <v>3936809.48</v>
      </c>
      <c r="F113" s="281"/>
      <c r="G113" s="283"/>
    </row>
    <row r="114" spans="1:7" ht="21.75" customHeight="1">
      <c r="A114" s="274" t="s">
        <v>201</v>
      </c>
      <c r="B114" s="276"/>
      <c r="C114" s="276"/>
      <c r="D114" s="275">
        <v>325047571.41000003</v>
      </c>
      <c r="E114" s="275">
        <v>325047571.41000003</v>
      </c>
      <c r="F114" s="276"/>
      <c r="G114" s="277"/>
    </row>
    <row r="115" spans="1:7" ht="24" customHeight="1" outlineLevel="1">
      <c r="A115" s="279" t="s">
        <v>202</v>
      </c>
      <c r="B115" s="281"/>
      <c r="C115" s="281"/>
      <c r="D115" s="280">
        <v>325047571.41000003</v>
      </c>
      <c r="E115" s="280">
        <v>325047571.41000003</v>
      </c>
      <c r="F115" s="281"/>
      <c r="G115" s="283"/>
    </row>
    <row r="116" spans="1:7" ht="11.25" customHeight="1">
      <c r="A116" s="274" t="s">
        <v>74</v>
      </c>
      <c r="B116" s="276"/>
      <c r="C116" s="276"/>
      <c r="D116" s="275">
        <v>1155315.82</v>
      </c>
      <c r="E116" s="275">
        <v>1155315.82</v>
      </c>
      <c r="F116" s="276"/>
      <c r="G116" s="277"/>
    </row>
    <row r="117" spans="1:7" ht="24" customHeight="1" outlineLevel="1">
      <c r="A117" s="279" t="s">
        <v>405</v>
      </c>
      <c r="B117" s="281"/>
      <c r="C117" s="281"/>
      <c r="D117" s="280">
        <v>936425</v>
      </c>
      <c r="E117" s="280">
        <v>936425</v>
      </c>
      <c r="F117" s="281"/>
      <c r="G117" s="283"/>
    </row>
    <row r="118" spans="1:7" ht="24" customHeight="1" outlineLevel="1">
      <c r="A118" s="279" t="s">
        <v>75</v>
      </c>
      <c r="B118" s="281"/>
      <c r="C118" s="281"/>
      <c r="D118" s="282">
        <v>429</v>
      </c>
      <c r="E118" s="282">
        <v>429</v>
      </c>
      <c r="F118" s="281"/>
      <c r="G118" s="283"/>
    </row>
    <row r="119" spans="1:7" ht="24" customHeight="1" outlineLevel="1">
      <c r="A119" s="279" t="s">
        <v>197</v>
      </c>
      <c r="B119" s="281"/>
      <c r="C119" s="281"/>
      <c r="D119" s="293">
        <v>-82316</v>
      </c>
      <c r="E119" s="293">
        <v>-82316</v>
      </c>
      <c r="F119" s="281"/>
      <c r="G119" s="283"/>
    </row>
    <row r="120" spans="1:7" ht="12" customHeight="1" outlineLevel="1">
      <c r="A120" s="279" t="s">
        <v>198</v>
      </c>
      <c r="B120" s="281"/>
      <c r="C120" s="281"/>
      <c r="D120" s="280">
        <v>300777.82</v>
      </c>
      <c r="E120" s="280">
        <v>300777.82</v>
      </c>
      <c r="F120" s="281"/>
      <c r="G120" s="283"/>
    </row>
    <row r="121" spans="1:7" ht="12" customHeight="1">
      <c r="A121" s="295" t="s">
        <v>0</v>
      </c>
      <c r="B121" s="296">
        <v>8482940579.21</v>
      </c>
      <c r="C121" s="296">
        <v>8482940579.21</v>
      </c>
      <c r="D121" s="296">
        <v>6944982991.5900011</v>
      </c>
      <c r="E121" s="296">
        <v>6944982991.5900011</v>
      </c>
      <c r="F121" s="296">
        <v>8771466060.2199993</v>
      </c>
      <c r="G121" s="296">
        <v>8771466060.2199993</v>
      </c>
    </row>
    <row r="130" spans="1:4" ht="12">
      <c r="A130" s="343" t="s">
        <v>536</v>
      </c>
      <c r="B130" s="344">
        <v>3453783356</v>
      </c>
    </row>
    <row r="131" spans="1:4" ht="24">
      <c r="A131" s="343" t="s">
        <v>537</v>
      </c>
      <c r="B131" s="344">
        <v>3666239056</v>
      </c>
    </row>
    <row r="132" spans="1:4" ht="12">
      <c r="A132" s="343" t="s">
        <v>538</v>
      </c>
      <c r="B132" s="344">
        <v>46717765</v>
      </c>
    </row>
    <row r="133" spans="1:4" ht="24">
      <c r="A133" s="343" t="s">
        <v>539</v>
      </c>
      <c r="B133" s="344">
        <v>9622111</v>
      </c>
    </row>
    <row r="134" spans="1:4" ht="12">
      <c r="A134" s="343" t="s">
        <v>540</v>
      </c>
      <c r="B134" s="344">
        <v>106418594</v>
      </c>
      <c r="C134" s="339">
        <f>B134+B135+B136</f>
        <v>223759784</v>
      </c>
      <c r="D134" s="339">
        <f>B134+B135+B136</f>
        <v>223759784</v>
      </c>
    </row>
    <row r="135" spans="1:4" ht="12">
      <c r="A135" s="343" t="s">
        <v>541</v>
      </c>
      <c r="B135" s="344">
        <v>21097942</v>
      </c>
    </row>
    <row r="136" spans="1:4" ht="12">
      <c r="A136" s="343" t="s">
        <v>542</v>
      </c>
      <c r="B136" s="344">
        <v>96243248</v>
      </c>
    </row>
    <row r="137" spans="1:4" ht="12">
      <c r="A137" s="345" t="s">
        <v>0</v>
      </c>
      <c r="B137" s="346">
        <v>7400122072</v>
      </c>
    </row>
    <row r="141" spans="1:4">
      <c r="B141" s="339">
        <f>B54</f>
        <v>620537606</v>
      </c>
    </row>
    <row r="142" spans="1:4">
      <c r="B142" s="339">
        <f>ОС!$H$36</f>
        <v>507162550</v>
      </c>
    </row>
    <row r="143" spans="1:4">
      <c r="B143" s="339">
        <f>ОС!$H$34</f>
        <v>13874371</v>
      </c>
    </row>
    <row r="144" spans="1:4">
      <c r="B144" s="339">
        <f>B141-B142-B143</f>
        <v>99500685</v>
      </c>
    </row>
    <row r="147" spans="2:2">
      <c r="B147" s="339">
        <f>SUM(B142:B146)</f>
        <v>620537606</v>
      </c>
    </row>
  </sheetData>
  <mergeCells count="5">
    <mergeCell ref="A1:G1"/>
    <mergeCell ref="A2:G2"/>
    <mergeCell ref="B6:C6"/>
    <mergeCell ref="D6:E6"/>
    <mergeCell ref="F6:G6"/>
  </mergeCells>
  <pageMargins left="0.19685039370078738" right="0.19685039370078738" top="0.39370078740157477" bottom="0.39370078740157477" header="0" footer="0"/>
  <pageSetup paperSize="9" fitToHeight="0" pageOrder="overThenDown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G67"/>
  <sheetViews>
    <sheetView workbookViewId="0">
      <pane xSplit="1" ySplit="7" topLeftCell="B8" activePane="bottomRight" state="frozen"/>
      <selection activeCell="S75" sqref="S75"/>
      <selection pane="topRight" activeCell="S75" sqref="S75"/>
      <selection pane="bottomLeft" activeCell="S75" sqref="S75"/>
      <selection pane="bottomRight" activeCell="F65" sqref="F65"/>
    </sheetView>
  </sheetViews>
  <sheetFormatPr defaultRowHeight="11.25" outlineLevelRow="3"/>
  <cols>
    <col min="1" max="1" width="75.6640625" style="271" customWidth="1"/>
    <col min="2" max="6" width="18.6640625" style="271" customWidth="1"/>
    <col min="7" max="7" width="19.33203125" style="271" customWidth="1"/>
    <col min="8" max="254" width="10.6640625" style="271" customWidth="1"/>
    <col min="255" max="255" width="18.6640625" style="271" customWidth="1"/>
    <col min="256" max="256" width="16.33203125" style="271" customWidth="1"/>
    <col min="257" max="261" width="18.6640625" style="271" customWidth="1"/>
    <col min="262" max="262" width="1.6640625" style="271" customWidth="1"/>
    <col min="263" max="263" width="17" style="271" customWidth="1"/>
    <col min="264" max="510" width="10.6640625" style="271" customWidth="1"/>
    <col min="511" max="511" width="18.6640625" style="271" customWidth="1"/>
    <col min="512" max="512" width="16.33203125" style="271" customWidth="1"/>
    <col min="513" max="517" width="18.6640625" style="271" customWidth="1"/>
    <col min="518" max="518" width="1.6640625" style="271" customWidth="1"/>
    <col min="519" max="519" width="17" style="271" customWidth="1"/>
    <col min="520" max="766" width="10.6640625" style="271" customWidth="1"/>
    <col min="767" max="767" width="18.6640625" style="271" customWidth="1"/>
    <col min="768" max="768" width="16.33203125" style="271" customWidth="1"/>
    <col min="769" max="773" width="18.6640625" style="271" customWidth="1"/>
    <col min="774" max="774" width="1.6640625" style="271" customWidth="1"/>
    <col min="775" max="775" width="17" style="271" customWidth="1"/>
    <col min="776" max="1022" width="10.6640625" style="271" customWidth="1"/>
    <col min="1023" max="1023" width="18.6640625" style="271" customWidth="1"/>
    <col min="1024" max="1024" width="16.33203125" style="271" customWidth="1"/>
    <col min="1025" max="1029" width="18.6640625" style="271" customWidth="1"/>
    <col min="1030" max="1030" width="1.6640625" style="271" customWidth="1"/>
    <col min="1031" max="1031" width="17" style="271" customWidth="1"/>
    <col min="1032" max="1278" width="10.6640625" style="271" customWidth="1"/>
    <col min="1279" max="1279" width="18.6640625" style="271" customWidth="1"/>
    <col min="1280" max="1280" width="16.33203125" style="271" customWidth="1"/>
    <col min="1281" max="1285" width="18.6640625" style="271" customWidth="1"/>
    <col min="1286" max="1286" width="1.6640625" style="271" customWidth="1"/>
    <col min="1287" max="1287" width="17" style="271" customWidth="1"/>
    <col min="1288" max="1534" width="10.6640625" style="271" customWidth="1"/>
    <col min="1535" max="1535" width="18.6640625" style="271" customWidth="1"/>
    <col min="1536" max="1536" width="16.33203125" style="271" customWidth="1"/>
    <col min="1537" max="1541" width="18.6640625" style="271" customWidth="1"/>
    <col min="1542" max="1542" width="1.6640625" style="271" customWidth="1"/>
    <col min="1543" max="1543" width="17" style="271" customWidth="1"/>
    <col min="1544" max="1790" width="10.6640625" style="271" customWidth="1"/>
    <col min="1791" max="1791" width="18.6640625" style="271" customWidth="1"/>
    <col min="1792" max="1792" width="16.33203125" style="271" customWidth="1"/>
    <col min="1793" max="1797" width="18.6640625" style="271" customWidth="1"/>
    <col min="1798" max="1798" width="1.6640625" style="271" customWidth="1"/>
    <col min="1799" max="1799" width="17" style="271" customWidth="1"/>
    <col min="1800" max="2046" width="10.6640625" style="271" customWidth="1"/>
    <col min="2047" max="2047" width="18.6640625" style="271" customWidth="1"/>
    <col min="2048" max="2048" width="16.33203125" style="271" customWidth="1"/>
    <col min="2049" max="2053" width="18.6640625" style="271" customWidth="1"/>
    <col min="2054" max="2054" width="1.6640625" style="271" customWidth="1"/>
    <col min="2055" max="2055" width="17" style="271" customWidth="1"/>
    <col min="2056" max="2302" width="10.6640625" style="271" customWidth="1"/>
    <col min="2303" max="2303" width="18.6640625" style="271" customWidth="1"/>
    <col min="2304" max="2304" width="16.33203125" style="271" customWidth="1"/>
    <col min="2305" max="2309" width="18.6640625" style="271" customWidth="1"/>
    <col min="2310" max="2310" width="1.6640625" style="271" customWidth="1"/>
    <col min="2311" max="2311" width="17" style="271" customWidth="1"/>
    <col min="2312" max="2558" width="10.6640625" style="271" customWidth="1"/>
    <col min="2559" max="2559" width="18.6640625" style="271" customWidth="1"/>
    <col min="2560" max="2560" width="16.33203125" style="271" customWidth="1"/>
    <col min="2561" max="2565" width="18.6640625" style="271" customWidth="1"/>
    <col min="2566" max="2566" width="1.6640625" style="271" customWidth="1"/>
    <col min="2567" max="2567" width="17" style="271" customWidth="1"/>
    <col min="2568" max="2814" width="10.6640625" style="271" customWidth="1"/>
    <col min="2815" max="2815" width="18.6640625" style="271" customWidth="1"/>
    <col min="2816" max="2816" width="16.33203125" style="271" customWidth="1"/>
    <col min="2817" max="2821" width="18.6640625" style="271" customWidth="1"/>
    <col min="2822" max="2822" width="1.6640625" style="271" customWidth="1"/>
    <col min="2823" max="2823" width="17" style="271" customWidth="1"/>
    <col min="2824" max="3070" width="10.6640625" style="271" customWidth="1"/>
    <col min="3071" max="3071" width="18.6640625" style="271" customWidth="1"/>
    <col min="3072" max="3072" width="16.33203125" style="271" customWidth="1"/>
    <col min="3073" max="3077" width="18.6640625" style="271" customWidth="1"/>
    <col min="3078" max="3078" width="1.6640625" style="271" customWidth="1"/>
    <col min="3079" max="3079" width="17" style="271" customWidth="1"/>
    <col min="3080" max="3326" width="10.6640625" style="271" customWidth="1"/>
    <col min="3327" max="3327" width="18.6640625" style="271" customWidth="1"/>
    <col min="3328" max="3328" width="16.33203125" style="271" customWidth="1"/>
    <col min="3329" max="3333" width="18.6640625" style="271" customWidth="1"/>
    <col min="3334" max="3334" width="1.6640625" style="271" customWidth="1"/>
    <col min="3335" max="3335" width="17" style="271" customWidth="1"/>
    <col min="3336" max="3582" width="10.6640625" style="271" customWidth="1"/>
    <col min="3583" max="3583" width="18.6640625" style="271" customWidth="1"/>
    <col min="3584" max="3584" width="16.33203125" style="271" customWidth="1"/>
    <col min="3585" max="3589" width="18.6640625" style="271" customWidth="1"/>
    <col min="3590" max="3590" width="1.6640625" style="271" customWidth="1"/>
    <col min="3591" max="3591" width="17" style="271" customWidth="1"/>
    <col min="3592" max="3838" width="10.6640625" style="271" customWidth="1"/>
    <col min="3839" max="3839" width="18.6640625" style="271" customWidth="1"/>
    <col min="3840" max="3840" width="16.33203125" style="271" customWidth="1"/>
    <col min="3841" max="3845" width="18.6640625" style="271" customWidth="1"/>
    <col min="3846" max="3846" width="1.6640625" style="271" customWidth="1"/>
    <col min="3847" max="3847" width="17" style="271" customWidth="1"/>
    <col min="3848" max="4094" width="10.6640625" style="271" customWidth="1"/>
    <col min="4095" max="4095" width="18.6640625" style="271" customWidth="1"/>
    <col min="4096" max="4096" width="16.33203125" style="271" customWidth="1"/>
    <col min="4097" max="4101" width="18.6640625" style="271" customWidth="1"/>
    <col min="4102" max="4102" width="1.6640625" style="271" customWidth="1"/>
    <col min="4103" max="4103" width="17" style="271" customWidth="1"/>
    <col min="4104" max="4350" width="10.6640625" style="271" customWidth="1"/>
    <col min="4351" max="4351" width="18.6640625" style="271" customWidth="1"/>
    <col min="4352" max="4352" width="16.33203125" style="271" customWidth="1"/>
    <col min="4353" max="4357" width="18.6640625" style="271" customWidth="1"/>
    <col min="4358" max="4358" width="1.6640625" style="271" customWidth="1"/>
    <col min="4359" max="4359" width="17" style="271" customWidth="1"/>
    <col min="4360" max="4606" width="10.6640625" style="271" customWidth="1"/>
    <col min="4607" max="4607" width="18.6640625" style="271" customWidth="1"/>
    <col min="4608" max="4608" width="16.33203125" style="271" customWidth="1"/>
    <col min="4609" max="4613" width="18.6640625" style="271" customWidth="1"/>
    <col min="4614" max="4614" width="1.6640625" style="271" customWidth="1"/>
    <col min="4615" max="4615" width="17" style="271" customWidth="1"/>
    <col min="4616" max="4862" width="10.6640625" style="271" customWidth="1"/>
    <col min="4863" max="4863" width="18.6640625" style="271" customWidth="1"/>
    <col min="4864" max="4864" width="16.33203125" style="271" customWidth="1"/>
    <col min="4865" max="4869" width="18.6640625" style="271" customWidth="1"/>
    <col min="4870" max="4870" width="1.6640625" style="271" customWidth="1"/>
    <col min="4871" max="4871" width="17" style="271" customWidth="1"/>
    <col min="4872" max="5118" width="10.6640625" style="271" customWidth="1"/>
    <col min="5119" max="5119" width="18.6640625" style="271" customWidth="1"/>
    <col min="5120" max="5120" width="16.33203125" style="271" customWidth="1"/>
    <col min="5121" max="5125" width="18.6640625" style="271" customWidth="1"/>
    <col min="5126" max="5126" width="1.6640625" style="271" customWidth="1"/>
    <col min="5127" max="5127" width="17" style="271" customWidth="1"/>
    <col min="5128" max="5374" width="10.6640625" style="271" customWidth="1"/>
    <col min="5375" max="5375" width="18.6640625" style="271" customWidth="1"/>
    <col min="5376" max="5376" width="16.33203125" style="271" customWidth="1"/>
    <col min="5377" max="5381" width="18.6640625" style="271" customWidth="1"/>
    <col min="5382" max="5382" width="1.6640625" style="271" customWidth="1"/>
    <col min="5383" max="5383" width="17" style="271" customWidth="1"/>
    <col min="5384" max="5630" width="10.6640625" style="271" customWidth="1"/>
    <col min="5631" max="5631" width="18.6640625" style="271" customWidth="1"/>
    <col min="5632" max="5632" width="16.33203125" style="271" customWidth="1"/>
    <col min="5633" max="5637" width="18.6640625" style="271" customWidth="1"/>
    <col min="5638" max="5638" width="1.6640625" style="271" customWidth="1"/>
    <col min="5639" max="5639" width="17" style="271" customWidth="1"/>
    <col min="5640" max="5886" width="10.6640625" style="271" customWidth="1"/>
    <col min="5887" max="5887" width="18.6640625" style="271" customWidth="1"/>
    <col min="5888" max="5888" width="16.33203125" style="271" customWidth="1"/>
    <col min="5889" max="5893" width="18.6640625" style="271" customWidth="1"/>
    <col min="5894" max="5894" width="1.6640625" style="271" customWidth="1"/>
    <col min="5895" max="5895" width="17" style="271" customWidth="1"/>
    <col min="5896" max="6142" width="10.6640625" style="271" customWidth="1"/>
    <col min="6143" max="6143" width="18.6640625" style="271" customWidth="1"/>
    <col min="6144" max="6144" width="16.33203125" style="271" customWidth="1"/>
    <col min="6145" max="6149" width="18.6640625" style="271" customWidth="1"/>
    <col min="6150" max="6150" width="1.6640625" style="271" customWidth="1"/>
    <col min="6151" max="6151" width="17" style="271" customWidth="1"/>
    <col min="6152" max="6398" width="10.6640625" style="271" customWidth="1"/>
    <col min="6399" max="6399" width="18.6640625" style="271" customWidth="1"/>
    <col min="6400" max="6400" width="16.33203125" style="271" customWidth="1"/>
    <col min="6401" max="6405" width="18.6640625" style="271" customWidth="1"/>
    <col min="6406" max="6406" width="1.6640625" style="271" customWidth="1"/>
    <col min="6407" max="6407" width="17" style="271" customWidth="1"/>
    <col min="6408" max="6654" width="10.6640625" style="271" customWidth="1"/>
    <col min="6655" max="6655" width="18.6640625" style="271" customWidth="1"/>
    <col min="6656" max="6656" width="16.33203125" style="271" customWidth="1"/>
    <col min="6657" max="6661" width="18.6640625" style="271" customWidth="1"/>
    <col min="6662" max="6662" width="1.6640625" style="271" customWidth="1"/>
    <col min="6663" max="6663" width="17" style="271" customWidth="1"/>
    <col min="6664" max="6910" width="10.6640625" style="271" customWidth="1"/>
    <col min="6911" max="6911" width="18.6640625" style="271" customWidth="1"/>
    <col min="6912" max="6912" width="16.33203125" style="271" customWidth="1"/>
    <col min="6913" max="6917" width="18.6640625" style="271" customWidth="1"/>
    <col min="6918" max="6918" width="1.6640625" style="271" customWidth="1"/>
    <col min="6919" max="6919" width="17" style="271" customWidth="1"/>
    <col min="6920" max="7166" width="10.6640625" style="271" customWidth="1"/>
    <col min="7167" max="7167" width="18.6640625" style="271" customWidth="1"/>
    <col min="7168" max="7168" width="16.33203125" style="271" customWidth="1"/>
    <col min="7169" max="7173" width="18.6640625" style="271" customWidth="1"/>
    <col min="7174" max="7174" width="1.6640625" style="271" customWidth="1"/>
    <col min="7175" max="7175" width="17" style="271" customWidth="1"/>
    <col min="7176" max="7422" width="10.6640625" style="271" customWidth="1"/>
    <col min="7423" max="7423" width="18.6640625" style="271" customWidth="1"/>
    <col min="7424" max="7424" width="16.33203125" style="271" customWidth="1"/>
    <col min="7425" max="7429" width="18.6640625" style="271" customWidth="1"/>
    <col min="7430" max="7430" width="1.6640625" style="271" customWidth="1"/>
    <col min="7431" max="7431" width="17" style="271" customWidth="1"/>
    <col min="7432" max="7678" width="10.6640625" style="271" customWidth="1"/>
    <col min="7679" max="7679" width="18.6640625" style="271" customWidth="1"/>
    <col min="7680" max="7680" width="16.33203125" style="271" customWidth="1"/>
    <col min="7681" max="7685" width="18.6640625" style="271" customWidth="1"/>
    <col min="7686" max="7686" width="1.6640625" style="271" customWidth="1"/>
    <col min="7687" max="7687" width="17" style="271" customWidth="1"/>
    <col min="7688" max="7934" width="10.6640625" style="271" customWidth="1"/>
    <col min="7935" max="7935" width="18.6640625" style="271" customWidth="1"/>
    <col min="7936" max="7936" width="16.33203125" style="271" customWidth="1"/>
    <col min="7937" max="7941" width="18.6640625" style="271" customWidth="1"/>
    <col min="7942" max="7942" width="1.6640625" style="271" customWidth="1"/>
    <col min="7943" max="7943" width="17" style="271" customWidth="1"/>
    <col min="7944" max="8190" width="10.6640625" style="271" customWidth="1"/>
    <col min="8191" max="8191" width="18.6640625" style="271" customWidth="1"/>
    <col min="8192" max="8192" width="16.33203125" style="271" customWidth="1"/>
    <col min="8193" max="8197" width="18.6640625" style="271" customWidth="1"/>
    <col min="8198" max="8198" width="1.6640625" style="271" customWidth="1"/>
    <col min="8199" max="8199" width="17" style="271" customWidth="1"/>
    <col min="8200" max="8446" width="10.6640625" style="271" customWidth="1"/>
    <col min="8447" max="8447" width="18.6640625" style="271" customWidth="1"/>
    <col min="8448" max="8448" width="16.33203125" style="271" customWidth="1"/>
    <col min="8449" max="8453" width="18.6640625" style="271" customWidth="1"/>
    <col min="8454" max="8454" width="1.6640625" style="271" customWidth="1"/>
    <col min="8455" max="8455" width="17" style="271" customWidth="1"/>
    <col min="8456" max="8702" width="10.6640625" style="271" customWidth="1"/>
    <col min="8703" max="8703" width="18.6640625" style="271" customWidth="1"/>
    <col min="8704" max="8704" width="16.33203125" style="271" customWidth="1"/>
    <col min="8705" max="8709" width="18.6640625" style="271" customWidth="1"/>
    <col min="8710" max="8710" width="1.6640625" style="271" customWidth="1"/>
    <col min="8711" max="8711" width="17" style="271" customWidth="1"/>
    <col min="8712" max="8958" width="10.6640625" style="271" customWidth="1"/>
    <col min="8959" max="8959" width="18.6640625" style="271" customWidth="1"/>
    <col min="8960" max="8960" width="16.33203125" style="271" customWidth="1"/>
    <col min="8961" max="8965" width="18.6640625" style="271" customWidth="1"/>
    <col min="8966" max="8966" width="1.6640625" style="271" customWidth="1"/>
    <col min="8967" max="8967" width="17" style="271" customWidth="1"/>
    <col min="8968" max="9214" width="10.6640625" style="271" customWidth="1"/>
    <col min="9215" max="9215" width="18.6640625" style="271" customWidth="1"/>
    <col min="9216" max="9216" width="16.33203125" style="271" customWidth="1"/>
    <col min="9217" max="9221" width="18.6640625" style="271" customWidth="1"/>
    <col min="9222" max="9222" width="1.6640625" style="271" customWidth="1"/>
    <col min="9223" max="9223" width="17" style="271" customWidth="1"/>
    <col min="9224" max="9470" width="10.6640625" style="271" customWidth="1"/>
    <col min="9471" max="9471" width="18.6640625" style="271" customWidth="1"/>
    <col min="9472" max="9472" width="16.33203125" style="271" customWidth="1"/>
    <col min="9473" max="9477" width="18.6640625" style="271" customWidth="1"/>
    <col min="9478" max="9478" width="1.6640625" style="271" customWidth="1"/>
    <col min="9479" max="9479" width="17" style="271" customWidth="1"/>
    <col min="9480" max="9726" width="10.6640625" style="271" customWidth="1"/>
    <col min="9727" max="9727" width="18.6640625" style="271" customWidth="1"/>
    <col min="9728" max="9728" width="16.33203125" style="271" customWidth="1"/>
    <col min="9729" max="9733" width="18.6640625" style="271" customWidth="1"/>
    <col min="9734" max="9734" width="1.6640625" style="271" customWidth="1"/>
    <col min="9735" max="9735" width="17" style="271" customWidth="1"/>
    <col min="9736" max="9982" width="10.6640625" style="271" customWidth="1"/>
    <col min="9983" max="9983" width="18.6640625" style="271" customWidth="1"/>
    <col min="9984" max="9984" width="16.33203125" style="271" customWidth="1"/>
    <col min="9985" max="9989" width="18.6640625" style="271" customWidth="1"/>
    <col min="9990" max="9990" width="1.6640625" style="271" customWidth="1"/>
    <col min="9991" max="9991" width="17" style="271" customWidth="1"/>
    <col min="9992" max="10238" width="10.6640625" style="271" customWidth="1"/>
    <col min="10239" max="10239" width="18.6640625" style="271" customWidth="1"/>
    <col min="10240" max="10240" width="16.33203125" style="271" customWidth="1"/>
    <col min="10241" max="10245" width="18.6640625" style="271" customWidth="1"/>
    <col min="10246" max="10246" width="1.6640625" style="271" customWidth="1"/>
    <col min="10247" max="10247" width="17" style="271" customWidth="1"/>
    <col min="10248" max="10494" width="10.6640625" style="271" customWidth="1"/>
    <col min="10495" max="10495" width="18.6640625" style="271" customWidth="1"/>
    <col min="10496" max="10496" width="16.33203125" style="271" customWidth="1"/>
    <col min="10497" max="10501" width="18.6640625" style="271" customWidth="1"/>
    <col min="10502" max="10502" width="1.6640625" style="271" customWidth="1"/>
    <col min="10503" max="10503" width="17" style="271" customWidth="1"/>
    <col min="10504" max="10750" width="10.6640625" style="271" customWidth="1"/>
    <col min="10751" max="10751" width="18.6640625" style="271" customWidth="1"/>
    <col min="10752" max="10752" width="16.33203125" style="271" customWidth="1"/>
    <col min="10753" max="10757" width="18.6640625" style="271" customWidth="1"/>
    <col min="10758" max="10758" width="1.6640625" style="271" customWidth="1"/>
    <col min="10759" max="10759" width="17" style="271" customWidth="1"/>
    <col min="10760" max="11006" width="10.6640625" style="271" customWidth="1"/>
    <col min="11007" max="11007" width="18.6640625" style="271" customWidth="1"/>
    <col min="11008" max="11008" width="16.33203125" style="271" customWidth="1"/>
    <col min="11009" max="11013" width="18.6640625" style="271" customWidth="1"/>
    <col min="11014" max="11014" width="1.6640625" style="271" customWidth="1"/>
    <col min="11015" max="11015" width="17" style="271" customWidth="1"/>
    <col min="11016" max="11262" width="10.6640625" style="271" customWidth="1"/>
    <col min="11263" max="11263" width="18.6640625" style="271" customWidth="1"/>
    <col min="11264" max="11264" width="16.33203125" style="271" customWidth="1"/>
    <col min="11265" max="11269" width="18.6640625" style="271" customWidth="1"/>
    <col min="11270" max="11270" width="1.6640625" style="271" customWidth="1"/>
    <col min="11271" max="11271" width="17" style="271" customWidth="1"/>
    <col min="11272" max="11518" width="10.6640625" style="271" customWidth="1"/>
    <col min="11519" max="11519" width="18.6640625" style="271" customWidth="1"/>
    <col min="11520" max="11520" width="16.33203125" style="271" customWidth="1"/>
    <col min="11521" max="11525" width="18.6640625" style="271" customWidth="1"/>
    <col min="11526" max="11526" width="1.6640625" style="271" customWidth="1"/>
    <col min="11527" max="11527" width="17" style="271" customWidth="1"/>
    <col min="11528" max="11774" width="10.6640625" style="271" customWidth="1"/>
    <col min="11775" max="11775" width="18.6640625" style="271" customWidth="1"/>
    <col min="11776" max="11776" width="16.33203125" style="271" customWidth="1"/>
    <col min="11777" max="11781" width="18.6640625" style="271" customWidth="1"/>
    <col min="11782" max="11782" width="1.6640625" style="271" customWidth="1"/>
    <col min="11783" max="11783" width="17" style="271" customWidth="1"/>
    <col min="11784" max="12030" width="10.6640625" style="271" customWidth="1"/>
    <col min="12031" max="12031" width="18.6640625" style="271" customWidth="1"/>
    <col min="12032" max="12032" width="16.33203125" style="271" customWidth="1"/>
    <col min="12033" max="12037" width="18.6640625" style="271" customWidth="1"/>
    <col min="12038" max="12038" width="1.6640625" style="271" customWidth="1"/>
    <col min="12039" max="12039" width="17" style="271" customWidth="1"/>
    <col min="12040" max="12286" width="10.6640625" style="271" customWidth="1"/>
    <col min="12287" max="12287" width="18.6640625" style="271" customWidth="1"/>
    <col min="12288" max="12288" width="16.33203125" style="271" customWidth="1"/>
    <col min="12289" max="12293" width="18.6640625" style="271" customWidth="1"/>
    <col min="12294" max="12294" width="1.6640625" style="271" customWidth="1"/>
    <col min="12295" max="12295" width="17" style="271" customWidth="1"/>
    <col min="12296" max="12542" width="10.6640625" style="271" customWidth="1"/>
    <col min="12543" max="12543" width="18.6640625" style="271" customWidth="1"/>
    <col min="12544" max="12544" width="16.33203125" style="271" customWidth="1"/>
    <col min="12545" max="12549" width="18.6640625" style="271" customWidth="1"/>
    <col min="12550" max="12550" width="1.6640625" style="271" customWidth="1"/>
    <col min="12551" max="12551" width="17" style="271" customWidth="1"/>
    <col min="12552" max="12798" width="10.6640625" style="271" customWidth="1"/>
    <col min="12799" max="12799" width="18.6640625" style="271" customWidth="1"/>
    <col min="12800" max="12800" width="16.33203125" style="271" customWidth="1"/>
    <col min="12801" max="12805" width="18.6640625" style="271" customWidth="1"/>
    <col min="12806" max="12806" width="1.6640625" style="271" customWidth="1"/>
    <col min="12807" max="12807" width="17" style="271" customWidth="1"/>
    <col min="12808" max="13054" width="10.6640625" style="271" customWidth="1"/>
    <col min="13055" max="13055" width="18.6640625" style="271" customWidth="1"/>
    <col min="13056" max="13056" width="16.33203125" style="271" customWidth="1"/>
    <col min="13057" max="13061" width="18.6640625" style="271" customWidth="1"/>
    <col min="13062" max="13062" width="1.6640625" style="271" customWidth="1"/>
    <col min="13063" max="13063" width="17" style="271" customWidth="1"/>
    <col min="13064" max="13310" width="10.6640625" style="271" customWidth="1"/>
    <col min="13311" max="13311" width="18.6640625" style="271" customWidth="1"/>
    <col min="13312" max="13312" width="16.33203125" style="271" customWidth="1"/>
    <col min="13313" max="13317" width="18.6640625" style="271" customWidth="1"/>
    <col min="13318" max="13318" width="1.6640625" style="271" customWidth="1"/>
    <col min="13319" max="13319" width="17" style="271" customWidth="1"/>
    <col min="13320" max="13566" width="10.6640625" style="271" customWidth="1"/>
    <col min="13567" max="13567" width="18.6640625" style="271" customWidth="1"/>
    <col min="13568" max="13568" width="16.33203125" style="271" customWidth="1"/>
    <col min="13569" max="13573" width="18.6640625" style="271" customWidth="1"/>
    <col min="13574" max="13574" width="1.6640625" style="271" customWidth="1"/>
    <col min="13575" max="13575" width="17" style="271" customWidth="1"/>
    <col min="13576" max="13822" width="10.6640625" style="271" customWidth="1"/>
    <col min="13823" max="13823" width="18.6640625" style="271" customWidth="1"/>
    <col min="13824" max="13824" width="16.33203125" style="271" customWidth="1"/>
    <col min="13825" max="13829" width="18.6640625" style="271" customWidth="1"/>
    <col min="13830" max="13830" width="1.6640625" style="271" customWidth="1"/>
    <col min="13831" max="13831" width="17" style="271" customWidth="1"/>
    <col min="13832" max="14078" width="10.6640625" style="271" customWidth="1"/>
    <col min="14079" max="14079" width="18.6640625" style="271" customWidth="1"/>
    <col min="14080" max="14080" width="16.33203125" style="271" customWidth="1"/>
    <col min="14081" max="14085" width="18.6640625" style="271" customWidth="1"/>
    <col min="14086" max="14086" width="1.6640625" style="271" customWidth="1"/>
    <col min="14087" max="14087" width="17" style="271" customWidth="1"/>
    <col min="14088" max="14334" width="10.6640625" style="271" customWidth="1"/>
    <col min="14335" max="14335" width="18.6640625" style="271" customWidth="1"/>
    <col min="14336" max="14336" width="16.33203125" style="271" customWidth="1"/>
    <col min="14337" max="14341" width="18.6640625" style="271" customWidth="1"/>
    <col min="14342" max="14342" width="1.6640625" style="271" customWidth="1"/>
    <col min="14343" max="14343" width="17" style="271" customWidth="1"/>
    <col min="14344" max="14590" width="10.6640625" style="271" customWidth="1"/>
    <col min="14591" max="14591" width="18.6640625" style="271" customWidth="1"/>
    <col min="14592" max="14592" width="16.33203125" style="271" customWidth="1"/>
    <col min="14593" max="14597" width="18.6640625" style="271" customWidth="1"/>
    <col min="14598" max="14598" width="1.6640625" style="271" customWidth="1"/>
    <col min="14599" max="14599" width="17" style="271" customWidth="1"/>
    <col min="14600" max="14846" width="10.6640625" style="271" customWidth="1"/>
    <col min="14847" max="14847" width="18.6640625" style="271" customWidth="1"/>
    <col min="14848" max="14848" width="16.33203125" style="271" customWidth="1"/>
    <col min="14849" max="14853" width="18.6640625" style="271" customWidth="1"/>
    <col min="14854" max="14854" width="1.6640625" style="271" customWidth="1"/>
    <col min="14855" max="14855" width="17" style="271" customWidth="1"/>
    <col min="14856" max="15102" width="10.6640625" style="271" customWidth="1"/>
    <col min="15103" max="15103" width="18.6640625" style="271" customWidth="1"/>
    <col min="15104" max="15104" width="16.33203125" style="271" customWidth="1"/>
    <col min="15105" max="15109" width="18.6640625" style="271" customWidth="1"/>
    <col min="15110" max="15110" width="1.6640625" style="271" customWidth="1"/>
    <col min="15111" max="15111" width="17" style="271" customWidth="1"/>
    <col min="15112" max="15358" width="10.6640625" style="271" customWidth="1"/>
    <col min="15359" max="15359" width="18.6640625" style="271" customWidth="1"/>
    <col min="15360" max="15360" width="16.33203125" style="271" customWidth="1"/>
    <col min="15361" max="15365" width="18.6640625" style="271" customWidth="1"/>
    <col min="15366" max="15366" width="1.6640625" style="271" customWidth="1"/>
    <col min="15367" max="15367" width="17" style="271" customWidth="1"/>
    <col min="15368" max="15614" width="10.6640625" style="271" customWidth="1"/>
    <col min="15615" max="15615" width="18.6640625" style="271" customWidth="1"/>
    <col min="15616" max="15616" width="16.33203125" style="271" customWidth="1"/>
    <col min="15617" max="15621" width="18.6640625" style="271" customWidth="1"/>
    <col min="15622" max="15622" width="1.6640625" style="271" customWidth="1"/>
    <col min="15623" max="15623" width="17" style="271" customWidth="1"/>
    <col min="15624" max="15870" width="10.6640625" style="271" customWidth="1"/>
    <col min="15871" max="15871" width="18.6640625" style="271" customWidth="1"/>
    <col min="15872" max="15872" width="16.33203125" style="271" customWidth="1"/>
    <col min="15873" max="15877" width="18.6640625" style="271" customWidth="1"/>
    <col min="15878" max="15878" width="1.6640625" style="271" customWidth="1"/>
    <col min="15879" max="15879" width="17" style="271" customWidth="1"/>
    <col min="15880" max="16126" width="10.6640625" style="271" customWidth="1"/>
    <col min="16127" max="16127" width="18.6640625" style="271" customWidth="1"/>
    <col min="16128" max="16128" width="16.33203125" style="271" customWidth="1"/>
    <col min="16129" max="16133" width="18.6640625" style="271" customWidth="1"/>
    <col min="16134" max="16134" width="1.6640625" style="271" customWidth="1"/>
    <col min="16135" max="16135" width="17" style="271" customWidth="1"/>
    <col min="16136" max="16384" width="10.6640625" style="271" customWidth="1"/>
  </cols>
  <sheetData>
    <row r="1" spans="1:7" ht="12.75" customHeight="1">
      <c r="A1" s="822" t="s">
        <v>452</v>
      </c>
      <c r="B1" s="822"/>
      <c r="C1" s="822"/>
      <c r="D1" s="822"/>
      <c r="E1" s="822"/>
      <c r="F1" s="822"/>
      <c r="G1" s="822"/>
    </row>
    <row r="2" spans="1:7" ht="15.75" customHeight="1">
      <c r="A2" s="823" t="s">
        <v>451</v>
      </c>
      <c r="B2" s="823"/>
      <c r="C2" s="823"/>
      <c r="D2" s="823"/>
      <c r="E2" s="823"/>
      <c r="F2" s="823"/>
      <c r="G2" s="823"/>
    </row>
    <row r="3" spans="1:7" ht="2.1" customHeight="1"/>
    <row r="4" spans="1:7" ht="11.25" customHeight="1">
      <c r="A4" s="272" t="s">
        <v>63</v>
      </c>
      <c r="B4" s="300" t="s">
        <v>64</v>
      </c>
      <c r="C4" s="300"/>
      <c r="D4" s="300"/>
      <c r="E4" s="300"/>
      <c r="F4" s="300"/>
      <c r="G4" s="300"/>
    </row>
    <row r="5" spans="1:7" ht="2.1" customHeight="1"/>
    <row r="6" spans="1:7" ht="12">
      <c r="A6" s="273" t="s">
        <v>65</v>
      </c>
      <c r="B6" s="824" t="s">
        <v>6</v>
      </c>
      <c r="C6" s="824"/>
      <c r="D6" s="824" t="s">
        <v>7</v>
      </c>
      <c r="E6" s="824"/>
      <c r="F6" s="824" t="s">
        <v>8</v>
      </c>
      <c r="G6" s="824"/>
    </row>
    <row r="7" spans="1:7" ht="12">
      <c r="A7" s="273" t="s">
        <v>450</v>
      </c>
      <c r="B7" s="273" t="s">
        <v>9</v>
      </c>
      <c r="C7" s="273" t="s">
        <v>10</v>
      </c>
      <c r="D7" s="273" t="s">
        <v>9</v>
      </c>
      <c r="E7" s="273" t="s">
        <v>10</v>
      </c>
      <c r="F7" s="273" t="s">
        <v>9</v>
      </c>
      <c r="G7" s="273" t="s">
        <v>10</v>
      </c>
    </row>
    <row r="8" spans="1:7">
      <c r="A8" s="274" t="s">
        <v>14</v>
      </c>
      <c r="B8" s="275">
        <v>855636.76</v>
      </c>
      <c r="C8" s="276"/>
      <c r="D8" s="276"/>
      <c r="E8" s="275">
        <v>828213.75</v>
      </c>
      <c r="F8" s="275">
        <v>27423.01</v>
      </c>
      <c r="G8" s="277"/>
    </row>
    <row r="9" spans="1:7" ht="12" outlineLevel="1" collapsed="1">
      <c r="A9" s="279" t="s">
        <v>15</v>
      </c>
      <c r="B9" s="280">
        <v>1380.49</v>
      </c>
      <c r="C9" s="281"/>
      <c r="D9" s="281"/>
      <c r="E9" s="281"/>
      <c r="F9" s="280">
        <v>1380.49</v>
      </c>
      <c r="G9" s="283"/>
    </row>
    <row r="10" spans="1:7" ht="12" hidden="1" outlineLevel="2">
      <c r="A10" s="291" t="s">
        <v>453</v>
      </c>
      <c r="B10" s="288">
        <v>1000</v>
      </c>
      <c r="C10" s="287"/>
      <c r="D10" s="287"/>
      <c r="E10" s="287"/>
      <c r="F10" s="288">
        <v>1000</v>
      </c>
      <c r="G10" s="289"/>
    </row>
    <row r="11" spans="1:7" ht="12" hidden="1" outlineLevel="2">
      <c r="A11" s="291" t="s">
        <v>454</v>
      </c>
      <c r="B11" s="292">
        <v>380.49</v>
      </c>
      <c r="C11" s="287"/>
      <c r="D11" s="287"/>
      <c r="E11" s="287"/>
      <c r="F11" s="292">
        <v>380.49</v>
      </c>
      <c r="G11" s="289"/>
    </row>
    <row r="12" spans="1:7" ht="12" outlineLevel="1" collapsed="1">
      <c r="A12" s="279" t="s">
        <v>76</v>
      </c>
      <c r="B12" s="281"/>
      <c r="C12" s="281"/>
      <c r="D12" s="281"/>
      <c r="E12" s="281"/>
      <c r="F12" s="281"/>
      <c r="G12" s="283"/>
    </row>
    <row r="13" spans="1:7" ht="12" hidden="1" outlineLevel="2">
      <c r="A13" s="285" t="s">
        <v>455</v>
      </c>
      <c r="B13" s="281"/>
      <c r="C13" s="281"/>
      <c r="D13" s="281"/>
      <c r="E13" s="281"/>
      <c r="F13" s="281"/>
      <c r="G13" s="283"/>
    </row>
    <row r="14" spans="1:7" ht="12" hidden="1" outlineLevel="3">
      <c r="A14" s="286" t="s">
        <v>78</v>
      </c>
      <c r="B14" s="297">
        <v>-6411060</v>
      </c>
      <c r="C14" s="287"/>
      <c r="D14" s="287"/>
      <c r="E14" s="287"/>
      <c r="F14" s="297">
        <v>-6411060</v>
      </c>
      <c r="G14" s="289"/>
    </row>
    <row r="15" spans="1:7" ht="12" hidden="1" outlineLevel="3">
      <c r="A15" s="286" t="s">
        <v>456</v>
      </c>
      <c r="B15" s="288">
        <v>6411060</v>
      </c>
      <c r="C15" s="287"/>
      <c r="D15" s="287"/>
      <c r="E15" s="287"/>
      <c r="F15" s="288">
        <v>6411060</v>
      </c>
      <c r="G15" s="289"/>
    </row>
    <row r="16" spans="1:7" ht="12" outlineLevel="1" collapsed="1">
      <c r="A16" s="279" t="s">
        <v>17</v>
      </c>
      <c r="B16" s="280">
        <v>854255.88</v>
      </c>
      <c r="C16" s="281"/>
      <c r="D16" s="281"/>
      <c r="E16" s="280">
        <v>828213.75</v>
      </c>
      <c r="F16" s="280">
        <v>26042.13</v>
      </c>
      <c r="G16" s="283"/>
    </row>
    <row r="17" spans="1:7" ht="12" hidden="1" outlineLevel="2">
      <c r="A17" s="291" t="s">
        <v>457</v>
      </c>
      <c r="B17" s="288">
        <v>838348.73</v>
      </c>
      <c r="C17" s="287"/>
      <c r="D17" s="287"/>
      <c r="E17" s="288">
        <v>828213.75</v>
      </c>
      <c r="F17" s="288">
        <v>10134.98</v>
      </c>
      <c r="G17" s="289"/>
    </row>
    <row r="18" spans="1:7" ht="12" hidden="1" outlineLevel="2">
      <c r="A18" s="291" t="s">
        <v>458</v>
      </c>
      <c r="B18" s="288">
        <v>15907.05</v>
      </c>
      <c r="C18" s="287"/>
      <c r="D18" s="287"/>
      <c r="E18" s="287"/>
      <c r="F18" s="288">
        <v>15907.05</v>
      </c>
      <c r="G18" s="289"/>
    </row>
    <row r="19" spans="1:7" ht="12" hidden="1" outlineLevel="2">
      <c r="A19" s="291" t="s">
        <v>459</v>
      </c>
      <c r="B19" s="292">
        <v>0.1</v>
      </c>
      <c r="C19" s="287"/>
      <c r="D19" s="287"/>
      <c r="E19" s="287"/>
      <c r="F19" s="292">
        <v>0.1</v>
      </c>
      <c r="G19" s="289"/>
    </row>
    <row r="20" spans="1:7" ht="12" outlineLevel="1" collapsed="1">
      <c r="A20" s="279" t="s">
        <v>460</v>
      </c>
      <c r="B20" s="282">
        <v>0.39</v>
      </c>
      <c r="C20" s="281"/>
      <c r="D20" s="281"/>
      <c r="E20" s="281"/>
      <c r="F20" s="282">
        <v>0.39</v>
      </c>
      <c r="G20" s="283"/>
    </row>
    <row r="21" spans="1:7" ht="12" hidden="1" outlineLevel="2">
      <c r="A21" s="291" t="s">
        <v>458</v>
      </c>
      <c r="B21" s="292">
        <v>0.39</v>
      </c>
      <c r="C21" s="287"/>
      <c r="D21" s="287"/>
      <c r="E21" s="287"/>
      <c r="F21" s="292">
        <v>0.39</v>
      </c>
      <c r="G21" s="289"/>
    </row>
    <row r="22" spans="1:7">
      <c r="A22" s="274" t="s">
        <v>19</v>
      </c>
      <c r="B22" s="275">
        <v>2085557.07</v>
      </c>
      <c r="C22" s="276"/>
      <c r="D22" s="276"/>
      <c r="E22" s="276"/>
      <c r="F22" s="275">
        <v>2085557.07</v>
      </c>
      <c r="G22" s="277"/>
    </row>
    <row r="23" spans="1:7" ht="24" outlineLevel="1">
      <c r="A23" s="279" t="s">
        <v>20</v>
      </c>
      <c r="B23" s="280">
        <v>2085557.05</v>
      </c>
      <c r="C23" s="281"/>
      <c r="D23" s="281"/>
      <c r="E23" s="281"/>
      <c r="F23" s="280">
        <v>2085557.05</v>
      </c>
      <c r="G23" s="283"/>
    </row>
    <row r="24" spans="1:7" ht="12" outlineLevel="1">
      <c r="A24" s="279" t="s">
        <v>181</v>
      </c>
      <c r="B24" s="282">
        <v>0.02</v>
      </c>
      <c r="C24" s="281"/>
      <c r="D24" s="281"/>
      <c r="E24" s="281"/>
      <c r="F24" s="282">
        <v>0.02</v>
      </c>
      <c r="G24" s="283"/>
    </row>
    <row r="25" spans="1:7" ht="12" hidden="1" outlineLevel="2">
      <c r="A25" s="285" t="s">
        <v>461</v>
      </c>
      <c r="B25" s="282">
        <v>0.02</v>
      </c>
      <c r="C25" s="281"/>
      <c r="D25" s="281"/>
      <c r="E25" s="281"/>
      <c r="F25" s="282">
        <v>0.02</v>
      </c>
      <c r="G25" s="283"/>
    </row>
    <row r="26" spans="1:7">
      <c r="A26" s="274" t="s">
        <v>24</v>
      </c>
      <c r="B26" s="275">
        <v>1043882.91</v>
      </c>
      <c r="C26" s="276"/>
      <c r="D26" s="276"/>
      <c r="E26" s="276"/>
      <c r="F26" s="275">
        <v>1043882.91</v>
      </c>
      <c r="G26" s="277"/>
    </row>
    <row r="27" spans="1:7" ht="12" hidden="1" outlineLevel="1">
      <c r="A27" s="279" t="s">
        <v>25</v>
      </c>
      <c r="B27" s="280">
        <v>1003643.99</v>
      </c>
      <c r="C27" s="281"/>
      <c r="D27" s="281"/>
      <c r="E27" s="281"/>
      <c r="F27" s="280">
        <v>1003643.99</v>
      </c>
      <c r="G27" s="283"/>
    </row>
    <row r="28" spans="1:7" ht="12" hidden="1" outlineLevel="1">
      <c r="A28" s="279" t="s">
        <v>244</v>
      </c>
      <c r="B28" s="280">
        <v>40238.92</v>
      </c>
      <c r="C28" s="281"/>
      <c r="D28" s="281"/>
      <c r="E28" s="281"/>
      <c r="F28" s="280">
        <v>40238.92</v>
      </c>
      <c r="G28" s="283"/>
    </row>
    <row r="29" spans="1:7" collapsed="1">
      <c r="A29" s="274" t="s">
        <v>26</v>
      </c>
      <c r="B29" s="275">
        <v>9637.2199999999993</v>
      </c>
      <c r="C29" s="276"/>
      <c r="D29" s="275">
        <v>1111.5</v>
      </c>
      <c r="E29" s="298">
        <v>689.15</v>
      </c>
      <c r="F29" s="451">
        <v>10059.57</v>
      </c>
      <c r="G29" s="277"/>
    </row>
    <row r="30" spans="1:7" ht="12" outlineLevel="1" collapsed="1">
      <c r="A30" s="279" t="s">
        <v>28</v>
      </c>
      <c r="B30" s="280">
        <v>9637.2199999999993</v>
      </c>
      <c r="C30" s="281"/>
      <c r="D30" s="280">
        <v>1111.5</v>
      </c>
      <c r="E30" s="282">
        <v>689.15</v>
      </c>
      <c r="F30" s="280">
        <v>10059.57</v>
      </c>
      <c r="G30" s="283"/>
    </row>
    <row r="31" spans="1:7" ht="12" hidden="1" outlineLevel="2">
      <c r="A31" s="285" t="s">
        <v>29</v>
      </c>
      <c r="B31" s="281"/>
      <c r="C31" s="281"/>
      <c r="D31" s="282">
        <v>422.35</v>
      </c>
      <c r="E31" s="282">
        <v>689.15</v>
      </c>
      <c r="F31" s="299">
        <v>-266.8</v>
      </c>
      <c r="G31" s="283"/>
    </row>
    <row r="32" spans="1:7" ht="24" hidden="1" outlineLevel="2">
      <c r="A32" s="285" t="s">
        <v>30</v>
      </c>
      <c r="B32" s="281"/>
      <c r="C32" s="281"/>
      <c r="D32" s="282">
        <v>689.15</v>
      </c>
      <c r="E32" s="281"/>
      <c r="F32" s="282">
        <v>689.15</v>
      </c>
      <c r="G32" s="283"/>
    </row>
    <row r="33" spans="1:7" ht="12" hidden="1" outlineLevel="2">
      <c r="A33" s="285" t="s">
        <v>462</v>
      </c>
      <c r="B33" s="280">
        <v>9637.2199999999993</v>
      </c>
      <c r="C33" s="281"/>
      <c r="D33" s="281"/>
      <c r="E33" s="281"/>
      <c r="F33" s="280">
        <v>9637.2199999999993</v>
      </c>
      <c r="G33" s="283"/>
    </row>
    <row r="34" spans="1:7">
      <c r="A34" s="274" t="s">
        <v>184</v>
      </c>
      <c r="B34" s="275">
        <v>1366.26</v>
      </c>
      <c r="C34" s="276"/>
      <c r="D34" s="276"/>
      <c r="E34" s="298">
        <v>241.94</v>
      </c>
      <c r="F34" s="275">
        <v>1124.32</v>
      </c>
      <c r="G34" s="277"/>
    </row>
    <row r="35" spans="1:7" ht="12" outlineLevel="1">
      <c r="A35" s="279" t="s">
        <v>185</v>
      </c>
      <c r="B35" s="280">
        <v>1366.26</v>
      </c>
      <c r="C35" s="281"/>
      <c r="D35" s="281"/>
      <c r="E35" s="282">
        <v>241.94</v>
      </c>
      <c r="F35" s="280">
        <v>1124.32</v>
      </c>
      <c r="G35" s="283"/>
    </row>
    <row r="36" spans="1:7">
      <c r="A36" s="274" t="s">
        <v>463</v>
      </c>
      <c r="B36" s="276"/>
      <c r="C36" s="275">
        <v>203836.51</v>
      </c>
      <c r="D36" s="276"/>
      <c r="E36" s="276"/>
      <c r="F36" s="276"/>
      <c r="G36" s="275">
        <v>203836.51</v>
      </c>
    </row>
    <row r="37" spans="1:7" ht="12" hidden="1" outlineLevel="1">
      <c r="A37" s="279" t="s">
        <v>464</v>
      </c>
      <c r="B37" s="280">
        <v>900246.43</v>
      </c>
      <c r="C37" s="281"/>
      <c r="D37" s="281"/>
      <c r="E37" s="281"/>
      <c r="F37" s="280">
        <v>900246.43</v>
      </c>
      <c r="G37" s="283"/>
    </row>
    <row r="38" spans="1:7" ht="12" hidden="1" outlineLevel="1">
      <c r="A38" s="279" t="s">
        <v>465</v>
      </c>
      <c r="B38" s="281"/>
      <c r="C38" s="280">
        <v>1104082.94</v>
      </c>
      <c r="D38" s="281"/>
      <c r="E38" s="281"/>
      <c r="F38" s="281"/>
      <c r="G38" s="280">
        <v>1104082.94</v>
      </c>
    </row>
    <row r="39" spans="1:7" collapsed="1">
      <c r="A39" s="274" t="s">
        <v>401</v>
      </c>
      <c r="B39" s="276"/>
      <c r="C39" s="276"/>
      <c r="D39" s="276"/>
      <c r="E39" s="276"/>
      <c r="F39" s="276"/>
      <c r="G39" s="277"/>
    </row>
    <row r="40" spans="1:7" ht="12" hidden="1" outlineLevel="1">
      <c r="A40" s="279" t="s">
        <v>402</v>
      </c>
      <c r="B40" s="280">
        <v>2834183.71</v>
      </c>
      <c r="C40" s="281"/>
      <c r="D40" s="281"/>
      <c r="E40" s="281"/>
      <c r="F40" s="280">
        <v>2834183.71</v>
      </c>
      <c r="G40" s="283"/>
    </row>
    <row r="41" spans="1:7" ht="12" hidden="1" outlineLevel="1">
      <c r="A41" s="279" t="s">
        <v>466</v>
      </c>
      <c r="B41" s="281"/>
      <c r="C41" s="280">
        <v>2834183.71</v>
      </c>
      <c r="D41" s="281"/>
      <c r="E41" s="281"/>
      <c r="F41" s="281"/>
      <c r="G41" s="280">
        <v>2834183.71</v>
      </c>
    </row>
    <row r="42" spans="1:7" collapsed="1">
      <c r="A42" s="274" t="s">
        <v>41</v>
      </c>
      <c r="B42" s="276"/>
      <c r="C42" s="275">
        <v>22879.02</v>
      </c>
      <c r="D42" s="275">
        <v>25078</v>
      </c>
      <c r="E42" s="275">
        <v>14637</v>
      </c>
      <c r="F42" s="276"/>
      <c r="G42" s="275">
        <v>12438.02</v>
      </c>
    </row>
    <row r="43" spans="1:7" ht="12" outlineLevel="1">
      <c r="A43" s="279" t="s">
        <v>43</v>
      </c>
      <c r="B43" s="281"/>
      <c r="C43" s="282">
        <v>17.23</v>
      </c>
      <c r="D43" s="280">
        <v>1496</v>
      </c>
      <c r="E43" s="280">
        <v>2244</v>
      </c>
      <c r="F43" s="281"/>
      <c r="G43" s="282">
        <v>765.23</v>
      </c>
    </row>
    <row r="44" spans="1:7" ht="12" outlineLevel="1" collapsed="1">
      <c r="A44" s="279" t="s">
        <v>42</v>
      </c>
      <c r="B44" s="281"/>
      <c r="C44" s="280">
        <v>24957.22</v>
      </c>
      <c r="D44" s="280">
        <v>15320</v>
      </c>
      <c r="E44" s="281"/>
      <c r="F44" s="281"/>
      <c r="G44" s="280">
        <v>9637.2199999999993</v>
      </c>
    </row>
    <row r="45" spans="1:7" ht="12" hidden="1" outlineLevel="2">
      <c r="A45" s="285" t="s">
        <v>425</v>
      </c>
      <c r="B45" s="281"/>
      <c r="C45" s="280">
        <v>24957.22</v>
      </c>
      <c r="D45" s="280">
        <v>15320</v>
      </c>
      <c r="E45" s="281"/>
      <c r="F45" s="281"/>
      <c r="G45" s="280">
        <v>9637.2199999999993</v>
      </c>
    </row>
    <row r="46" spans="1:7" ht="12" outlineLevel="1" collapsed="1">
      <c r="A46" s="279" t="s">
        <v>44</v>
      </c>
      <c r="B46" s="281"/>
      <c r="C46" s="282">
        <v>33.07</v>
      </c>
      <c r="D46" s="280">
        <v>8262</v>
      </c>
      <c r="E46" s="280">
        <v>12393</v>
      </c>
      <c r="F46" s="281"/>
      <c r="G46" s="280">
        <v>4164.07</v>
      </c>
    </row>
    <row r="47" spans="1:7" ht="12" outlineLevel="1">
      <c r="A47" s="279" t="s">
        <v>46</v>
      </c>
      <c r="B47" s="281"/>
      <c r="C47" s="299">
        <v>-931.5</v>
      </c>
      <c r="D47" s="281"/>
      <c r="E47" s="281"/>
      <c r="F47" s="281"/>
      <c r="G47" s="299">
        <v>-931.5</v>
      </c>
    </row>
    <row r="48" spans="1:7" ht="12" outlineLevel="1">
      <c r="A48" s="279" t="s">
        <v>47</v>
      </c>
      <c r="B48" s="281"/>
      <c r="C48" s="293">
        <v>-1197</v>
      </c>
      <c r="D48" s="281"/>
      <c r="E48" s="281"/>
      <c r="F48" s="281"/>
      <c r="G48" s="293">
        <v>-1197</v>
      </c>
    </row>
    <row r="49" spans="1:7" ht="21">
      <c r="A49" s="274" t="s">
        <v>48</v>
      </c>
      <c r="B49" s="276"/>
      <c r="C49" s="294">
        <v>-11988.18</v>
      </c>
      <c r="D49" s="275">
        <v>31450</v>
      </c>
      <c r="E49" s="275">
        <v>47175</v>
      </c>
      <c r="F49" s="276"/>
      <c r="G49" s="275">
        <v>3736.82</v>
      </c>
    </row>
    <row r="50" spans="1:7" ht="12" outlineLevel="1" collapsed="1">
      <c r="A50" s="279" t="s">
        <v>49</v>
      </c>
      <c r="B50" s="281"/>
      <c r="C50" s="293">
        <v>-21719.37</v>
      </c>
      <c r="D50" s="280">
        <v>14450</v>
      </c>
      <c r="E50" s="280">
        <v>21675</v>
      </c>
      <c r="F50" s="281"/>
      <c r="G50" s="293">
        <v>-14494.37</v>
      </c>
    </row>
    <row r="51" spans="1:7" ht="12" outlineLevel="2">
      <c r="A51" s="285" t="s">
        <v>187</v>
      </c>
      <c r="B51" s="281"/>
      <c r="C51" s="293">
        <v>-8399.56</v>
      </c>
      <c r="D51" s="280">
        <v>5950</v>
      </c>
      <c r="E51" s="280">
        <v>8925</v>
      </c>
      <c r="F51" s="281"/>
      <c r="G51" s="293">
        <v>-5424.56</v>
      </c>
    </row>
    <row r="52" spans="1:7" ht="24" outlineLevel="2">
      <c r="A52" s="285" t="s">
        <v>199</v>
      </c>
      <c r="B52" s="281"/>
      <c r="C52" s="293">
        <v>-1795.58</v>
      </c>
      <c r="D52" s="280">
        <v>3400</v>
      </c>
      <c r="E52" s="280">
        <v>5100</v>
      </c>
      <c r="F52" s="281"/>
      <c r="G52" s="299">
        <v>-95.58</v>
      </c>
    </row>
    <row r="53" spans="1:7" ht="24" outlineLevel="2" collapsed="1">
      <c r="A53" s="285" t="s">
        <v>77</v>
      </c>
      <c r="B53" s="281"/>
      <c r="C53" s="293">
        <v>-11524.23</v>
      </c>
      <c r="D53" s="280">
        <v>5100</v>
      </c>
      <c r="E53" s="280">
        <v>7650</v>
      </c>
      <c r="F53" s="281"/>
      <c r="G53" s="293">
        <v>-8974.23</v>
      </c>
    </row>
    <row r="54" spans="1:7" ht="12" outlineLevel="1">
      <c r="A54" s="279" t="s">
        <v>50</v>
      </c>
      <c r="B54" s="281"/>
      <c r="C54" s="280">
        <v>9731.19</v>
      </c>
      <c r="D54" s="280">
        <v>17000</v>
      </c>
      <c r="E54" s="280">
        <v>25500</v>
      </c>
      <c r="F54" s="281"/>
      <c r="G54" s="280">
        <v>18231.189999999999</v>
      </c>
    </row>
    <row r="55" spans="1:7">
      <c r="A55" s="274" t="s">
        <v>51</v>
      </c>
      <c r="B55" s="276"/>
      <c r="C55" s="275">
        <v>96391.02</v>
      </c>
      <c r="D55" s="275">
        <v>208186.94</v>
      </c>
      <c r="E55" s="275">
        <v>285938.94</v>
      </c>
      <c r="F55" s="276"/>
      <c r="G55" s="275">
        <v>174143.02</v>
      </c>
    </row>
    <row r="56" spans="1:7" ht="12" outlineLevel="1">
      <c r="A56" s="279" t="s">
        <v>52</v>
      </c>
      <c r="B56" s="281"/>
      <c r="C56" s="280">
        <v>96391.02</v>
      </c>
      <c r="D56" s="280">
        <v>27238.94</v>
      </c>
      <c r="E56" s="280">
        <v>30938.94</v>
      </c>
      <c r="F56" s="281"/>
      <c r="G56" s="280">
        <v>100091.02</v>
      </c>
    </row>
    <row r="57" spans="1:7" ht="12" outlineLevel="1">
      <c r="A57" s="279" t="s">
        <v>53</v>
      </c>
      <c r="B57" s="281"/>
      <c r="C57" s="281"/>
      <c r="D57" s="280">
        <v>180948</v>
      </c>
      <c r="E57" s="280">
        <v>255000</v>
      </c>
      <c r="F57" s="281"/>
      <c r="G57" s="280">
        <v>74052</v>
      </c>
    </row>
    <row r="58" spans="1:7">
      <c r="A58" s="274" t="s">
        <v>56</v>
      </c>
      <c r="B58" s="276"/>
      <c r="C58" s="275">
        <v>5922605.6399999997</v>
      </c>
      <c r="D58" s="275">
        <v>596584.75</v>
      </c>
      <c r="E58" s="276"/>
      <c r="F58" s="276"/>
      <c r="G58" s="275">
        <v>5326020.8899999997</v>
      </c>
    </row>
    <row r="59" spans="1:7" ht="12" outlineLevel="1">
      <c r="A59" s="279" t="s">
        <v>57</v>
      </c>
      <c r="B59" s="281"/>
      <c r="C59" s="280">
        <v>5922605.6399999997</v>
      </c>
      <c r="D59" s="280">
        <v>596584.75</v>
      </c>
      <c r="E59" s="281"/>
      <c r="F59" s="281"/>
      <c r="G59" s="280">
        <v>5326020.8899999997</v>
      </c>
    </row>
    <row r="60" spans="1:7">
      <c r="A60" s="274" t="s">
        <v>61</v>
      </c>
      <c r="B60" s="276"/>
      <c r="C60" s="275">
        <v>19000000</v>
      </c>
      <c r="D60" s="276"/>
      <c r="E60" s="276"/>
      <c r="F60" s="276"/>
      <c r="G60" s="451">
        <v>19000000</v>
      </c>
    </row>
    <row r="61" spans="1:7" ht="12" hidden="1" outlineLevel="1">
      <c r="A61" s="279" t="s">
        <v>62</v>
      </c>
      <c r="B61" s="281"/>
      <c r="C61" s="280">
        <v>19000000</v>
      </c>
      <c r="D61" s="281"/>
      <c r="E61" s="281"/>
      <c r="F61" s="281"/>
      <c r="G61" s="280">
        <v>19000000</v>
      </c>
    </row>
    <row r="62" spans="1:7" collapsed="1">
      <c r="A62" s="274" t="s">
        <v>190</v>
      </c>
      <c r="B62" s="276"/>
      <c r="C62" s="294">
        <v>-21237643.789999999</v>
      </c>
      <c r="D62" s="276"/>
      <c r="E62" s="276"/>
      <c r="F62" s="276"/>
      <c r="G62" s="452">
        <v>-21237643.789999999</v>
      </c>
    </row>
    <row r="63" spans="1:7" ht="12" hidden="1" outlineLevel="1">
      <c r="A63" s="279" t="s">
        <v>191</v>
      </c>
      <c r="B63" s="281"/>
      <c r="C63" s="280">
        <v>69411047.290000007</v>
      </c>
      <c r="D63" s="281"/>
      <c r="E63" s="281"/>
      <c r="F63" s="281"/>
      <c r="G63" s="280">
        <v>69411047.290000007</v>
      </c>
    </row>
    <row r="64" spans="1:7" ht="12" hidden="1" outlineLevel="1">
      <c r="A64" s="279" t="s">
        <v>192</v>
      </c>
      <c r="B64" s="281"/>
      <c r="C64" s="293">
        <v>-90648691.079999998</v>
      </c>
      <c r="D64" s="281"/>
      <c r="E64" s="281"/>
      <c r="F64" s="281"/>
      <c r="G64" s="293">
        <v>-90648691.079999998</v>
      </c>
    </row>
    <row r="65" spans="1:7" collapsed="1">
      <c r="A65" s="274" t="s">
        <v>72</v>
      </c>
      <c r="B65" s="276"/>
      <c r="C65" s="276"/>
      <c r="D65" s="275">
        <v>314484.59000000003</v>
      </c>
      <c r="E65" s="276"/>
      <c r="F65" s="451">
        <v>314484.59000000003</v>
      </c>
      <c r="G65" s="277"/>
    </row>
    <row r="66" spans="1:7" ht="12" hidden="1" outlineLevel="1">
      <c r="A66" s="279" t="s">
        <v>73</v>
      </c>
      <c r="B66" s="281"/>
      <c r="C66" s="281"/>
      <c r="D66" s="280">
        <v>314484.59000000003</v>
      </c>
      <c r="E66" s="281"/>
      <c r="F66" s="280">
        <v>314484.59000000003</v>
      </c>
      <c r="G66" s="283"/>
    </row>
    <row r="67" spans="1:7" ht="12" collapsed="1">
      <c r="A67" s="295" t="s">
        <v>0</v>
      </c>
      <c r="B67" s="296">
        <v>3996080.22</v>
      </c>
      <c r="C67" s="296">
        <v>3996080.22</v>
      </c>
      <c r="D67" s="296">
        <v>1176895.78</v>
      </c>
      <c r="E67" s="296">
        <v>1176895.78</v>
      </c>
      <c r="F67" s="296">
        <v>3482531.47</v>
      </c>
      <c r="G67" s="296">
        <v>3482531.47</v>
      </c>
    </row>
  </sheetData>
  <mergeCells count="5">
    <mergeCell ref="A1:G1"/>
    <mergeCell ref="A2:G2"/>
    <mergeCell ref="B6:C6"/>
    <mergeCell ref="D6:E6"/>
    <mergeCell ref="F6:G6"/>
  </mergeCell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F115"/>
  <sheetViews>
    <sheetView topLeftCell="A26" zoomScale="80" zoomScaleNormal="80" zoomScaleSheetLayoutView="85" workbookViewId="0">
      <pane xSplit="2" ySplit="4" topLeftCell="C39" activePane="bottomRight" state="frozen"/>
      <selection activeCell="G28" sqref="G28"/>
      <selection pane="topRight" activeCell="G28" sqref="G28"/>
      <selection pane="bottomLeft" activeCell="G28" sqref="G28"/>
      <selection pane="bottomRight" activeCell="D64" sqref="D64"/>
    </sheetView>
  </sheetViews>
  <sheetFormatPr defaultColWidth="10.33203125" defaultRowHeight="12" outlineLevelRow="1"/>
  <cols>
    <col min="1" max="1" width="59.83203125" style="23" customWidth="1"/>
    <col min="2" max="2" width="14.83203125" style="23" customWidth="1"/>
    <col min="3" max="4" width="23.6640625" style="24" customWidth="1"/>
    <col min="5" max="5" width="15.83203125" style="24" customWidth="1"/>
    <col min="6" max="6" width="19.33203125" style="26" customWidth="1"/>
    <col min="7" max="16384" width="10.33203125" style="23"/>
  </cols>
  <sheetData>
    <row r="1" spans="1:6">
      <c r="D1" s="25" t="s">
        <v>88</v>
      </c>
      <c r="E1" s="25"/>
    </row>
    <row r="2" spans="1:6">
      <c r="D2" s="25" t="s">
        <v>143</v>
      </c>
      <c r="E2" s="25"/>
    </row>
    <row r="3" spans="1:6">
      <c r="D3" s="25" t="s">
        <v>89</v>
      </c>
      <c r="E3" s="25"/>
    </row>
    <row r="4" spans="1:6">
      <c r="D4" s="25" t="s">
        <v>204</v>
      </c>
      <c r="E4" s="25"/>
    </row>
    <row r="5" spans="1:6" ht="3.75" customHeight="1">
      <c r="A5" s="28"/>
      <c r="D5" s="25"/>
      <c r="E5" s="25"/>
    </row>
    <row r="6" spans="1:6">
      <c r="A6" s="28"/>
      <c r="D6" s="25" t="s">
        <v>314</v>
      </c>
      <c r="E6" s="25"/>
    </row>
    <row r="7" spans="1:6" ht="3.75" customHeight="1">
      <c r="A7" s="28"/>
      <c r="D7" s="25"/>
      <c r="E7" s="25"/>
    </row>
    <row r="8" spans="1:6">
      <c r="A8" s="28"/>
      <c r="D8" s="25" t="s">
        <v>278</v>
      </c>
      <c r="E8" s="25"/>
    </row>
    <row r="9" spans="1:6" s="24" customFormat="1" ht="3.75" customHeight="1">
      <c r="A9" s="29"/>
      <c r="B9" s="29"/>
      <c r="C9" s="29"/>
      <c r="D9" s="29"/>
      <c r="E9" s="29"/>
      <c r="F9" s="27"/>
    </row>
    <row r="10" spans="1:6" s="24" customFormat="1" ht="24" customHeight="1">
      <c r="A10" s="29" t="s">
        <v>172</v>
      </c>
      <c r="B10" s="825" t="s">
        <v>387</v>
      </c>
      <c r="C10" s="825"/>
      <c r="D10" s="825"/>
      <c r="E10" s="252"/>
      <c r="F10" s="27"/>
    </row>
    <row r="11" spans="1:6" s="30" customFormat="1">
      <c r="C11" s="29"/>
      <c r="D11" s="29"/>
      <c r="E11" s="29"/>
      <c r="F11" s="31"/>
    </row>
    <row r="12" spans="1:6" s="24" customFormat="1">
      <c r="A12" s="29" t="s">
        <v>315</v>
      </c>
      <c r="B12" s="825" t="s">
        <v>316</v>
      </c>
      <c r="C12" s="825"/>
      <c r="D12" s="825"/>
      <c r="E12" s="252"/>
      <c r="F12" s="27"/>
    </row>
    <row r="13" spans="1:6" s="24" customFormat="1">
      <c r="A13" s="29"/>
      <c r="B13" s="29"/>
      <c r="C13" s="29"/>
      <c r="D13" s="29"/>
      <c r="E13" s="29"/>
      <c r="F13" s="27"/>
    </row>
    <row r="14" spans="1:6" s="24" customFormat="1" ht="25.5" customHeight="1">
      <c r="A14" s="29" t="s">
        <v>317</v>
      </c>
      <c r="B14" s="825" t="s">
        <v>318</v>
      </c>
      <c r="C14" s="825"/>
      <c r="D14" s="825"/>
      <c r="E14" s="252"/>
      <c r="F14" s="27"/>
    </row>
    <row r="15" spans="1:6" s="24" customFormat="1">
      <c r="A15" s="29"/>
      <c r="B15" s="29"/>
      <c r="C15" s="29"/>
      <c r="D15" s="29"/>
      <c r="E15" s="29"/>
      <c r="F15" s="27"/>
    </row>
    <row r="16" spans="1:6" s="24" customFormat="1">
      <c r="A16" s="29" t="s">
        <v>319</v>
      </c>
      <c r="B16" s="825" t="s">
        <v>386</v>
      </c>
      <c r="C16" s="825"/>
      <c r="D16" s="825"/>
      <c r="E16" s="252"/>
      <c r="F16" s="27"/>
    </row>
    <row r="17" spans="1:6" s="24" customFormat="1">
      <c r="A17" s="29"/>
      <c r="B17" s="29"/>
      <c r="C17" s="29"/>
      <c r="D17" s="29"/>
      <c r="E17" s="29"/>
      <c r="F17" s="27"/>
    </row>
    <row r="18" spans="1:6" s="24" customFormat="1" ht="24">
      <c r="A18" s="32" t="s">
        <v>320</v>
      </c>
      <c r="B18" s="825" t="s">
        <v>321</v>
      </c>
      <c r="C18" s="825"/>
      <c r="D18" s="825"/>
      <c r="E18" s="252"/>
      <c r="F18" s="27"/>
    </row>
    <row r="19" spans="1:6" s="24" customFormat="1" ht="5.25" customHeight="1">
      <c r="A19" s="29"/>
      <c r="B19" s="29"/>
      <c r="C19" s="29"/>
      <c r="D19" s="29"/>
      <c r="E19" s="29"/>
      <c r="F19" s="27"/>
    </row>
    <row r="20" spans="1:6" s="24" customFormat="1">
      <c r="A20" s="29" t="s">
        <v>322</v>
      </c>
      <c r="B20" s="33">
        <v>3</v>
      </c>
      <c r="C20" s="33" t="s">
        <v>323</v>
      </c>
      <c r="D20" s="34"/>
      <c r="E20" s="253"/>
      <c r="F20" s="27"/>
    </row>
    <row r="21" spans="1:6" s="24" customFormat="1" ht="2.25" customHeight="1">
      <c r="A21" s="29"/>
      <c r="B21" s="29"/>
      <c r="C21" s="29"/>
      <c r="D21" s="29"/>
      <c r="E21" s="29"/>
      <c r="F21" s="27"/>
    </row>
    <row r="22" spans="1:6" s="24" customFormat="1">
      <c r="A22" s="29" t="s">
        <v>324</v>
      </c>
      <c r="B22" s="825" t="s">
        <v>325</v>
      </c>
      <c r="C22" s="825"/>
      <c r="D22" s="825"/>
      <c r="E22" s="252"/>
      <c r="F22" s="27"/>
    </row>
    <row r="23" spans="1:6" s="24" customFormat="1">
      <c r="A23" s="29"/>
      <c r="B23" s="29" t="s">
        <v>326</v>
      </c>
      <c r="C23" s="29"/>
      <c r="D23" s="29"/>
      <c r="E23" s="29"/>
      <c r="F23" s="27"/>
    </row>
    <row r="24" spans="1:6" s="24" customFormat="1">
      <c r="A24" s="29" t="s">
        <v>327</v>
      </c>
      <c r="B24" s="825" t="s">
        <v>328</v>
      </c>
      <c r="C24" s="825"/>
      <c r="D24" s="825"/>
      <c r="E24" s="252"/>
      <c r="F24" s="27"/>
    </row>
    <row r="25" spans="1:6">
      <c r="A25" s="30"/>
      <c r="B25" s="30"/>
      <c r="C25" s="29"/>
      <c r="D25" s="29"/>
      <c r="E25" s="29"/>
    </row>
    <row r="26" spans="1:6">
      <c r="A26" s="35" t="s">
        <v>329</v>
      </c>
      <c r="B26" s="36"/>
      <c r="C26" s="36"/>
      <c r="D26" s="36"/>
      <c r="E26" s="36"/>
    </row>
    <row r="27" spans="1:6">
      <c r="A27" s="35" t="s">
        <v>433</v>
      </c>
      <c r="B27" s="36"/>
      <c r="C27" s="36"/>
      <c r="D27" s="36"/>
      <c r="E27" s="36"/>
    </row>
    <row r="28" spans="1:6">
      <c r="A28" s="37"/>
      <c r="D28" s="25" t="s">
        <v>91</v>
      </c>
      <c r="E28" s="25"/>
    </row>
    <row r="29" spans="1:6" s="40" customFormat="1" ht="24">
      <c r="A29" s="38" t="s">
        <v>92</v>
      </c>
      <c r="B29" s="38" t="s">
        <v>93</v>
      </c>
      <c r="C29" s="38" t="s">
        <v>432</v>
      </c>
      <c r="D29" s="38" t="s">
        <v>431</v>
      </c>
      <c r="E29" s="254"/>
      <c r="F29" s="39"/>
    </row>
    <row r="30" spans="1:6">
      <c r="A30" s="38" t="s">
        <v>94</v>
      </c>
      <c r="B30" s="41"/>
      <c r="C30" s="42"/>
      <c r="D30" s="43"/>
      <c r="E30" s="255"/>
    </row>
    <row r="31" spans="1:6">
      <c r="A31" s="44" t="s">
        <v>95</v>
      </c>
      <c r="B31" s="45">
        <v>10</v>
      </c>
      <c r="C31" s="266">
        <f>'ОСВ 24 '!F7</f>
        <v>7747288.0700000003</v>
      </c>
      <c r="D31" s="42">
        <f>'ОСВ 24 '!B7</f>
        <v>31861084.66</v>
      </c>
      <c r="E31" s="256"/>
    </row>
    <row r="32" spans="1:6" ht="24">
      <c r="A32" s="44" t="s">
        <v>205</v>
      </c>
      <c r="B32" s="45">
        <v>11</v>
      </c>
      <c r="C32" s="42"/>
      <c r="D32" s="43"/>
      <c r="E32" s="257"/>
    </row>
    <row r="33" spans="1:6" ht="24">
      <c r="A33" s="44" t="s">
        <v>206</v>
      </c>
      <c r="B33" s="45">
        <v>12</v>
      </c>
      <c r="C33" s="42"/>
      <c r="D33" s="43"/>
      <c r="E33" s="257"/>
    </row>
    <row r="34" spans="1:6" ht="24">
      <c r="A34" s="44" t="s">
        <v>288</v>
      </c>
      <c r="B34" s="45">
        <v>13</v>
      </c>
      <c r="C34" s="42"/>
      <c r="D34" s="43"/>
      <c r="E34" s="257"/>
    </row>
    <row r="35" spans="1:6">
      <c r="A35" s="44" t="s">
        <v>212</v>
      </c>
      <c r="B35" s="45">
        <v>14</v>
      </c>
      <c r="C35" s="42"/>
      <c r="D35" s="43"/>
      <c r="E35" s="257"/>
    </row>
    <row r="36" spans="1:6">
      <c r="A36" s="44" t="s">
        <v>101</v>
      </c>
      <c r="B36" s="45">
        <v>15</v>
      </c>
      <c r="C36" s="42"/>
      <c r="D36" s="43"/>
      <c r="E36" s="257"/>
    </row>
    <row r="37" spans="1:6" ht="24">
      <c r="A37" s="44" t="s">
        <v>103</v>
      </c>
      <c r="B37" s="45">
        <v>16</v>
      </c>
      <c r="C37" s="266">
        <f>-'ОСВ 24 '!G73+'ОСВ 24 '!F17</f>
        <v>97159552.780000001</v>
      </c>
      <c r="D37" s="42">
        <f>'ОСВ 24 '!B17</f>
        <v>75915502.780000001</v>
      </c>
      <c r="E37" s="258"/>
    </row>
    <row r="38" spans="1:6">
      <c r="A38" s="44" t="s">
        <v>207</v>
      </c>
      <c r="B38" s="45">
        <v>17</v>
      </c>
      <c r="C38" s="42"/>
      <c r="D38" s="43"/>
      <c r="E38" s="257"/>
    </row>
    <row r="39" spans="1:6">
      <c r="A39" s="44" t="s">
        <v>208</v>
      </c>
      <c r="B39" s="45">
        <v>18</v>
      </c>
      <c r="C39" s="42"/>
      <c r="D39" s="43"/>
      <c r="E39" s="257"/>
    </row>
    <row r="40" spans="1:6">
      <c r="A40" s="44" t="s">
        <v>105</v>
      </c>
      <c r="B40" s="45">
        <v>19</v>
      </c>
      <c r="C40" s="266">
        <f>'ОСВ 24 '!F29</f>
        <v>11888946.529999999</v>
      </c>
      <c r="D40" s="42">
        <f>'ОСВ 24 '!B29</f>
        <v>11647661.970000001</v>
      </c>
      <c r="E40" s="258"/>
      <c r="F40" s="258"/>
    </row>
    <row r="41" spans="1:6">
      <c r="A41" s="44" t="s">
        <v>107</v>
      </c>
      <c r="B41" s="45">
        <v>20</v>
      </c>
      <c r="C41" s="266">
        <f>'ОСВ 24 '!F25</f>
        <v>92736413.980000004</v>
      </c>
      <c r="D41" s="42">
        <f>'ОСВ 24 '!B25</f>
        <v>36695696.93</v>
      </c>
    </row>
    <row r="42" spans="1:6">
      <c r="A42" s="44" t="s">
        <v>117</v>
      </c>
      <c r="B42" s="45">
        <v>21</v>
      </c>
      <c r="C42" s="42"/>
      <c r="D42" s="43"/>
      <c r="E42" s="257"/>
    </row>
    <row r="43" spans="1:6">
      <c r="A43" s="44" t="s">
        <v>109</v>
      </c>
      <c r="B43" s="45">
        <v>22</v>
      </c>
      <c r="C43" s="42">
        <f>'ОСВ 24 '!F30+'ОСВ 24 '!F33+'ОСВ 24 '!F34</f>
        <v>352278998.24000001</v>
      </c>
      <c r="D43" s="42">
        <f>'ОСВ 24 '!B14+'ОСВ 24 '!B30+'ОСВ 24 '!B33+'ОСВ 24 '!B34</f>
        <v>123829562.12</v>
      </c>
      <c r="E43" s="258"/>
    </row>
    <row r="44" spans="1:6" s="40" customFormat="1">
      <c r="A44" s="46" t="s">
        <v>330</v>
      </c>
      <c r="B44" s="38">
        <v>100</v>
      </c>
      <c r="C44" s="47">
        <f>SUM(C31:C43)</f>
        <v>561811199.60000002</v>
      </c>
      <c r="D44" s="48">
        <f>SUM(D31:D43)</f>
        <v>279949508.46000004</v>
      </c>
      <c r="E44" s="259"/>
      <c r="F44" s="39"/>
    </row>
    <row r="45" spans="1:6" s="53" customFormat="1" ht="24">
      <c r="A45" s="49" t="s">
        <v>111</v>
      </c>
      <c r="B45" s="50">
        <v>101</v>
      </c>
      <c r="C45" s="51"/>
      <c r="D45" s="51"/>
      <c r="E45" s="260"/>
      <c r="F45" s="52"/>
    </row>
    <row r="46" spans="1:6" s="57" customFormat="1">
      <c r="A46" s="38" t="s">
        <v>32</v>
      </c>
      <c r="B46" s="54"/>
      <c r="C46" s="55"/>
      <c r="D46" s="55"/>
      <c r="E46" s="261"/>
      <c r="F46" s="56"/>
    </row>
    <row r="47" spans="1:6" ht="24">
      <c r="A47" s="44" t="s">
        <v>209</v>
      </c>
      <c r="B47" s="45">
        <v>110</v>
      </c>
      <c r="C47" s="43"/>
      <c r="D47" s="43"/>
      <c r="E47" s="257"/>
    </row>
    <row r="48" spans="1:6" ht="24">
      <c r="A48" s="44" t="s">
        <v>210</v>
      </c>
      <c r="B48" s="45">
        <v>111</v>
      </c>
      <c r="C48" s="43"/>
      <c r="D48" s="43"/>
      <c r="E48" s="257"/>
    </row>
    <row r="49" spans="1:5" ht="24">
      <c r="A49" s="44" t="s">
        <v>289</v>
      </c>
      <c r="B49" s="45">
        <v>112</v>
      </c>
      <c r="C49" s="43"/>
      <c r="D49" s="43"/>
      <c r="E49" s="257"/>
    </row>
    <row r="50" spans="1:5">
      <c r="A50" s="44" t="s">
        <v>211</v>
      </c>
      <c r="B50" s="45">
        <v>113</v>
      </c>
      <c r="C50" s="43"/>
      <c r="D50" s="43"/>
      <c r="E50" s="257"/>
    </row>
    <row r="51" spans="1:5">
      <c r="A51" s="44" t="s">
        <v>213</v>
      </c>
      <c r="B51" s="45">
        <v>114</v>
      </c>
      <c r="C51" s="43"/>
      <c r="D51" s="43"/>
      <c r="E51" s="257"/>
    </row>
    <row r="52" spans="1:5">
      <c r="A52" s="44" t="s">
        <v>114</v>
      </c>
      <c r="B52" s="45">
        <v>115</v>
      </c>
      <c r="C52" s="266">
        <f>'ОСВ 24 '!F38</f>
        <v>82630000</v>
      </c>
      <c r="D52" s="42">
        <f>'ОСВ 24 '!B38</f>
        <v>82630000</v>
      </c>
      <c r="E52" s="258"/>
    </row>
    <row r="53" spans="1:5">
      <c r="A53" s="44" t="s">
        <v>112</v>
      </c>
      <c r="B53" s="45">
        <v>116</v>
      </c>
      <c r="C53" s="43"/>
      <c r="D53" s="43"/>
      <c r="E53" s="257"/>
    </row>
    <row r="54" spans="1:5" ht="24">
      <c r="A54" s="44" t="s">
        <v>113</v>
      </c>
      <c r="B54" s="45">
        <v>117</v>
      </c>
      <c r="C54" s="42"/>
      <c r="D54" s="42"/>
      <c r="E54" s="258"/>
    </row>
    <row r="55" spans="1:5">
      <c r="A55" s="44" t="s">
        <v>214</v>
      </c>
      <c r="B55" s="45">
        <v>118</v>
      </c>
      <c r="C55" s="43"/>
      <c r="D55" s="43"/>
      <c r="E55" s="257"/>
    </row>
    <row r="56" spans="1:5">
      <c r="A56" s="44" t="s">
        <v>215</v>
      </c>
      <c r="B56" s="45">
        <v>119</v>
      </c>
      <c r="C56" s="43"/>
      <c r="D56" s="43"/>
      <c r="E56" s="257"/>
    </row>
    <row r="57" spans="1:5">
      <c r="A57" s="44" t="s">
        <v>115</v>
      </c>
      <c r="B57" s="45">
        <v>120</v>
      </c>
      <c r="C57" s="42">
        <f>'ОСВ 24 '!F40+'ОСВ 24 '!F42</f>
        <v>8026116431.5699997</v>
      </c>
      <c r="D57" s="42">
        <f>'ОСВ 24 '!B40+'ОСВ 24 '!B42</f>
        <v>8020659678</v>
      </c>
      <c r="E57" s="258"/>
    </row>
    <row r="58" spans="1:5">
      <c r="A58" s="44" t="s">
        <v>116</v>
      </c>
      <c r="B58" s="45">
        <v>121</v>
      </c>
      <c r="C58" s="42"/>
      <c r="D58" s="42"/>
      <c r="E58" s="258"/>
    </row>
    <row r="59" spans="1:5">
      <c r="A59" s="44" t="s">
        <v>216</v>
      </c>
      <c r="B59" s="45">
        <v>122</v>
      </c>
      <c r="C59" s="43"/>
      <c r="D59" s="43"/>
      <c r="E59" s="257"/>
    </row>
    <row r="60" spans="1:5">
      <c r="A60" s="44" t="s">
        <v>117</v>
      </c>
      <c r="B60" s="45">
        <v>123</v>
      </c>
      <c r="C60" s="43"/>
      <c r="D60" s="43"/>
      <c r="E60" s="257"/>
    </row>
    <row r="61" spans="1:5">
      <c r="A61" s="44" t="s">
        <v>118</v>
      </c>
      <c r="B61" s="45">
        <v>124</v>
      </c>
      <c r="C61" s="43"/>
      <c r="D61" s="43"/>
      <c r="E61" s="257"/>
    </row>
    <row r="62" spans="1:5">
      <c r="A62" s="44" t="s">
        <v>119</v>
      </c>
      <c r="B62" s="45">
        <v>125</v>
      </c>
      <c r="C62" s="266">
        <f>'ОСВ 24 '!F44</f>
        <v>1000000</v>
      </c>
      <c r="D62" s="42">
        <f>'ОСВ 24 '!B44</f>
        <v>1000000</v>
      </c>
      <c r="E62" s="258"/>
    </row>
    <row r="63" spans="1:5">
      <c r="A63" s="44" t="s">
        <v>120</v>
      </c>
      <c r="B63" s="45">
        <v>126</v>
      </c>
      <c r="C63" s="266">
        <f>'ОСВ 24 '!F46</f>
        <v>51445823</v>
      </c>
      <c r="D63" s="43">
        <f>'ОСВ 24 '!B46</f>
        <v>51445823</v>
      </c>
      <c r="E63" s="257"/>
    </row>
    <row r="64" spans="1:5">
      <c r="A64" s="44" t="s">
        <v>121</v>
      </c>
      <c r="B64" s="45">
        <v>127</v>
      </c>
      <c r="C64" s="266">
        <f>'ОСВ 24 '!F48</f>
        <v>56977712.049999997</v>
      </c>
      <c r="D64" s="42">
        <f>'ОСВ 24 '!B48</f>
        <v>47255569.75</v>
      </c>
      <c r="E64" s="258"/>
    </row>
    <row r="65" spans="1:6" s="40" customFormat="1">
      <c r="A65" s="46" t="s">
        <v>217</v>
      </c>
      <c r="B65" s="38">
        <v>200</v>
      </c>
      <c r="C65" s="48">
        <f>SUM(C47:C64)</f>
        <v>8218169966.6199999</v>
      </c>
      <c r="D65" s="48">
        <f>SUM(D47:D64)</f>
        <v>8202991070.75</v>
      </c>
      <c r="E65" s="259"/>
      <c r="F65" s="39"/>
    </row>
    <row r="66" spans="1:6" s="40" customFormat="1">
      <c r="A66" s="46" t="s">
        <v>331</v>
      </c>
      <c r="B66" s="58"/>
      <c r="C66" s="48">
        <f>C44+C45+C65</f>
        <v>8779981166.2199993</v>
      </c>
      <c r="D66" s="48">
        <f>D44+D45+D65</f>
        <v>8482940579.21</v>
      </c>
      <c r="E66" s="259"/>
      <c r="F66" s="39"/>
    </row>
    <row r="67" spans="1:6" s="40" customFormat="1" ht="24">
      <c r="A67" s="46" t="s">
        <v>123</v>
      </c>
      <c r="B67" s="38" t="s">
        <v>93</v>
      </c>
      <c r="C67" s="59" t="s">
        <v>175</v>
      </c>
      <c r="D67" s="59" t="s">
        <v>175</v>
      </c>
      <c r="E67" s="262"/>
      <c r="F67" s="39"/>
    </row>
    <row r="68" spans="1:6" s="57" customFormat="1">
      <c r="A68" s="38" t="s">
        <v>39</v>
      </c>
      <c r="B68" s="54"/>
      <c r="C68" s="55"/>
      <c r="D68" s="55"/>
      <c r="E68" s="261"/>
      <c r="F68" s="56"/>
    </row>
    <row r="69" spans="1:6" ht="24">
      <c r="A69" s="44" t="s">
        <v>223</v>
      </c>
      <c r="B69" s="45">
        <v>210</v>
      </c>
      <c r="C69" s="266">
        <f>'ОСВ 24 '!G53</f>
        <v>440555555.55000001</v>
      </c>
      <c r="D69" s="43">
        <f>'ОСВ 24 '!C53</f>
        <v>314913055.55000001</v>
      </c>
      <c r="E69" s="257"/>
    </row>
    <row r="70" spans="1:6" ht="24">
      <c r="A70" s="44" t="s">
        <v>224</v>
      </c>
      <c r="B70" s="45">
        <v>211</v>
      </c>
      <c r="C70" s="43"/>
      <c r="D70" s="43"/>
      <c r="E70" s="257"/>
    </row>
    <row r="71" spans="1:6">
      <c r="A71" s="44" t="s">
        <v>212</v>
      </c>
      <c r="B71" s="45">
        <v>212</v>
      </c>
      <c r="C71" s="43"/>
      <c r="D71" s="43"/>
      <c r="E71" s="257"/>
    </row>
    <row r="72" spans="1:6">
      <c r="A72" s="44" t="s">
        <v>124</v>
      </c>
      <c r="B72" s="45">
        <v>213</v>
      </c>
      <c r="C72" s="43"/>
      <c r="D72" s="43"/>
      <c r="E72" s="257"/>
    </row>
    <row r="73" spans="1:6" ht="24">
      <c r="A73" s="44" t="s">
        <v>125</v>
      </c>
      <c r="B73" s="45">
        <v>214</v>
      </c>
      <c r="C73" s="266">
        <f>'ОСВ 24 '!G74+'ОСВ 24 '!G75</f>
        <v>14202355</v>
      </c>
      <c r="D73" s="42">
        <f>'ОСВ 24 '!C72</f>
        <v>15236714</v>
      </c>
      <c r="E73" s="258"/>
    </row>
    <row r="74" spans="1:6">
      <c r="A74" s="44" t="s">
        <v>177</v>
      </c>
      <c r="B74" s="45">
        <v>215</v>
      </c>
      <c r="C74" s="266">
        <f>'ОСВ 24 '!G77</f>
        <v>9822192.8599999994</v>
      </c>
      <c r="D74" s="42">
        <f>'ОСВ 24 '!C77</f>
        <v>11162510.74</v>
      </c>
      <c r="E74" s="258"/>
    </row>
    <row r="75" spans="1:6" ht="24">
      <c r="A75" s="44" t="s">
        <v>332</v>
      </c>
      <c r="B75" s="45">
        <v>216</v>
      </c>
      <c r="C75" s="42">
        <f>'ОСВ 24 '!G57+'ОСВ 24 '!G64+'ОСВ 24 '!G66</f>
        <v>47875808.299999997</v>
      </c>
      <c r="D75" s="42">
        <f>'ОСВ 24 '!C57+'ОСВ 24 '!C64+'ОСВ 24 '!C66</f>
        <v>10222270.23</v>
      </c>
      <c r="E75" s="258"/>
    </row>
    <row r="76" spans="1:6">
      <c r="A76" s="44" t="s">
        <v>127</v>
      </c>
      <c r="B76" s="45">
        <v>217</v>
      </c>
      <c r="C76" s="43"/>
      <c r="D76" s="43"/>
      <c r="E76" s="257"/>
    </row>
    <row r="77" spans="1:6">
      <c r="A77" s="44" t="s">
        <v>222</v>
      </c>
      <c r="B77" s="45">
        <v>218</v>
      </c>
      <c r="C77" s="43"/>
      <c r="D77" s="43"/>
      <c r="E77" s="257"/>
    </row>
    <row r="78" spans="1:6" ht="24">
      <c r="A78" s="44" t="s">
        <v>221</v>
      </c>
      <c r="B78" s="45">
        <v>219</v>
      </c>
      <c r="C78" s="43"/>
      <c r="D78" s="43"/>
      <c r="E78" s="257"/>
    </row>
    <row r="79" spans="1:6">
      <c r="A79" s="44" t="s">
        <v>220</v>
      </c>
      <c r="B79" s="45">
        <v>220</v>
      </c>
      <c r="C79" s="43"/>
      <c r="D79" s="43"/>
      <c r="E79" s="257"/>
    </row>
    <row r="80" spans="1:6">
      <c r="A80" s="44" t="s">
        <v>219</v>
      </c>
      <c r="B80" s="45">
        <v>221</v>
      </c>
      <c r="C80" s="43"/>
      <c r="D80" s="43"/>
      <c r="E80" s="257"/>
    </row>
    <row r="81" spans="1:6">
      <c r="A81" s="44" t="s">
        <v>128</v>
      </c>
      <c r="B81" s="45">
        <v>222</v>
      </c>
      <c r="C81" s="266">
        <f>'ОСВ 24 '!G80</f>
        <v>460840000</v>
      </c>
      <c r="D81" s="42">
        <f>'ОСВ 24 '!C80</f>
        <v>412448000</v>
      </c>
      <c r="E81" s="258"/>
    </row>
    <row r="82" spans="1:6" s="40" customFormat="1" ht="24">
      <c r="A82" s="46" t="s">
        <v>225</v>
      </c>
      <c r="B82" s="45">
        <v>300</v>
      </c>
      <c r="C82" s="48">
        <f>SUM(C69:C81)</f>
        <v>973295911.71000004</v>
      </c>
      <c r="D82" s="48">
        <f>SUM(D69:D81)</f>
        <v>763982550.51999998</v>
      </c>
      <c r="E82" s="259"/>
      <c r="F82" s="39"/>
    </row>
    <row r="83" spans="1:6" s="53" customFormat="1" ht="24">
      <c r="A83" s="49" t="s">
        <v>129</v>
      </c>
      <c r="B83" s="50">
        <v>301</v>
      </c>
      <c r="C83" s="60"/>
      <c r="D83" s="60"/>
      <c r="E83" s="263"/>
      <c r="F83" s="52"/>
    </row>
    <row r="84" spans="1:6">
      <c r="A84" s="38" t="s">
        <v>58</v>
      </c>
      <c r="B84" s="41"/>
      <c r="C84" s="43"/>
      <c r="D84" s="43"/>
      <c r="E84" s="257"/>
    </row>
    <row r="85" spans="1:6">
      <c r="A85" s="44" t="s">
        <v>333</v>
      </c>
      <c r="B85" s="45">
        <v>310</v>
      </c>
      <c r="C85" s="42"/>
      <c r="D85" s="42"/>
      <c r="E85" s="258"/>
    </row>
    <row r="86" spans="1:6">
      <c r="A86" s="44" t="s">
        <v>211</v>
      </c>
      <c r="B86" s="45">
        <v>311</v>
      </c>
      <c r="C86" s="43"/>
      <c r="D86" s="43"/>
      <c r="E86" s="257"/>
    </row>
    <row r="87" spans="1:6">
      <c r="A87" s="44" t="s">
        <v>130</v>
      </c>
      <c r="B87" s="45">
        <v>312</v>
      </c>
      <c r="C87" s="266">
        <f>'ОСВ 24 '!G82</f>
        <v>4993863127.6900005</v>
      </c>
      <c r="D87" s="43">
        <f>'ОСВ 24 '!C82</f>
        <v>4993815556.2800007</v>
      </c>
      <c r="E87" s="257"/>
    </row>
    <row r="88" spans="1:6" ht="24">
      <c r="A88" s="44" t="s">
        <v>131</v>
      </c>
      <c r="B88" s="45">
        <v>313</v>
      </c>
      <c r="C88" s="43"/>
      <c r="D88" s="43"/>
      <c r="E88" s="257"/>
    </row>
    <row r="89" spans="1:6">
      <c r="A89" s="44" t="s">
        <v>178</v>
      </c>
      <c r="B89" s="45">
        <v>314</v>
      </c>
      <c r="C89" s="43"/>
      <c r="D89" s="43"/>
      <c r="E89" s="257"/>
    </row>
    <row r="90" spans="1:6">
      <c r="A90" s="44" t="s">
        <v>132</v>
      </c>
      <c r="B90" s="45">
        <v>315</v>
      </c>
      <c r="C90" s="43"/>
      <c r="D90" s="43"/>
      <c r="E90" s="257"/>
    </row>
    <row r="91" spans="1:6">
      <c r="A91" s="44" t="s">
        <v>127</v>
      </c>
      <c r="B91" s="45">
        <v>316</v>
      </c>
      <c r="C91" s="43"/>
      <c r="D91" s="43"/>
      <c r="E91" s="257"/>
    </row>
    <row r="92" spans="1:6">
      <c r="A92" s="44" t="s">
        <v>228</v>
      </c>
      <c r="B92" s="45">
        <v>317</v>
      </c>
      <c r="C92" s="43"/>
      <c r="D92" s="43"/>
      <c r="E92" s="257"/>
    </row>
    <row r="93" spans="1:6" ht="24">
      <c r="A93" s="44" t="s">
        <v>292</v>
      </c>
      <c r="B93" s="45">
        <v>318</v>
      </c>
      <c r="C93" s="43"/>
      <c r="D93" s="43"/>
      <c r="E93" s="257"/>
    </row>
    <row r="94" spans="1:6">
      <c r="A94" s="44" t="s">
        <v>220</v>
      </c>
      <c r="B94" s="45">
        <v>319</v>
      </c>
      <c r="C94" s="43"/>
      <c r="D94" s="43"/>
      <c r="E94" s="257"/>
    </row>
    <row r="95" spans="1:6">
      <c r="A95" s="44" t="s">
        <v>133</v>
      </c>
      <c r="B95" s="45">
        <v>320</v>
      </c>
      <c r="C95" s="42"/>
      <c r="D95" s="42"/>
      <c r="E95" s="258"/>
    </row>
    <row r="96" spans="1:6" s="40" customFormat="1" ht="24">
      <c r="A96" s="46" t="s">
        <v>334</v>
      </c>
      <c r="B96" s="38">
        <v>400</v>
      </c>
      <c r="C96" s="48">
        <f>SUM(C85:C95)</f>
        <v>4993863127.6900005</v>
      </c>
      <c r="D96" s="48">
        <f>SUM(D85:D95)</f>
        <v>4993815556.2800007</v>
      </c>
      <c r="E96" s="259"/>
      <c r="F96" s="39"/>
    </row>
    <row r="97" spans="1:6" s="57" customFormat="1">
      <c r="A97" s="38" t="s">
        <v>60</v>
      </c>
      <c r="B97" s="54"/>
      <c r="C97" s="55"/>
      <c r="D97" s="55"/>
      <c r="E97" s="261"/>
      <c r="F97" s="56"/>
    </row>
    <row r="98" spans="1:6">
      <c r="A98" s="44" t="s">
        <v>134</v>
      </c>
      <c r="B98" s="45">
        <v>410</v>
      </c>
      <c r="C98" s="266">
        <f>'ОСВ 24 '!G86</f>
        <v>81200000</v>
      </c>
      <c r="D98" s="42">
        <f>'ОСВ 24 '!C86</f>
        <v>81200000</v>
      </c>
      <c r="E98" s="258"/>
    </row>
    <row r="99" spans="1:6">
      <c r="A99" s="44" t="s">
        <v>135</v>
      </c>
      <c r="B99" s="45">
        <v>411</v>
      </c>
      <c r="C99" s="43"/>
      <c r="D99" s="43"/>
      <c r="E99" s="257"/>
    </row>
    <row r="100" spans="1:6">
      <c r="A100" s="44" t="s">
        <v>136</v>
      </c>
      <c r="B100" s="45">
        <v>412</v>
      </c>
      <c r="C100" s="43"/>
      <c r="D100" s="43"/>
      <c r="E100" s="257"/>
    </row>
    <row r="101" spans="1:6">
      <c r="A101" s="44" t="s">
        <v>233</v>
      </c>
      <c r="B101" s="45">
        <v>413</v>
      </c>
      <c r="C101" s="43"/>
      <c r="D101" s="43"/>
      <c r="E101" s="257"/>
    </row>
    <row r="102" spans="1:6">
      <c r="A102" s="44" t="s">
        <v>137</v>
      </c>
      <c r="B102" s="45">
        <v>414</v>
      </c>
      <c r="C102" s="266">
        <f>'ОСВ 24 '!G88</f>
        <v>2731622126.8199997</v>
      </c>
      <c r="D102" s="42">
        <f>'ОСВ 24 '!C88</f>
        <v>2643942472.4099998</v>
      </c>
      <c r="E102" s="258"/>
      <c r="F102" s="267">
        <f>C102-D102</f>
        <v>87679654.409999847</v>
      </c>
    </row>
    <row r="103" spans="1:6">
      <c r="A103" s="44" t="s">
        <v>230</v>
      </c>
      <c r="B103" s="45">
        <v>415</v>
      </c>
      <c r="C103" s="61"/>
      <c r="D103" s="61"/>
      <c r="E103" s="264"/>
      <c r="F103" s="267"/>
    </row>
    <row r="104" spans="1:6" s="40" customFormat="1" ht="24">
      <c r="A104" s="46" t="s">
        <v>293</v>
      </c>
      <c r="B104" s="38">
        <v>420</v>
      </c>
      <c r="C104" s="48">
        <f>SUM(C98:C103)</f>
        <v>2812822126.8199997</v>
      </c>
      <c r="D104" s="48">
        <f>SUM(D98:D103)</f>
        <v>2725142472.4099998</v>
      </c>
      <c r="E104" s="259"/>
      <c r="F104" s="62"/>
    </row>
    <row r="105" spans="1:6" s="53" customFormat="1">
      <c r="A105" s="49" t="s">
        <v>138</v>
      </c>
      <c r="B105" s="50">
        <v>421</v>
      </c>
      <c r="C105" s="60"/>
      <c r="D105" s="60"/>
      <c r="E105" s="263"/>
      <c r="F105" s="52"/>
    </row>
    <row r="106" spans="1:6" s="40" customFormat="1">
      <c r="A106" s="46" t="s">
        <v>335</v>
      </c>
      <c r="B106" s="38">
        <v>500</v>
      </c>
      <c r="C106" s="48">
        <f>C104+C105</f>
        <v>2812822126.8199997</v>
      </c>
      <c r="D106" s="48">
        <f>D104+D105</f>
        <v>2725142472.4099998</v>
      </c>
      <c r="E106" s="259"/>
      <c r="F106" s="39"/>
    </row>
    <row r="107" spans="1:6" s="40" customFormat="1">
      <c r="A107" s="63" t="s">
        <v>336</v>
      </c>
      <c r="B107" s="64"/>
      <c r="C107" s="48">
        <f>C82+C83+C96+C106</f>
        <v>8779981166.2200012</v>
      </c>
      <c r="D107" s="48">
        <f>D82+D83+D96+D106</f>
        <v>8482940579.210001</v>
      </c>
      <c r="E107" s="259"/>
      <c r="F107" s="39"/>
    </row>
    <row r="108" spans="1:6" s="150" customFormat="1" ht="15" customHeight="1" outlineLevel="1">
      <c r="C108" s="151">
        <f>C66-C107</f>
        <v>0</v>
      </c>
      <c r="D108" s="151">
        <f>D66-D107</f>
        <v>0</v>
      </c>
      <c r="E108" s="265"/>
      <c r="F108" s="152"/>
    </row>
    <row r="109" spans="1:6">
      <c r="C109" s="65"/>
      <c r="D109" s="65"/>
      <c r="E109" s="65"/>
    </row>
    <row r="110" spans="1:6" s="72" customFormat="1">
      <c r="A110" s="66" t="s">
        <v>141</v>
      </c>
      <c r="B110" s="67"/>
      <c r="C110" s="68"/>
      <c r="D110" s="69" t="s">
        <v>337</v>
      </c>
      <c r="E110" s="69"/>
      <c r="F110" s="70"/>
    </row>
    <row r="111" spans="1:6" s="72" customFormat="1">
      <c r="A111" s="73"/>
      <c r="B111" s="74"/>
      <c r="C111" s="68"/>
      <c r="D111" s="24"/>
      <c r="E111" s="24"/>
      <c r="F111" s="70"/>
    </row>
    <row r="112" spans="1:6" s="72" customFormat="1">
      <c r="A112" s="75"/>
      <c r="B112" s="30"/>
      <c r="C112" s="68"/>
      <c r="D112" s="68"/>
      <c r="E112" s="68"/>
      <c r="F112" s="71"/>
    </row>
    <row r="113" spans="1:6" s="72" customFormat="1">
      <c r="A113" s="66" t="s">
        <v>338</v>
      </c>
      <c r="B113" s="67"/>
      <c r="C113" s="68"/>
      <c r="D113" s="76" t="s">
        <v>434</v>
      </c>
      <c r="E113" s="76"/>
      <c r="F113" s="71"/>
    </row>
    <row r="114" spans="1:6" s="72" customFormat="1">
      <c r="A114" s="77"/>
      <c r="B114" s="74"/>
      <c r="C114" s="78"/>
      <c r="D114" s="68"/>
      <c r="E114" s="68"/>
      <c r="F114" s="71"/>
    </row>
    <row r="115" spans="1:6" s="72" customFormat="1">
      <c r="A115" s="72" t="s">
        <v>340</v>
      </c>
      <c r="C115" s="68"/>
      <c r="D115" s="68"/>
      <c r="E115" s="68"/>
      <c r="F115" s="71"/>
    </row>
  </sheetData>
  <mergeCells count="7">
    <mergeCell ref="B24:D24"/>
    <mergeCell ref="B10:D10"/>
    <mergeCell ref="B12:D12"/>
    <mergeCell ref="B14:D14"/>
    <mergeCell ref="B16:D16"/>
    <mergeCell ref="B18:D18"/>
    <mergeCell ref="B22:D22"/>
  </mergeCells>
  <pageMargins left="0.70866141732283472" right="0.70866141732283472" top="0.55118110236220474" bottom="0.55118110236220474" header="0.11811023622047245" footer="0.11811023622047245"/>
  <pageSetup paperSize="9" scale="90" fitToHeight="0" orientation="portrait" r:id="rId1"/>
  <rowBreaks count="1" manualBreakCount="1">
    <brk id="66" max="16383" man="1"/>
  </row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B050"/>
    <pageSetUpPr fitToPage="1"/>
  </sheetPr>
  <dimension ref="A1:W301"/>
  <sheetViews>
    <sheetView topLeftCell="A7" zoomScale="90" zoomScaleNormal="90" zoomScaleSheetLayoutView="85" workbookViewId="0">
      <selection activeCell="D23" sqref="D23"/>
    </sheetView>
  </sheetViews>
  <sheetFormatPr defaultColWidth="10.33203125" defaultRowHeight="12.75" outlineLevelRow="1" outlineLevelCol="1"/>
  <cols>
    <col min="1" max="1" width="55.6640625" style="80" customWidth="1"/>
    <col min="2" max="2" width="19.5" style="80" customWidth="1"/>
    <col min="3" max="3" width="24.83203125" style="80" customWidth="1"/>
    <col min="4" max="4" width="24.1640625" style="80" customWidth="1"/>
    <col min="5" max="5" width="10.33203125" style="80"/>
    <col min="6" max="6" width="16.1640625" style="80" customWidth="1"/>
    <col min="7" max="7" width="16.1640625" style="80" bestFit="1" customWidth="1"/>
    <col min="8" max="8" width="17.1640625" style="80" hidden="1" customWidth="1" outlineLevel="1"/>
    <col min="9" max="10" width="19.5" style="80" hidden="1" customWidth="1" outlineLevel="1"/>
    <col min="11" max="11" width="21.83203125" style="80" hidden="1" customWidth="1" outlineLevel="1"/>
    <col min="12" max="12" width="10.33203125" style="80" hidden="1" customWidth="1" outlineLevel="1"/>
    <col min="13" max="13" width="19.5" style="80" hidden="1" customWidth="1" outlineLevel="1"/>
    <col min="14" max="14" width="13.5" style="80" hidden="1" customWidth="1" outlineLevel="1"/>
    <col min="15" max="15" width="10.33203125" style="80" hidden="1" customWidth="1" outlineLevel="1"/>
    <col min="16" max="16" width="10.33203125" style="80" collapsed="1"/>
    <col min="17" max="18" width="16.1640625" style="80" bestFit="1" customWidth="1"/>
    <col min="19" max="20" width="10.33203125" style="80"/>
    <col min="21" max="21" width="14" style="80" bestFit="1" customWidth="1"/>
    <col min="22" max="16384" width="10.33203125" style="80"/>
  </cols>
  <sheetData>
    <row r="1" spans="1:15">
      <c r="A1" s="23"/>
      <c r="B1" s="23"/>
      <c r="C1" s="23"/>
      <c r="D1" s="79" t="s">
        <v>142</v>
      </c>
    </row>
    <row r="2" spans="1:15">
      <c r="A2" s="23"/>
      <c r="B2" s="23"/>
      <c r="C2" s="23"/>
      <c r="D2" s="79" t="s">
        <v>143</v>
      </c>
    </row>
    <row r="3" spans="1:15">
      <c r="A3" s="23"/>
      <c r="B3" s="23"/>
      <c r="C3" s="23"/>
      <c r="D3" s="79" t="s">
        <v>89</v>
      </c>
    </row>
    <row r="4" spans="1:15">
      <c r="A4" s="23"/>
      <c r="B4" s="23"/>
      <c r="C4" s="23"/>
      <c r="D4" s="79" t="s">
        <v>204</v>
      </c>
    </row>
    <row r="5" spans="1:15">
      <c r="A5" s="28"/>
      <c r="B5" s="28"/>
      <c r="C5" s="23"/>
      <c r="D5" s="79"/>
    </row>
    <row r="6" spans="1:15">
      <c r="A6" s="23"/>
      <c r="B6" s="23"/>
      <c r="C6" s="23"/>
      <c r="D6" s="79" t="s">
        <v>341</v>
      </c>
    </row>
    <row r="7" spans="1:15">
      <c r="A7" s="23"/>
      <c r="B7" s="23"/>
      <c r="C7" s="23"/>
      <c r="D7" s="23"/>
    </row>
    <row r="8" spans="1:15">
      <c r="A8" s="81" t="s">
        <v>342</v>
      </c>
      <c r="B8" s="23"/>
      <c r="C8" s="23"/>
      <c r="D8" s="23"/>
      <c r="H8" s="84"/>
      <c r="I8" s="84">
        <v>2022</v>
      </c>
      <c r="J8" s="84"/>
      <c r="K8" s="80" t="s">
        <v>385</v>
      </c>
    </row>
    <row r="9" spans="1:15">
      <c r="A9" s="81"/>
      <c r="B9" s="23"/>
      <c r="C9" s="23"/>
      <c r="D9" s="23"/>
      <c r="H9" s="87">
        <f>D16+D22+D25</f>
        <v>329197715</v>
      </c>
      <c r="I9" s="88">
        <f>' Доходы 22'!E10+' Доходы 22'!E11+' Доходы 22'!E12+' Доходы 22'!E16+' Доходы 22'!E17+' Доходы 22'!E18+' Доходы 22'!E22+' Доходы 22'!E23+' Доходы 22'!E24+' Доходы 22'!E25+' Доходы 22'!E27+' Доходы 22'!E28+' Доходы 22'!E29+' Доходы 22'!E26</f>
        <v>3479242340.1100006</v>
      </c>
      <c r="J9" s="88">
        <f>I9-H9</f>
        <v>3150044625.1100006</v>
      </c>
      <c r="K9" s="88">
        <f>-J9</f>
        <v>-3150044625.1100006</v>
      </c>
      <c r="M9" s="88">
        <f>' Доходы 22'!E26</f>
        <v>1899373783.46</v>
      </c>
    </row>
    <row r="10" spans="1:15">
      <c r="A10" s="28"/>
      <c r="B10" s="23"/>
      <c r="C10" s="23"/>
      <c r="D10" s="79" t="s">
        <v>298</v>
      </c>
      <c r="H10" s="87">
        <f>D17+D20+D23+D26</f>
        <v>346010509</v>
      </c>
      <c r="I10" s="88">
        <f>' Расходы 22'!D82</f>
        <v>310665055.73999995</v>
      </c>
      <c r="J10" s="88">
        <f>I10-H10</f>
        <v>-35345453.26000005</v>
      </c>
      <c r="K10" s="88">
        <f>-J10</f>
        <v>35345453.26000005</v>
      </c>
      <c r="M10" s="88">
        <f>' Расходы 22'!D60</f>
        <v>33621881.700000003</v>
      </c>
    </row>
    <row r="11" spans="1:15" s="82" customFormat="1">
      <c r="A11" s="826" t="s">
        <v>343</v>
      </c>
      <c r="B11" s="826"/>
      <c r="C11" s="826"/>
      <c r="D11" s="826"/>
      <c r="H11" s="87"/>
      <c r="I11" s="88" t="e">
        <f>-D28</f>
        <v>#REF!</v>
      </c>
      <c r="J11" s="88"/>
      <c r="K11" s="88"/>
      <c r="L11" s="80"/>
      <c r="M11" s="88"/>
      <c r="N11" s="80"/>
      <c r="O11" s="83"/>
    </row>
    <row r="12" spans="1:15">
      <c r="A12" s="827" t="s">
        <v>437</v>
      </c>
      <c r="B12" s="827"/>
      <c r="C12" s="827"/>
      <c r="D12" s="827"/>
      <c r="H12" s="82"/>
      <c r="I12" s="173" t="e">
        <f>I9-I10-I11</f>
        <v>#REF!</v>
      </c>
      <c r="J12" s="171"/>
      <c r="K12" s="170">
        <f>-K9+K10</f>
        <v>3185390078.3700008</v>
      </c>
      <c r="L12" s="82"/>
      <c r="M12" s="170">
        <f>M9-M10</f>
        <v>1865751901.76</v>
      </c>
      <c r="N12" s="82"/>
    </row>
    <row r="13" spans="1:15">
      <c r="A13" s="28"/>
      <c r="B13" s="28"/>
      <c r="C13" s="23"/>
      <c r="D13" s="23"/>
      <c r="I13" s="87" t="e">
        <f>D52</f>
        <v>#REF!</v>
      </c>
    </row>
    <row r="14" spans="1:15">
      <c r="A14" s="37"/>
      <c r="B14" s="23"/>
      <c r="C14" s="23"/>
      <c r="D14" s="79" t="s">
        <v>91</v>
      </c>
      <c r="I14" s="88" t="e">
        <f>I12-I13</f>
        <v>#REF!</v>
      </c>
    </row>
    <row r="15" spans="1:15" s="84" customFormat="1" ht="41.25" customHeight="1">
      <c r="A15" s="38" t="s">
        <v>144</v>
      </c>
      <c r="B15" s="38" t="s">
        <v>93</v>
      </c>
      <c r="C15" s="38" t="s">
        <v>435</v>
      </c>
      <c r="D15" s="38" t="s">
        <v>436</v>
      </c>
      <c r="H15" s="80"/>
      <c r="I15" s="80"/>
      <c r="J15" s="80"/>
      <c r="K15" s="80"/>
      <c r="L15" s="80"/>
      <c r="M15" s="80"/>
      <c r="N15" s="80"/>
    </row>
    <row r="16" spans="1:15">
      <c r="A16" s="44" t="s">
        <v>145</v>
      </c>
      <c r="B16" s="45">
        <v>10</v>
      </c>
      <c r="C16" s="154">
        <f>ROUNDDOWN((' Доходы 24'!E11+' Доходы 24'!E12+' Доходы 24'!E23+' Доходы 24'!E13+' Доходы 24'!E24),0)</f>
        <v>430509621</v>
      </c>
      <c r="D16" s="154">
        <v>322133036</v>
      </c>
      <c r="H16" s="84"/>
      <c r="I16" s="84">
        <v>2023</v>
      </c>
      <c r="J16" s="84"/>
      <c r="K16" s="80" t="s">
        <v>385</v>
      </c>
      <c r="L16" s="84"/>
      <c r="M16" s="84"/>
      <c r="N16" s="84"/>
    </row>
    <row r="17" spans="1:23">
      <c r="A17" s="44" t="s">
        <v>146</v>
      </c>
      <c r="B17" s="45">
        <v>11</v>
      </c>
      <c r="C17" s="154">
        <f>ROUNDUP((SUM(' Расходы 24'!D20:D25,' Расходы 24'!D64)),0)</f>
        <v>16678314</v>
      </c>
      <c r="D17" s="154">
        <v>12997617</v>
      </c>
      <c r="H17" s="87">
        <f>C16+C22+C25</f>
        <v>433561240</v>
      </c>
      <c r="I17" s="88">
        <f>' Доходы 24'!D10+' Доходы 24'!D16+' Доходы 24'!D21</f>
        <v>433561240.12</v>
      </c>
      <c r="J17" s="88">
        <f>I17-H17</f>
        <v>0.12000000476837158</v>
      </c>
      <c r="K17" s="88">
        <f>-J17</f>
        <v>-0.12000000476837158</v>
      </c>
    </row>
    <row r="18" spans="1:23" s="84" customFormat="1">
      <c r="A18" s="46" t="s">
        <v>147</v>
      </c>
      <c r="B18" s="38">
        <v>12</v>
      </c>
      <c r="C18" s="89">
        <f>C16-C17</f>
        <v>413831307</v>
      </c>
      <c r="D18" s="89">
        <f>D16-D17</f>
        <v>309135419</v>
      </c>
      <c r="H18" s="87">
        <f>C17+C20+C23+C26</f>
        <v>345881586</v>
      </c>
      <c r="I18" s="88">
        <f>' Расходы 24'!E19+' Расходы 24'!E27+' Расходы 24'!E51+' Расходы 24'!E58+' Расходы 24'!E63+' Расходы 24'!E66+' Расходы 24'!E69+' Расходы 24'!E72+' Расходы 24'!E75</f>
        <v>345881585.71000004</v>
      </c>
      <c r="J18" s="88">
        <f>I18-H18</f>
        <v>-0.28999996185302734</v>
      </c>
      <c r="K18" s="88">
        <f>-J18</f>
        <v>0.28999996185302734</v>
      </c>
      <c r="L18" s="80"/>
      <c r="M18" s="88">
        <f>' Расходы 24'!I67</f>
        <v>0</v>
      </c>
      <c r="N18" s="88">
        <f>K18+M18</f>
        <v>0.28999996185302734</v>
      </c>
    </row>
    <row r="19" spans="1:23">
      <c r="A19" s="44" t="s">
        <v>148</v>
      </c>
      <c r="B19" s="45">
        <v>13</v>
      </c>
      <c r="C19" s="86"/>
      <c r="D19" s="86"/>
      <c r="H19" s="84"/>
      <c r="I19" s="170">
        <f>I17-I18</f>
        <v>87679654.409999967</v>
      </c>
      <c r="J19" s="172"/>
      <c r="K19" s="170">
        <f>-K17+K18</f>
        <v>0.40999996662139893</v>
      </c>
      <c r="L19" s="84"/>
      <c r="M19" s="84"/>
      <c r="N19" s="84"/>
    </row>
    <row r="20" spans="1:23">
      <c r="A20" s="44" t="s">
        <v>149</v>
      </c>
      <c r="B20" s="45">
        <v>14</v>
      </c>
      <c r="C20" s="85">
        <f>ROUNDUP((SUM(' Расходы 24'!D28:D49,' Расходы 24'!D52:D56)),0)</f>
        <v>3936810</v>
      </c>
      <c r="D20" s="155">
        <v>3487312</v>
      </c>
      <c r="I20" s="87">
        <f>C52</f>
        <v>87679654</v>
      </c>
    </row>
    <row r="21" spans="1:23" s="84" customFormat="1" ht="24">
      <c r="A21" s="46" t="s">
        <v>300</v>
      </c>
      <c r="B21" s="38">
        <v>20</v>
      </c>
      <c r="C21" s="89">
        <f>C18-C19-C20</f>
        <v>409894497</v>
      </c>
      <c r="D21" s="89">
        <f>D18-D19-D20</f>
        <v>305648107</v>
      </c>
      <c r="H21" s="80"/>
      <c r="I21" s="88">
        <f>I19-I20</f>
        <v>0.40999996662139893</v>
      </c>
      <c r="J21" s="80"/>
      <c r="K21" s="80"/>
      <c r="L21" s="80"/>
      <c r="M21" s="80"/>
      <c r="N21" s="80"/>
      <c r="V21" s="80"/>
      <c r="W21" s="80"/>
    </row>
    <row r="22" spans="1:23">
      <c r="A22" s="44" t="s">
        <v>231</v>
      </c>
      <c r="B22" s="45">
        <v>21</v>
      </c>
      <c r="C22" s="156">
        <f>ROUNDUP((' Доходы 24'!E17+' Доходы 24'!E18),0)</f>
        <v>3028903</v>
      </c>
      <c r="D22" s="156">
        <v>6519385</v>
      </c>
      <c r="H22" s="84"/>
      <c r="I22" s="84"/>
      <c r="J22" s="84"/>
      <c r="K22" s="84"/>
      <c r="L22" s="84"/>
      <c r="M22" s="84"/>
      <c r="N22" s="84"/>
    </row>
    <row r="23" spans="1:23">
      <c r="A23" s="44" t="s">
        <v>232</v>
      </c>
      <c r="B23" s="45">
        <v>22</v>
      </c>
      <c r="C23" s="156">
        <f>ROUNDUP((SUM(' Расходы 24'!D59:D61)),0)</f>
        <v>325047572</v>
      </c>
      <c r="D23" s="156">
        <v>329525580</v>
      </c>
      <c r="J23" s="87">
        <f>C16</f>
        <v>430509621</v>
      </c>
    </row>
    <row r="24" spans="1:23" ht="48">
      <c r="A24" s="44" t="s">
        <v>153</v>
      </c>
      <c r="B24" s="45">
        <v>23</v>
      </c>
      <c r="C24" s="90"/>
      <c r="D24" s="90"/>
      <c r="J24" s="87">
        <f>D17+150000</f>
        <v>13147617</v>
      </c>
    </row>
    <row r="25" spans="1:23">
      <c r="A25" s="44" t="s">
        <v>1</v>
      </c>
      <c r="B25" s="45">
        <v>24</v>
      </c>
      <c r="C25" s="91">
        <f>ROUNDUP((' Доходы 24'!E25+' Доходы 24'!E26+' Доходы 24'!E27),0)</f>
        <v>22716</v>
      </c>
      <c r="D25" s="162">
        <f>332603+212691</f>
        <v>545294</v>
      </c>
      <c r="J25" s="84"/>
    </row>
    <row r="26" spans="1:23">
      <c r="A26" s="44" t="s">
        <v>3</v>
      </c>
      <c r="B26" s="45">
        <v>25</v>
      </c>
      <c r="C26" s="91">
        <f>ROUNDDOWN((SUM(' Расходы 24'!D70,' Расходы 24'!D73,' Расходы 24'!D77:D79)),0)</f>
        <v>218890</v>
      </c>
      <c r="D26" s="162"/>
    </row>
    <row r="27" spans="1:23" s="84" customFormat="1" ht="24">
      <c r="A27" s="46" t="s">
        <v>157</v>
      </c>
      <c r="B27" s="38">
        <v>100</v>
      </c>
      <c r="C27" s="89">
        <f>C21+C22-C23+C24+C25-C26</f>
        <v>87679654</v>
      </c>
      <c r="D27" s="89">
        <f>D21+D22-D23+D24+D25-D26</f>
        <v>-16812794</v>
      </c>
      <c r="H27" s="80"/>
      <c r="I27" s="80"/>
      <c r="J27" s="88">
        <f>C20+B93</f>
        <v>4251294.59</v>
      </c>
      <c r="K27" s="80"/>
      <c r="L27" s="80"/>
      <c r="M27" s="80"/>
      <c r="N27" s="80"/>
      <c r="U27" s="80"/>
    </row>
    <row r="28" spans="1:23" ht="13.5" thickBot="1">
      <c r="A28" s="44" t="s">
        <v>344</v>
      </c>
      <c r="B28" s="45">
        <v>101</v>
      </c>
      <c r="C28" s="90"/>
      <c r="D28" s="90" t="e">
        <f>[59]ОПУ!$C$28</f>
        <v>#REF!</v>
      </c>
      <c r="H28" s="84"/>
      <c r="I28" s="84"/>
      <c r="J28" s="84"/>
      <c r="K28" s="84"/>
      <c r="L28" s="84"/>
      <c r="M28" s="84"/>
      <c r="N28" s="84"/>
    </row>
    <row r="29" spans="1:23" s="84" customFormat="1" ht="36.75" thickBot="1">
      <c r="A29" s="46" t="s">
        <v>302</v>
      </c>
      <c r="B29" s="38">
        <v>200</v>
      </c>
      <c r="C29" s="89">
        <f>C27+C28</f>
        <v>87679654</v>
      </c>
      <c r="D29" s="89" t="e">
        <f>D27+D28</f>
        <v>#REF!</v>
      </c>
      <c r="H29" s="80"/>
      <c r="I29" s="80"/>
      <c r="J29" s="369">
        <v>3149884</v>
      </c>
      <c r="K29" s="80"/>
      <c r="L29" s="80"/>
      <c r="M29" s="80"/>
      <c r="N29" s="80"/>
      <c r="U29" s="80"/>
    </row>
    <row r="30" spans="1:23" ht="24.75" thickBot="1">
      <c r="A30" s="44" t="s">
        <v>158</v>
      </c>
      <c r="B30" s="45">
        <v>201</v>
      </c>
      <c r="C30" s="90"/>
      <c r="D30" s="90"/>
      <c r="H30" s="84"/>
      <c r="I30" s="84"/>
      <c r="J30" s="364">
        <v>357827</v>
      </c>
      <c r="K30" s="84"/>
      <c r="L30" s="84"/>
      <c r="M30" s="84"/>
      <c r="N30" s="84"/>
    </row>
    <row r="31" spans="1:23" s="84" customFormat="1" ht="27.6" customHeight="1" thickBot="1">
      <c r="A31" s="46" t="s">
        <v>159</v>
      </c>
      <c r="B31" s="38">
        <v>300</v>
      </c>
      <c r="C31" s="89">
        <f>C29+C30</f>
        <v>87679654</v>
      </c>
      <c r="D31" s="89" t="e">
        <f>D29+D30</f>
        <v>#REF!</v>
      </c>
      <c r="H31" s="80"/>
      <c r="I31" s="80"/>
      <c r="J31" s="370">
        <f>J27-J29-J30</f>
        <v>743583.58999999985</v>
      </c>
      <c r="K31" s="80"/>
      <c r="L31" s="80"/>
      <c r="M31" s="80"/>
      <c r="N31" s="80"/>
    </row>
    <row r="32" spans="1:23">
      <c r="A32" s="44" t="s">
        <v>160</v>
      </c>
      <c r="B32" s="41"/>
      <c r="C32" s="90"/>
      <c r="D32" s="90"/>
      <c r="H32" s="84"/>
      <c r="I32" s="84"/>
      <c r="K32" s="84"/>
      <c r="L32" s="84"/>
      <c r="M32" s="84"/>
      <c r="N32" s="84"/>
    </row>
    <row r="33" spans="1:14">
      <c r="A33" s="44" t="s">
        <v>161</v>
      </c>
      <c r="B33" s="41"/>
      <c r="C33" s="90"/>
      <c r="D33" s="90"/>
    </row>
    <row r="34" spans="1:14" s="84" customFormat="1">
      <c r="A34" s="46" t="s">
        <v>303</v>
      </c>
      <c r="B34" s="38">
        <v>400</v>
      </c>
      <c r="C34" s="89">
        <f>C45+C51</f>
        <v>0</v>
      </c>
      <c r="D34" s="89">
        <f>D45+D51</f>
        <v>406710478</v>
      </c>
      <c r="H34" s="80"/>
      <c r="I34" s="80"/>
      <c r="J34" s="80"/>
      <c r="K34" s="80"/>
      <c r="L34" s="80"/>
      <c r="M34" s="80"/>
      <c r="N34" s="80"/>
    </row>
    <row r="35" spans="1:14">
      <c r="A35" s="44" t="s">
        <v>162</v>
      </c>
      <c r="B35" s="41"/>
      <c r="C35" s="90"/>
      <c r="D35" s="90"/>
      <c r="H35" s="84"/>
      <c r="I35" s="84"/>
      <c r="J35" s="84"/>
      <c r="K35" s="84"/>
      <c r="L35" s="84"/>
      <c r="M35" s="84"/>
      <c r="N35" s="84"/>
    </row>
    <row r="36" spans="1:14" ht="36">
      <c r="A36" s="44" t="s">
        <v>304</v>
      </c>
      <c r="B36" s="45">
        <v>410</v>
      </c>
      <c r="C36" s="90"/>
      <c r="D36" s="90"/>
    </row>
    <row r="37" spans="1:14" ht="48">
      <c r="A37" s="44" t="s">
        <v>234</v>
      </c>
      <c r="B37" s="45">
        <v>411</v>
      </c>
      <c r="C37" s="90"/>
      <c r="D37" s="90"/>
    </row>
    <row r="38" spans="1:14" ht="24">
      <c r="A38" s="44" t="s">
        <v>235</v>
      </c>
      <c r="B38" s="45">
        <v>412</v>
      </c>
      <c r="C38" s="90"/>
      <c r="D38" s="90"/>
    </row>
    <row r="39" spans="1:14">
      <c r="A39" s="44" t="s">
        <v>236</v>
      </c>
      <c r="B39" s="45">
        <v>413</v>
      </c>
      <c r="C39" s="90"/>
      <c r="D39" s="90"/>
    </row>
    <row r="40" spans="1:14" ht="24">
      <c r="A40" s="44" t="s">
        <v>237</v>
      </c>
      <c r="B40" s="45">
        <v>414</v>
      </c>
      <c r="C40" s="90"/>
      <c r="D40" s="90"/>
    </row>
    <row r="41" spans="1:14" ht="24">
      <c r="A41" s="44" t="s">
        <v>238</v>
      </c>
      <c r="B41" s="45">
        <v>415</v>
      </c>
      <c r="C41" s="90"/>
      <c r="D41" s="90"/>
    </row>
    <row r="42" spans="1:14">
      <c r="A42" s="44" t="s">
        <v>239</v>
      </c>
      <c r="B42" s="45">
        <v>416</v>
      </c>
      <c r="C42" s="90"/>
      <c r="D42" s="90"/>
    </row>
    <row r="43" spans="1:14" ht="24">
      <c r="A43" s="44" t="s">
        <v>240</v>
      </c>
      <c r="B43" s="45">
        <v>417</v>
      </c>
      <c r="C43" s="90"/>
      <c r="D43" s="90"/>
    </row>
    <row r="44" spans="1:14" ht="24">
      <c r="A44" s="44" t="s">
        <v>241</v>
      </c>
      <c r="B44" s="45">
        <v>418</v>
      </c>
      <c r="C44" s="90"/>
      <c r="D44" s="90"/>
    </row>
    <row r="45" spans="1:14" s="84" customFormat="1" ht="48">
      <c r="A45" s="46" t="s">
        <v>310</v>
      </c>
      <c r="B45" s="38">
        <v>420</v>
      </c>
      <c r="C45" s="89">
        <f>SUM(C36:C44)</f>
        <v>0</v>
      </c>
      <c r="D45" s="89">
        <f>SUM(D36:D44)</f>
        <v>0</v>
      </c>
      <c r="H45" s="80"/>
      <c r="I45" s="80"/>
      <c r="J45" s="80"/>
      <c r="K45" s="80"/>
      <c r="L45" s="80"/>
      <c r="M45" s="80"/>
      <c r="N45" s="80"/>
    </row>
    <row r="46" spans="1:14" ht="24">
      <c r="A46" s="44" t="s">
        <v>242</v>
      </c>
      <c r="B46" s="45">
        <v>431</v>
      </c>
      <c r="C46" s="174">
        <v>0</v>
      </c>
      <c r="D46" s="174">
        <f>[59]ОПУ!$C$46</f>
        <v>406710478</v>
      </c>
      <c r="H46" s="84"/>
      <c r="I46" s="84"/>
      <c r="J46" s="84"/>
      <c r="K46" s="84"/>
      <c r="L46" s="84"/>
      <c r="M46" s="84"/>
      <c r="N46" s="84"/>
    </row>
    <row r="47" spans="1:14" ht="48">
      <c r="A47" s="44" t="s">
        <v>234</v>
      </c>
      <c r="B47" s="45">
        <v>432</v>
      </c>
      <c r="C47" s="90"/>
      <c r="D47" s="90"/>
    </row>
    <row r="48" spans="1:14" ht="24">
      <c r="A48" s="44" t="s">
        <v>243</v>
      </c>
      <c r="B48" s="45">
        <v>433</v>
      </c>
      <c r="C48" s="90"/>
      <c r="D48" s="90"/>
    </row>
    <row r="49" spans="1:14" ht="24">
      <c r="A49" s="44" t="s">
        <v>241</v>
      </c>
      <c r="B49" s="45">
        <v>434</v>
      </c>
      <c r="C49" s="90"/>
      <c r="D49" s="90"/>
    </row>
    <row r="50" spans="1:14" ht="36">
      <c r="A50" s="44" t="s">
        <v>312</v>
      </c>
      <c r="B50" s="45">
        <v>435</v>
      </c>
      <c r="C50" s="90"/>
      <c r="D50" s="90"/>
    </row>
    <row r="51" spans="1:14" s="84" customFormat="1" ht="48">
      <c r="A51" s="46" t="s">
        <v>313</v>
      </c>
      <c r="B51" s="38">
        <v>440</v>
      </c>
      <c r="C51" s="89">
        <f>SUM(C46:C50)</f>
        <v>0</v>
      </c>
      <c r="D51" s="89">
        <f>SUM(D46:D50)</f>
        <v>406710478</v>
      </c>
      <c r="H51" s="80"/>
      <c r="I51" s="80"/>
      <c r="J51" s="80"/>
      <c r="K51" s="80"/>
      <c r="L51" s="80"/>
      <c r="M51" s="80"/>
      <c r="N51" s="80"/>
    </row>
    <row r="52" spans="1:14" s="84" customFormat="1">
      <c r="A52" s="46" t="s">
        <v>345</v>
      </c>
      <c r="B52" s="38">
        <v>500</v>
      </c>
      <c r="C52" s="89">
        <f>C31+C34</f>
        <v>87679654</v>
      </c>
      <c r="D52" s="89" t="e">
        <f>D31+D34</f>
        <v>#REF!</v>
      </c>
    </row>
    <row r="53" spans="1:14" s="84" customFormat="1">
      <c r="A53" s="46" t="s">
        <v>346</v>
      </c>
      <c r="B53" s="58"/>
      <c r="C53" s="89"/>
      <c r="D53" s="89"/>
    </row>
    <row r="54" spans="1:14">
      <c r="A54" s="44" t="s">
        <v>160</v>
      </c>
      <c r="B54" s="41"/>
      <c r="C54" s="90"/>
      <c r="D54" s="90"/>
      <c r="H54" s="84"/>
      <c r="I54" s="84"/>
      <c r="J54" s="84"/>
      <c r="K54" s="84"/>
      <c r="L54" s="84"/>
      <c r="M54" s="84"/>
      <c r="N54" s="84"/>
    </row>
    <row r="55" spans="1:14">
      <c r="A55" s="44" t="s">
        <v>165</v>
      </c>
      <c r="B55" s="41"/>
      <c r="C55" s="90"/>
      <c r="D55" s="90"/>
    </row>
    <row r="56" spans="1:14" s="84" customFormat="1">
      <c r="A56" s="46" t="s">
        <v>347</v>
      </c>
      <c r="B56" s="38">
        <v>600</v>
      </c>
      <c r="C56" s="89"/>
      <c r="D56" s="89"/>
      <c r="H56" s="80"/>
      <c r="I56" s="80"/>
      <c r="J56" s="80"/>
      <c r="K56" s="80"/>
      <c r="L56" s="80"/>
      <c r="M56" s="80"/>
      <c r="N56" s="80"/>
    </row>
    <row r="57" spans="1:14">
      <c r="A57" s="44" t="s">
        <v>162</v>
      </c>
      <c r="B57" s="41"/>
      <c r="C57" s="90"/>
      <c r="D57" s="90"/>
      <c r="H57" s="84"/>
      <c r="I57" s="84"/>
      <c r="J57" s="84"/>
      <c r="K57" s="84"/>
      <c r="L57" s="84"/>
      <c r="M57" s="84"/>
      <c r="N57" s="84"/>
    </row>
    <row r="58" spans="1:14" s="84" customFormat="1">
      <c r="A58" s="46" t="s">
        <v>167</v>
      </c>
      <c r="B58" s="58"/>
      <c r="C58" s="89"/>
      <c r="D58" s="89"/>
      <c r="H58" s="80"/>
      <c r="I58" s="80"/>
      <c r="J58" s="80"/>
      <c r="K58" s="80"/>
      <c r="L58" s="80"/>
      <c r="M58" s="80"/>
      <c r="N58" s="80"/>
    </row>
    <row r="59" spans="1:14">
      <c r="A59" s="44" t="s">
        <v>168</v>
      </c>
      <c r="B59" s="41"/>
      <c r="C59" s="90"/>
      <c r="D59" s="90"/>
      <c r="H59" s="84"/>
      <c r="I59" s="84"/>
      <c r="J59" s="84"/>
      <c r="K59" s="84"/>
      <c r="L59" s="84"/>
      <c r="M59" s="84"/>
      <c r="N59" s="84"/>
    </row>
    <row r="60" spans="1:14">
      <c r="A60" s="44" t="s">
        <v>169</v>
      </c>
      <c r="B60" s="41"/>
      <c r="C60" s="90"/>
      <c r="D60" s="90"/>
    </row>
    <row r="61" spans="1:14" s="84" customFormat="1">
      <c r="A61" s="46" t="s">
        <v>170</v>
      </c>
      <c r="B61" s="58"/>
      <c r="C61" s="89"/>
      <c r="D61" s="89"/>
      <c r="H61" s="80"/>
      <c r="I61" s="80"/>
      <c r="J61" s="80"/>
      <c r="K61" s="80"/>
      <c r="L61" s="80"/>
      <c r="M61" s="80"/>
      <c r="N61" s="80"/>
    </row>
    <row r="62" spans="1:14">
      <c r="A62" s="44" t="s">
        <v>168</v>
      </c>
      <c r="B62" s="41"/>
      <c r="C62" s="90"/>
      <c r="D62" s="90"/>
      <c r="H62" s="84"/>
      <c r="I62" s="84"/>
      <c r="J62" s="84"/>
      <c r="K62" s="84"/>
      <c r="L62" s="84"/>
      <c r="M62" s="84"/>
      <c r="N62" s="84"/>
    </row>
    <row r="63" spans="1:14">
      <c r="A63" s="92" t="s">
        <v>169</v>
      </c>
      <c r="B63" s="93"/>
      <c r="C63" s="94"/>
      <c r="D63" s="94"/>
    </row>
    <row r="64" spans="1:14">
      <c r="A64" s="23"/>
      <c r="B64" s="23"/>
      <c r="C64" s="192"/>
      <c r="D64" s="23"/>
    </row>
    <row r="65" spans="1:14" s="97" customFormat="1">
      <c r="A65" s="66" t="s">
        <v>141</v>
      </c>
      <c r="B65" s="67"/>
      <c r="C65" s="72"/>
      <c r="D65" s="95" t="s">
        <v>337</v>
      </c>
      <c r="E65" s="96"/>
      <c r="H65" s="80"/>
      <c r="I65" s="80"/>
      <c r="J65" s="80"/>
      <c r="K65" s="80"/>
      <c r="L65" s="80"/>
      <c r="M65" s="80"/>
      <c r="N65" s="80"/>
    </row>
    <row r="66" spans="1:14" s="97" customFormat="1">
      <c r="A66" s="73"/>
      <c r="B66" s="74"/>
      <c r="C66" s="72"/>
      <c r="D66" s="23"/>
      <c r="E66" s="96"/>
    </row>
    <row r="67" spans="1:14" s="97" customFormat="1">
      <c r="A67" s="75"/>
      <c r="B67" s="30"/>
      <c r="C67" s="72"/>
      <c r="D67" s="72"/>
    </row>
    <row r="68" spans="1:14" s="97" customFormat="1">
      <c r="A68" s="66" t="s">
        <v>338</v>
      </c>
      <c r="B68" s="67"/>
      <c r="C68" s="72"/>
      <c r="D68" s="98" t="s">
        <v>339</v>
      </c>
    </row>
    <row r="69" spans="1:14" s="97" customFormat="1">
      <c r="A69" s="77"/>
      <c r="B69" s="74"/>
      <c r="C69" s="74"/>
      <c r="D69" s="72"/>
    </row>
    <row r="70" spans="1:14" s="97" customFormat="1">
      <c r="A70" s="72" t="s">
        <v>340</v>
      </c>
      <c r="B70" s="72"/>
      <c r="C70" s="72"/>
      <c r="D70" s="72"/>
    </row>
    <row r="71" spans="1:14">
      <c r="D71" s="72"/>
      <c r="H71" s="97"/>
      <c r="I71" s="97"/>
      <c r="J71" s="97"/>
      <c r="K71" s="97"/>
      <c r="L71" s="97"/>
      <c r="M71" s="97"/>
      <c r="N71" s="97"/>
    </row>
    <row r="72" spans="1:14">
      <c r="D72" s="72"/>
    </row>
    <row r="73" spans="1:14">
      <c r="C73" s="87"/>
      <c r="D73" s="72"/>
    </row>
    <row r="74" spans="1:14">
      <c r="D74" s="72"/>
    </row>
    <row r="81" spans="1:18" hidden="1" outlineLevel="1"/>
    <row r="82" spans="1:18" hidden="1" outlineLevel="1"/>
    <row r="83" spans="1:18" hidden="1" outlineLevel="1">
      <c r="B83" s="80" t="s">
        <v>585</v>
      </c>
      <c r="D83" s="80" t="s">
        <v>586</v>
      </c>
    </row>
    <row r="84" spans="1:18" hidden="1" outlineLevel="1">
      <c r="A84" s="365" t="s">
        <v>391</v>
      </c>
      <c r="D84" s="88">
        <f>C97</f>
        <v>390709.08</v>
      </c>
    </row>
    <row r="85" spans="1:18" hidden="1" outlineLevel="1">
      <c r="A85" s="365" t="s">
        <v>580</v>
      </c>
      <c r="B85" s="367">
        <v>1964.28</v>
      </c>
      <c r="C85" s="366"/>
    </row>
    <row r="86" spans="1:18" hidden="1" outlineLevel="1">
      <c r="A86" s="365" t="s">
        <v>581</v>
      </c>
      <c r="B86" s="367">
        <v>255000</v>
      </c>
      <c r="C86" s="367">
        <f>B86</f>
        <v>255000</v>
      </c>
      <c r="D86" s="88">
        <f>C102+C103+C104+C107+C111+C116</f>
        <v>18077072</v>
      </c>
      <c r="F86" s="367">
        <v>2414532</v>
      </c>
      <c r="G86" s="88">
        <f>D86+F86</f>
        <v>20491604</v>
      </c>
      <c r="Q86" s="367">
        <f>2884384+10500</f>
        <v>2894884</v>
      </c>
      <c r="R86" s="88">
        <f>Q86+C86</f>
        <v>3149884</v>
      </c>
    </row>
    <row r="87" spans="1:18" hidden="1" outlineLevel="1">
      <c r="A87" s="365" t="s">
        <v>582</v>
      </c>
      <c r="B87" s="367">
        <v>8999</v>
      </c>
      <c r="C87" s="366"/>
    </row>
    <row r="88" spans="1:18" hidden="1" outlineLevel="1">
      <c r="A88" s="365" t="s">
        <v>583</v>
      </c>
      <c r="B88" s="367">
        <v>17998</v>
      </c>
      <c r="C88" s="366"/>
    </row>
    <row r="89" spans="1:18" hidden="1" outlineLevel="1">
      <c r="A89" s="365" t="s">
        <v>81</v>
      </c>
      <c r="B89" s="367">
        <v>7650</v>
      </c>
      <c r="C89" s="366"/>
      <c r="G89" s="367">
        <v>72436</v>
      </c>
    </row>
    <row r="90" spans="1:18" hidden="1" outlineLevel="1">
      <c r="A90" s="365" t="s">
        <v>584</v>
      </c>
      <c r="B90" s="367">
        <v>1555.31</v>
      </c>
      <c r="C90" s="366"/>
      <c r="G90" s="367"/>
    </row>
    <row r="91" spans="1:18" hidden="1" outlineLevel="1">
      <c r="A91" s="365" t="s">
        <v>11</v>
      </c>
      <c r="B91" s="367">
        <v>8925</v>
      </c>
      <c r="C91" s="367">
        <f>B91+B92+B89</f>
        <v>28968</v>
      </c>
      <c r="D91" s="88">
        <f>D115+D124+D125</f>
        <v>1150796</v>
      </c>
      <c r="F91" s="88">
        <f>D91+G89+G92+G93</f>
        <v>1425086</v>
      </c>
      <c r="G91" s="367"/>
    </row>
    <row r="92" spans="1:18" hidden="1" outlineLevel="1">
      <c r="A92" s="365" t="s">
        <v>12</v>
      </c>
      <c r="B92" s="367">
        <v>12393</v>
      </c>
      <c r="C92" s="366"/>
      <c r="G92" s="367">
        <v>76060</v>
      </c>
    </row>
    <row r="93" spans="1:18" hidden="1" outlineLevel="1">
      <c r="B93" s="88">
        <f>SUM(B85:B92)</f>
        <v>314484.59000000003</v>
      </c>
      <c r="C93" s="88">
        <f>B93-C86-C91</f>
        <v>30516.590000000026</v>
      </c>
      <c r="D93" s="88">
        <f>B137-D84-D86-D91</f>
        <v>16069086.690000005</v>
      </c>
      <c r="E93" s="80" t="s">
        <v>619</v>
      </c>
      <c r="G93" s="367">
        <v>125794</v>
      </c>
    </row>
    <row r="94" spans="1:18" hidden="1" outlineLevel="1"/>
    <row r="95" spans="1:18" hidden="1" outlineLevel="1"/>
    <row r="96" spans="1:18" ht="13.5" hidden="1" outlineLevel="1" thickBot="1">
      <c r="A96" s="365" t="s">
        <v>580</v>
      </c>
      <c r="B96" s="367">
        <v>8854.4699999999993</v>
      </c>
    </row>
    <row r="97" spans="1:18" ht="13.5" hidden="1" outlineLevel="1" thickBot="1">
      <c r="A97" s="365" t="s">
        <v>391</v>
      </c>
      <c r="B97" s="367">
        <v>390709.08</v>
      </c>
      <c r="C97" s="88">
        <f>B97</f>
        <v>390709.08</v>
      </c>
      <c r="G97" s="371">
        <v>20491604</v>
      </c>
    </row>
    <row r="98" spans="1:18" ht="13.5" hidden="1" outlineLevel="1" thickBot="1">
      <c r="A98" s="365" t="s">
        <v>587</v>
      </c>
      <c r="B98" s="367">
        <v>201450</v>
      </c>
      <c r="G98" s="364">
        <v>390709</v>
      </c>
    </row>
    <row r="99" spans="1:18" ht="13.5" hidden="1" outlineLevel="1" thickBot="1">
      <c r="A99" s="365" t="s">
        <v>588</v>
      </c>
      <c r="B99" s="367">
        <v>6255000.0099999998</v>
      </c>
      <c r="G99" s="363"/>
    </row>
    <row r="100" spans="1:18" ht="13.5" hidden="1" outlineLevel="1" thickBot="1">
      <c r="A100" s="365" t="s">
        <v>589</v>
      </c>
      <c r="B100" s="367">
        <v>425039.28</v>
      </c>
      <c r="G100" s="364">
        <v>1425086</v>
      </c>
      <c r="Q100" s="367">
        <v>271175</v>
      </c>
    </row>
    <row r="101" spans="1:18" ht="13.5" hidden="1" outlineLevel="1" thickBot="1">
      <c r="A101" s="365" t="s">
        <v>590</v>
      </c>
      <c r="B101" s="367">
        <v>12000</v>
      </c>
      <c r="G101" s="363"/>
      <c r="Q101" s="367">
        <v>14054090</v>
      </c>
    </row>
    <row r="102" spans="1:18" ht="24" hidden="1" outlineLevel="1">
      <c r="A102" s="365" t="s">
        <v>591</v>
      </c>
      <c r="B102" s="367">
        <v>3555590</v>
      </c>
      <c r="C102" s="88">
        <f>B102</f>
        <v>3555590</v>
      </c>
      <c r="G102" s="372">
        <f>SUM(G97:G101)</f>
        <v>22307399</v>
      </c>
      <c r="Q102" s="367">
        <v>16624</v>
      </c>
    </row>
    <row r="103" spans="1:18" ht="24" hidden="1" outlineLevel="1">
      <c r="A103" s="365" t="s">
        <v>592</v>
      </c>
      <c r="B103" s="367">
        <v>2586000</v>
      </c>
      <c r="C103" s="88">
        <f>B103</f>
        <v>2586000</v>
      </c>
      <c r="Q103" s="88">
        <f>SUM(Q100:Q102)</f>
        <v>14341889</v>
      </c>
      <c r="R103" s="88">
        <f>Q103+C91</f>
        <v>14370857</v>
      </c>
    </row>
    <row r="104" spans="1:18" hidden="1" outlineLevel="1">
      <c r="A104" s="365" t="s">
        <v>593</v>
      </c>
      <c r="B104" s="367">
        <v>1652000</v>
      </c>
      <c r="C104" s="88">
        <f>B104</f>
        <v>1652000</v>
      </c>
    </row>
    <row r="105" spans="1:18" hidden="1" outlineLevel="1">
      <c r="A105" s="365" t="s">
        <v>594</v>
      </c>
      <c r="B105" s="367">
        <v>22785.72</v>
      </c>
      <c r="G105" s="155">
        <v>3487312</v>
      </c>
    </row>
    <row r="106" spans="1:18" hidden="1" outlineLevel="1">
      <c r="A106" s="365" t="s">
        <v>595</v>
      </c>
      <c r="B106" s="367">
        <v>13000</v>
      </c>
      <c r="G106" s="88">
        <f>B137+G105</f>
        <v>39174975.770000003</v>
      </c>
    </row>
    <row r="107" spans="1:18" hidden="1" outlineLevel="1">
      <c r="A107" s="365" t="s">
        <v>581</v>
      </c>
      <c r="B107" s="367">
        <v>9544309</v>
      </c>
      <c r="C107" s="88">
        <f>B107</f>
        <v>9544309</v>
      </c>
      <c r="G107" s="88">
        <f>G106-G102</f>
        <v>16867576.770000003</v>
      </c>
    </row>
    <row r="108" spans="1:18" hidden="1" outlineLevel="1">
      <c r="A108" s="365" t="s">
        <v>596</v>
      </c>
      <c r="B108" s="367">
        <v>75000</v>
      </c>
    </row>
    <row r="109" spans="1:18" hidden="1" outlineLevel="1">
      <c r="A109" s="365" t="s">
        <v>597</v>
      </c>
      <c r="B109" s="367">
        <v>109890.74</v>
      </c>
    </row>
    <row r="110" spans="1:18" hidden="1" outlineLevel="1">
      <c r="A110" s="365" t="s">
        <v>582</v>
      </c>
      <c r="B110" s="367">
        <v>104633.28</v>
      </c>
    </row>
    <row r="111" spans="1:18" hidden="1" outlineLevel="1">
      <c r="A111" s="365" t="s">
        <v>598</v>
      </c>
      <c r="B111" s="367">
        <v>44973</v>
      </c>
      <c r="C111" s="88">
        <f>B111</f>
        <v>44973</v>
      </c>
    </row>
    <row r="112" spans="1:18" hidden="1" outlineLevel="1">
      <c r="A112" s="365" t="s">
        <v>583</v>
      </c>
      <c r="B112" s="367">
        <v>76275.78</v>
      </c>
    </row>
    <row r="113" spans="1:4" hidden="1" outlineLevel="1">
      <c r="A113" s="365" t="s">
        <v>599</v>
      </c>
      <c r="B113" s="367">
        <v>1113593.46</v>
      </c>
    </row>
    <row r="114" spans="1:4" hidden="1" outlineLevel="1">
      <c r="A114" s="365" t="s">
        <v>600</v>
      </c>
      <c r="B114" s="367">
        <v>274991.71000000002</v>
      </c>
    </row>
    <row r="115" spans="1:4" hidden="1" outlineLevel="1">
      <c r="A115" s="365" t="s">
        <v>81</v>
      </c>
      <c r="B115" s="367">
        <v>283074</v>
      </c>
      <c r="D115" s="88">
        <f>B115</f>
        <v>283074</v>
      </c>
    </row>
    <row r="116" spans="1:4" hidden="1" outlineLevel="1">
      <c r="A116" s="365" t="s">
        <v>601</v>
      </c>
      <c r="B116" s="367">
        <v>694200</v>
      </c>
      <c r="C116" s="88">
        <f>B116</f>
        <v>694200</v>
      </c>
    </row>
    <row r="117" spans="1:4" hidden="1" outlineLevel="1">
      <c r="A117" s="365" t="s">
        <v>602</v>
      </c>
      <c r="B117" s="367">
        <v>18392.86</v>
      </c>
    </row>
    <row r="118" spans="1:4" hidden="1" outlineLevel="1">
      <c r="A118" s="365" t="s">
        <v>603</v>
      </c>
      <c r="B118" s="367">
        <v>1416283.17</v>
      </c>
    </row>
    <row r="119" spans="1:4" hidden="1" outlineLevel="1">
      <c r="A119" s="365" t="s">
        <v>604</v>
      </c>
      <c r="B119" s="367">
        <v>15315</v>
      </c>
    </row>
    <row r="120" spans="1:4" hidden="1" outlineLevel="1">
      <c r="A120" s="365" t="s">
        <v>605</v>
      </c>
      <c r="B120" s="367">
        <v>35000</v>
      </c>
    </row>
    <row r="121" spans="1:4" ht="24" hidden="1" outlineLevel="1">
      <c r="A121" s="365" t="s">
        <v>606</v>
      </c>
      <c r="B121" s="367">
        <v>42800.89</v>
      </c>
    </row>
    <row r="122" spans="1:4" hidden="1" outlineLevel="1">
      <c r="A122" s="365" t="s">
        <v>584</v>
      </c>
      <c r="B122" s="367">
        <v>3801.84</v>
      </c>
    </row>
    <row r="123" spans="1:4" ht="24" hidden="1" outlineLevel="1">
      <c r="A123" s="365" t="s">
        <v>607</v>
      </c>
      <c r="B123" s="367">
        <v>355785.71</v>
      </c>
    </row>
    <row r="124" spans="1:4" hidden="1" outlineLevel="1">
      <c r="A124" s="365" t="s">
        <v>11</v>
      </c>
      <c r="B124" s="367">
        <v>305936</v>
      </c>
      <c r="D124" s="88">
        <f>B124</f>
        <v>305936</v>
      </c>
    </row>
    <row r="125" spans="1:4" hidden="1" outlineLevel="1">
      <c r="A125" s="365" t="s">
        <v>12</v>
      </c>
      <c r="B125" s="367">
        <v>561786</v>
      </c>
      <c r="D125" s="88">
        <f>B125</f>
        <v>561786</v>
      </c>
    </row>
    <row r="126" spans="1:4" hidden="1" outlineLevel="1">
      <c r="A126" s="365" t="s">
        <v>608</v>
      </c>
      <c r="B126" s="367">
        <v>23991.27</v>
      </c>
    </row>
    <row r="127" spans="1:4" hidden="1" outlineLevel="1">
      <c r="A127" s="365" t="s">
        <v>609</v>
      </c>
      <c r="B127" s="367">
        <v>231604.86</v>
      </c>
    </row>
    <row r="128" spans="1:4" hidden="1" outlineLevel="1">
      <c r="A128" s="365" t="s">
        <v>610</v>
      </c>
      <c r="B128" s="367">
        <v>831938.39</v>
      </c>
    </row>
    <row r="129" spans="1:2" hidden="1" outlineLevel="1">
      <c r="A129" s="365" t="s">
        <v>611</v>
      </c>
      <c r="B129" s="367">
        <v>324026.82</v>
      </c>
    </row>
    <row r="130" spans="1:2" hidden="1" outlineLevel="1">
      <c r="A130" s="365" t="s">
        <v>612</v>
      </c>
      <c r="B130" s="367">
        <v>4017.87</v>
      </c>
    </row>
    <row r="131" spans="1:2" hidden="1" outlineLevel="1">
      <c r="A131" s="365" t="s">
        <v>613</v>
      </c>
      <c r="B131" s="367">
        <v>22321.43</v>
      </c>
    </row>
    <row r="132" spans="1:2" hidden="1" outlineLevel="1">
      <c r="A132" s="365" t="s">
        <v>614</v>
      </c>
      <c r="B132" s="367">
        <v>2700000</v>
      </c>
    </row>
    <row r="133" spans="1:2" hidden="1" outlineLevel="1">
      <c r="A133" s="365" t="s">
        <v>615</v>
      </c>
      <c r="B133" s="367">
        <v>7321.43</v>
      </c>
    </row>
    <row r="134" spans="1:2" hidden="1" outlineLevel="1">
      <c r="A134" s="365" t="s">
        <v>616</v>
      </c>
      <c r="B134" s="367">
        <v>18500.169999999998</v>
      </c>
    </row>
    <row r="135" spans="1:2" hidden="1" outlineLevel="1">
      <c r="A135" s="365" t="s">
        <v>617</v>
      </c>
      <c r="B135" s="367">
        <v>250065.18</v>
      </c>
    </row>
    <row r="136" spans="1:2" hidden="1" outlineLevel="1">
      <c r="A136" s="365" t="s">
        <v>618</v>
      </c>
      <c r="B136" s="367">
        <v>1075405.3500000001</v>
      </c>
    </row>
    <row r="137" spans="1:2" hidden="1" outlineLevel="1">
      <c r="B137" s="368">
        <v>35687663.770000003</v>
      </c>
    </row>
    <row r="138" spans="1:2" hidden="1" outlineLevel="1"/>
    <row r="139" spans="1:2" hidden="1" outlineLevel="1"/>
    <row r="140" spans="1:2" hidden="1" outlineLevel="1"/>
    <row r="141" spans="1:2" hidden="1" outlineLevel="1"/>
    <row r="142" spans="1:2" hidden="1" outlineLevel="1"/>
    <row r="143" spans="1:2" hidden="1" outlineLevel="1"/>
    <row r="144" spans="1:2" hidden="1" outlineLevel="1"/>
    <row r="145" hidden="1" outlineLevel="1"/>
    <row r="146" hidden="1" outlineLevel="1"/>
    <row r="147" hidden="1" outlineLevel="1"/>
    <row r="148" hidden="1" outlineLevel="1"/>
    <row r="149" hidden="1" outlineLevel="1"/>
    <row r="150" hidden="1" outlineLevel="1"/>
    <row r="151" hidden="1" outlineLevel="1"/>
    <row r="152" hidden="1" outlineLevel="1"/>
    <row r="153" hidden="1" outlineLevel="1"/>
    <row r="154" hidden="1" outlineLevel="1"/>
    <row r="155" hidden="1" outlineLevel="1"/>
    <row r="156" hidden="1" outlineLevel="1"/>
    <row r="157" hidden="1" outlineLevel="1"/>
    <row r="158" hidden="1" outlineLevel="1"/>
    <row r="159" hidden="1" outlineLevel="1"/>
    <row r="160" hidden="1" outlineLevel="1"/>
    <row r="161" hidden="1" outlineLevel="1"/>
    <row r="162" hidden="1" outlineLevel="1"/>
    <row r="163" hidden="1" outlineLevel="1"/>
    <row r="164" hidden="1" outlineLevel="1"/>
    <row r="165" hidden="1" outlineLevel="1"/>
    <row r="166" hidden="1" outlineLevel="1"/>
    <row r="167" hidden="1" outlineLevel="1"/>
    <row r="168" hidden="1" outlineLevel="1"/>
    <row r="169" hidden="1" outlineLevel="1"/>
    <row r="170" hidden="1" outlineLevel="1"/>
    <row r="171" hidden="1" outlineLevel="1"/>
    <row r="172" hidden="1" outlineLevel="1"/>
    <row r="173" hidden="1" outlineLevel="1"/>
    <row r="174" hidden="1" outlineLevel="1"/>
    <row r="175" hidden="1" outlineLevel="1"/>
    <row r="176" hidden="1" outlineLevel="1"/>
    <row r="177" hidden="1" outlineLevel="1"/>
    <row r="178" hidden="1" outlineLevel="1"/>
    <row r="179" hidden="1" outlineLevel="1"/>
    <row r="180" hidden="1" outlineLevel="1"/>
    <row r="181" hidden="1" outlineLevel="1"/>
    <row r="182" hidden="1" outlineLevel="1"/>
    <row r="183" hidden="1" outlineLevel="1"/>
    <row r="184" hidden="1" outlineLevel="1"/>
    <row r="185" hidden="1" outlineLevel="1"/>
    <row r="186" hidden="1" outlineLevel="1"/>
    <row r="187" hidden="1" outlineLevel="1"/>
    <row r="188" hidden="1" outlineLevel="1"/>
    <row r="189" hidden="1" outlineLevel="1"/>
    <row r="190" hidden="1" outlineLevel="1"/>
    <row r="191" hidden="1" outlineLevel="1"/>
    <row r="192" hidden="1" outlineLevel="1"/>
    <row r="193" hidden="1" outlineLevel="1"/>
    <row r="194" hidden="1" outlineLevel="1"/>
    <row r="195" hidden="1" outlineLevel="1"/>
    <row r="196" hidden="1" outlineLevel="1"/>
    <row r="197" hidden="1" outlineLevel="1"/>
    <row r="198" hidden="1" outlineLevel="1"/>
    <row r="199" hidden="1" outlineLevel="1"/>
    <row r="200" hidden="1" outlineLevel="1"/>
    <row r="201" hidden="1" outlineLevel="1"/>
    <row r="202" hidden="1" outlineLevel="1"/>
    <row r="203" hidden="1" outlineLevel="1"/>
    <row r="204" hidden="1" outlineLevel="1"/>
    <row r="205" hidden="1" outlineLevel="1"/>
    <row r="206" hidden="1" outlineLevel="1"/>
    <row r="207" hidden="1" outlineLevel="1"/>
    <row r="208" hidden="1" outlineLevel="1"/>
    <row r="209" hidden="1" outlineLevel="1"/>
    <row r="210" hidden="1" outlineLevel="1"/>
    <row r="211" hidden="1" outlineLevel="1"/>
    <row r="212" hidden="1" outlineLevel="1"/>
    <row r="213" hidden="1" outlineLevel="1"/>
    <row r="214" hidden="1" outlineLevel="1"/>
    <row r="215" hidden="1" outlineLevel="1"/>
    <row r="216" hidden="1" outlineLevel="1"/>
    <row r="217" hidden="1" outlineLevel="1"/>
    <row r="218" hidden="1" outlineLevel="1"/>
    <row r="219" hidden="1" outlineLevel="1"/>
    <row r="220" hidden="1" outlineLevel="1"/>
    <row r="221" hidden="1" outlineLevel="1"/>
    <row r="222" hidden="1" outlineLevel="1"/>
    <row r="223" hidden="1" outlineLevel="1"/>
    <row r="224" hidden="1" outlineLevel="1"/>
    <row r="225" hidden="1" outlineLevel="1"/>
    <row r="226" hidden="1" outlineLevel="1"/>
    <row r="227" hidden="1" outlineLevel="1"/>
    <row r="228" hidden="1" outlineLevel="1"/>
    <row r="229" hidden="1" outlineLevel="1"/>
    <row r="230" hidden="1" outlineLevel="1"/>
    <row r="231" hidden="1" outlineLevel="1"/>
    <row r="232" hidden="1" outlineLevel="1"/>
    <row r="233" hidden="1" outlineLevel="1"/>
    <row r="234" hidden="1" outlineLevel="1"/>
    <row r="235" hidden="1" outlineLevel="1"/>
    <row r="236" hidden="1" outlineLevel="1"/>
    <row r="237" hidden="1" outlineLevel="1"/>
    <row r="238" hidden="1" outlineLevel="1"/>
    <row r="239" hidden="1" outlineLevel="1"/>
    <row r="240" hidden="1" outlineLevel="1"/>
    <row r="241" hidden="1" outlineLevel="1"/>
    <row r="242" hidden="1" outlineLevel="1"/>
    <row r="243" hidden="1" outlineLevel="1"/>
    <row r="244" hidden="1" outlineLevel="1"/>
    <row r="245" hidden="1" outlineLevel="1"/>
    <row r="246" hidden="1" outlineLevel="1"/>
    <row r="247" hidden="1" outlineLevel="1"/>
    <row r="248" hidden="1" outlineLevel="1"/>
    <row r="249" hidden="1" outlineLevel="1"/>
    <row r="250" hidden="1" outlineLevel="1"/>
    <row r="251" hidden="1" outlineLevel="1"/>
    <row r="252" hidden="1" outlineLevel="1"/>
    <row r="253" hidden="1" outlineLevel="1"/>
    <row r="254" hidden="1" outlineLevel="1"/>
    <row r="255" hidden="1" outlineLevel="1"/>
    <row r="256" hidden="1" outlineLevel="1"/>
    <row r="257" hidden="1" outlineLevel="1"/>
    <row r="258" hidden="1" outlineLevel="1"/>
    <row r="259" hidden="1" outlineLevel="1"/>
    <row r="260" hidden="1" outlineLevel="1"/>
    <row r="261" hidden="1" outlineLevel="1"/>
    <row r="262" hidden="1" outlineLevel="1"/>
    <row r="263" hidden="1" outlineLevel="1"/>
    <row r="264" hidden="1" outlineLevel="1"/>
    <row r="265" hidden="1" outlineLevel="1"/>
    <row r="266" hidden="1" outlineLevel="1"/>
    <row r="267" hidden="1" outlineLevel="1"/>
    <row r="268" hidden="1" outlineLevel="1"/>
    <row r="269" hidden="1" outlineLevel="1"/>
    <row r="270" hidden="1" outlineLevel="1"/>
    <row r="271" hidden="1" outlineLevel="1"/>
    <row r="272" hidden="1" outlineLevel="1"/>
    <row r="273" hidden="1" outlineLevel="1"/>
    <row r="274" hidden="1" outlineLevel="1"/>
    <row r="275" hidden="1" outlineLevel="1"/>
    <row r="276" hidden="1" outlineLevel="1"/>
    <row r="277" hidden="1" outlineLevel="1"/>
    <row r="278" hidden="1" outlineLevel="1"/>
    <row r="279" hidden="1" outlineLevel="1"/>
    <row r="280" hidden="1" outlineLevel="1"/>
    <row r="281" hidden="1" outlineLevel="1"/>
    <row r="282" hidden="1" outlineLevel="1"/>
    <row r="283" hidden="1" outlineLevel="1"/>
    <row r="284" hidden="1" outlineLevel="1"/>
    <row r="285" hidden="1" outlineLevel="1"/>
    <row r="286" hidden="1" outlineLevel="1"/>
    <row r="287" hidden="1" outlineLevel="1"/>
    <row r="288" hidden="1" outlineLevel="1"/>
    <row r="289" hidden="1" outlineLevel="1"/>
    <row r="290" hidden="1" outlineLevel="1"/>
    <row r="291" hidden="1" outlineLevel="1"/>
    <row r="292" hidden="1" outlineLevel="1"/>
    <row r="293" hidden="1" outlineLevel="1"/>
    <row r="294" hidden="1" outlineLevel="1"/>
    <row r="295" hidden="1" outlineLevel="1"/>
    <row r="296" hidden="1" outlineLevel="1"/>
    <row r="297" hidden="1" outlineLevel="1"/>
    <row r="298" hidden="1" outlineLevel="1"/>
    <row r="299" hidden="1" outlineLevel="1"/>
    <row r="300" hidden="1" outlineLevel="1"/>
    <row r="301" collapsed="1"/>
  </sheetData>
  <mergeCells count="2">
    <mergeCell ref="A11:D11"/>
    <mergeCell ref="A12:D1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1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  <pageSetUpPr fitToPage="1"/>
  </sheetPr>
  <dimension ref="A1:O257"/>
  <sheetViews>
    <sheetView zoomScale="90" zoomScaleNormal="90" workbookViewId="0">
      <pane xSplit="1" ySplit="6" topLeftCell="B7" activePane="bottomRight" state="frozen"/>
      <selection activeCell="G28" sqref="G28"/>
      <selection pane="topRight" activeCell="G28" sqref="G28"/>
      <selection pane="bottomLeft" activeCell="G28" sqref="G28"/>
      <selection pane="bottomRight" activeCell="G28" sqref="G28"/>
    </sheetView>
  </sheetViews>
  <sheetFormatPr defaultColWidth="10.6640625" defaultRowHeight="11.25" outlineLevelCol="1"/>
  <cols>
    <col min="1" max="1" width="73.6640625" style="100" bestFit="1" customWidth="1"/>
    <col min="2" max="3" width="20.1640625" style="100" bestFit="1" customWidth="1"/>
    <col min="4" max="4" width="21" style="100" customWidth="1"/>
    <col min="5" max="5" width="22.5" style="100" customWidth="1"/>
    <col min="6" max="7" width="20.1640625" style="100" bestFit="1" customWidth="1"/>
    <col min="8" max="8" width="3.33203125" style="100" customWidth="1"/>
    <col min="9" max="9" width="17" style="100" customWidth="1" outlineLevel="1"/>
    <col min="10" max="10" width="15" style="100" customWidth="1" outlineLevel="1"/>
    <col min="11" max="15" width="10.6640625" style="100" outlineLevel="1"/>
    <col min="16" max="16384" width="10.6640625" style="100"/>
  </cols>
  <sheetData>
    <row r="1" spans="1:8" ht="27.75" customHeight="1">
      <c r="A1" s="251" t="s">
        <v>426</v>
      </c>
      <c r="B1" s="99"/>
      <c r="C1" s="99"/>
      <c r="D1" s="99"/>
      <c r="E1" s="99"/>
      <c r="F1" s="99"/>
      <c r="G1" s="99"/>
    </row>
    <row r="2" spans="1:8" ht="3.75" customHeight="1">
      <c r="A2" s="99"/>
      <c r="B2" s="99"/>
      <c r="C2" s="99"/>
      <c r="D2" s="99"/>
      <c r="E2" s="99"/>
      <c r="F2" s="99"/>
      <c r="G2" s="99"/>
    </row>
    <row r="3" spans="1:8">
      <c r="A3" s="101" t="s">
        <v>63</v>
      </c>
      <c r="B3" s="235" t="s">
        <v>64</v>
      </c>
      <c r="C3" s="99"/>
      <c r="D3" s="99"/>
      <c r="E3" s="99"/>
      <c r="F3" s="99"/>
      <c r="G3" s="99"/>
    </row>
    <row r="4" spans="1:8" ht="2.25" customHeight="1">
      <c r="A4" s="99"/>
      <c r="B4" s="99"/>
      <c r="C4" s="99"/>
      <c r="D4" s="99"/>
      <c r="E4" s="99"/>
      <c r="F4" s="99"/>
      <c r="G4" s="99"/>
    </row>
    <row r="5" spans="1:8" ht="12">
      <c r="A5" s="828" t="s">
        <v>65</v>
      </c>
      <c r="B5" s="830" t="s">
        <v>6</v>
      </c>
      <c r="C5" s="830"/>
      <c r="D5" s="830" t="s">
        <v>7</v>
      </c>
      <c r="E5" s="830"/>
      <c r="F5" s="830" t="s">
        <v>8</v>
      </c>
      <c r="G5" s="830"/>
    </row>
    <row r="6" spans="1:8" ht="12">
      <c r="A6" s="829"/>
      <c r="B6" s="102" t="s">
        <v>9</v>
      </c>
      <c r="C6" s="102" t="s">
        <v>10</v>
      </c>
      <c r="D6" s="102" t="s">
        <v>9</v>
      </c>
      <c r="E6" s="102" t="s">
        <v>10</v>
      </c>
      <c r="F6" s="102" t="s">
        <v>9</v>
      </c>
      <c r="G6" s="102" t="s">
        <v>10</v>
      </c>
    </row>
    <row r="7" spans="1:8" ht="14.25">
      <c r="A7" s="236" t="s">
        <v>14</v>
      </c>
      <c r="B7" s="237">
        <v>31861084.66</v>
      </c>
      <c r="C7" s="237"/>
      <c r="D7" s="237">
        <v>3877527052.3699999</v>
      </c>
      <c r="E7" s="237">
        <v>3901640848.96</v>
      </c>
      <c r="F7" s="237">
        <v>7747288.0700000003</v>
      </c>
      <c r="G7" s="237"/>
    </row>
    <row r="8" spans="1:8" ht="15">
      <c r="A8" s="238" t="s">
        <v>15</v>
      </c>
      <c r="B8" s="239">
        <v>1103042</v>
      </c>
      <c r="C8" s="239"/>
      <c r="D8" s="239"/>
      <c r="E8" s="239">
        <v>1103000</v>
      </c>
      <c r="F8" s="239">
        <v>42</v>
      </c>
      <c r="G8" s="239"/>
      <c r="H8" s="103"/>
    </row>
    <row r="9" spans="1:8" ht="15">
      <c r="A9" s="238" t="s">
        <v>76</v>
      </c>
      <c r="B9" s="239"/>
      <c r="C9" s="239"/>
      <c r="D9" s="239">
        <v>50847902.880000003</v>
      </c>
      <c r="E9" s="239">
        <v>50847902.880000003</v>
      </c>
      <c r="F9" s="239"/>
      <c r="G9" s="239"/>
      <c r="H9" s="103"/>
    </row>
    <row r="10" spans="1:8" ht="15">
      <c r="A10" s="240" t="s">
        <v>16</v>
      </c>
      <c r="B10" s="239"/>
      <c r="C10" s="239"/>
      <c r="D10" s="239">
        <v>50847902.880000003</v>
      </c>
      <c r="E10" s="239">
        <v>50847902.880000003</v>
      </c>
      <c r="F10" s="239"/>
      <c r="G10" s="239"/>
      <c r="H10" s="103"/>
    </row>
    <row r="11" spans="1:8" ht="15">
      <c r="A11" s="238" t="s">
        <v>17</v>
      </c>
      <c r="B11" s="239">
        <v>99844.63</v>
      </c>
      <c r="C11" s="239"/>
      <c r="D11" s="239">
        <v>2220788687.3600001</v>
      </c>
      <c r="E11" s="239">
        <v>2220640494.7199998</v>
      </c>
      <c r="F11" s="239">
        <v>248037.27</v>
      </c>
      <c r="G11" s="239"/>
      <c r="H11" s="103"/>
    </row>
    <row r="12" spans="1:8" ht="15">
      <c r="A12" s="238" t="s">
        <v>18</v>
      </c>
      <c r="B12" s="239">
        <v>30658198.030000001</v>
      </c>
      <c r="C12" s="239"/>
      <c r="D12" s="239">
        <v>1605890462.1299999</v>
      </c>
      <c r="E12" s="239">
        <v>1629049451.3599999</v>
      </c>
      <c r="F12" s="239">
        <v>7499208.7999999998</v>
      </c>
      <c r="G12" s="239"/>
      <c r="H12" s="103"/>
    </row>
    <row r="13" spans="1:8" ht="15">
      <c r="A13" s="238" t="s">
        <v>357</v>
      </c>
      <c r="B13" s="239"/>
      <c r="C13" s="239"/>
      <c r="D13" s="239"/>
      <c r="E13" s="239"/>
      <c r="F13" s="239"/>
      <c r="G13" s="239"/>
      <c r="H13" s="103"/>
    </row>
    <row r="14" spans="1:8" ht="14.25">
      <c r="A14" s="236" t="s">
        <v>179</v>
      </c>
      <c r="B14" s="237">
        <v>667660.82999999996</v>
      </c>
      <c r="C14" s="237"/>
      <c r="D14" s="237">
        <v>940902.67</v>
      </c>
      <c r="E14" s="237">
        <v>1608563.5</v>
      </c>
      <c r="F14" s="237"/>
      <c r="G14" s="237"/>
      <c r="H14" s="103"/>
    </row>
    <row r="15" spans="1:8" ht="15">
      <c r="A15" s="238" t="s">
        <v>180</v>
      </c>
      <c r="B15" s="239">
        <v>667660.82999999996</v>
      </c>
      <c r="C15" s="239"/>
      <c r="D15" s="239">
        <v>940902.67</v>
      </c>
      <c r="E15" s="239">
        <v>1608563.5</v>
      </c>
      <c r="F15" s="239"/>
      <c r="G15" s="239"/>
      <c r="H15" s="103"/>
    </row>
    <row r="16" spans="1:8" ht="15">
      <c r="A16" s="240" t="s">
        <v>358</v>
      </c>
      <c r="B16" s="239">
        <v>667660.82999999996</v>
      </c>
      <c r="C16" s="239"/>
      <c r="D16" s="239">
        <v>940902.67</v>
      </c>
      <c r="E16" s="239">
        <v>1608563.5</v>
      </c>
      <c r="F16" s="239"/>
      <c r="G16" s="239"/>
      <c r="H16" s="103"/>
    </row>
    <row r="17" spans="1:10" ht="14.25">
      <c r="A17" s="236" t="s">
        <v>19</v>
      </c>
      <c r="B17" s="237">
        <v>75915502.780000001</v>
      </c>
      <c r="C17" s="237"/>
      <c r="D17" s="237">
        <v>484258776</v>
      </c>
      <c r="E17" s="237">
        <v>471529832</v>
      </c>
      <c r="F17" s="237">
        <v>88644446.780000001</v>
      </c>
      <c r="G17" s="237"/>
      <c r="H17" s="103"/>
      <c r="I17" s="103">
        <f>F17+G73</f>
        <v>80129340.780000001</v>
      </c>
      <c r="J17" s="103">
        <f>B17</f>
        <v>75915502.780000001</v>
      </c>
    </row>
    <row r="18" spans="1:10" ht="30">
      <c r="A18" s="238" t="s">
        <v>20</v>
      </c>
      <c r="B18" s="239">
        <v>104271668.78</v>
      </c>
      <c r="C18" s="239"/>
      <c r="D18" s="239">
        <v>482170776</v>
      </c>
      <c r="E18" s="239">
        <v>469441832</v>
      </c>
      <c r="F18" s="239">
        <v>117000612.78</v>
      </c>
      <c r="G18" s="239"/>
      <c r="H18" s="103"/>
    </row>
    <row r="19" spans="1:10" ht="15">
      <c r="A19" s="238" t="s">
        <v>21</v>
      </c>
      <c r="B19" s="239">
        <v>9681</v>
      </c>
      <c r="C19" s="239"/>
      <c r="D19" s="239"/>
      <c r="E19" s="239"/>
      <c r="F19" s="239">
        <v>9681</v>
      </c>
      <c r="G19" s="239"/>
      <c r="H19" s="103"/>
    </row>
    <row r="20" spans="1:10" ht="15">
      <c r="A20" s="240" t="s">
        <v>22</v>
      </c>
      <c r="B20" s="239"/>
      <c r="C20" s="239"/>
      <c r="D20" s="239"/>
      <c r="E20" s="239"/>
      <c r="F20" s="239"/>
      <c r="G20" s="239"/>
      <c r="H20" s="103"/>
    </row>
    <row r="21" spans="1:10" ht="15">
      <c r="A21" s="240" t="s">
        <v>23</v>
      </c>
      <c r="B21" s="239">
        <v>9681</v>
      </c>
      <c r="C21" s="239"/>
      <c r="D21" s="239"/>
      <c r="E21" s="239"/>
      <c r="F21" s="239">
        <v>9681</v>
      </c>
      <c r="G21" s="239"/>
      <c r="H21" s="103"/>
    </row>
    <row r="22" spans="1:10" ht="15">
      <c r="A22" s="238" t="s">
        <v>181</v>
      </c>
      <c r="B22" s="239"/>
      <c r="C22" s="239"/>
      <c r="D22" s="239">
        <v>2088000</v>
      </c>
      <c r="E22" s="239">
        <v>2088000</v>
      </c>
      <c r="F22" s="239"/>
      <c r="G22" s="239"/>
      <c r="H22" s="103"/>
    </row>
    <row r="23" spans="1:10" ht="15">
      <c r="A23" s="240" t="s">
        <v>182</v>
      </c>
      <c r="B23" s="239"/>
      <c r="C23" s="239"/>
      <c r="D23" s="239">
        <v>2088000</v>
      </c>
      <c r="E23" s="239">
        <v>2088000</v>
      </c>
      <c r="F23" s="239"/>
      <c r="G23" s="239"/>
      <c r="H23" s="103"/>
    </row>
    <row r="24" spans="1:10" ht="30">
      <c r="A24" s="238" t="s">
        <v>183</v>
      </c>
      <c r="B24" s="239"/>
      <c r="C24" s="239">
        <v>28365847</v>
      </c>
      <c r="D24" s="239"/>
      <c r="E24" s="239"/>
      <c r="F24" s="239"/>
      <c r="G24" s="239">
        <v>28365847</v>
      </c>
      <c r="H24" s="103"/>
      <c r="I24" s="103"/>
    </row>
    <row r="25" spans="1:10" ht="14.25">
      <c r="A25" s="236" t="s">
        <v>24</v>
      </c>
      <c r="B25" s="237">
        <v>36695696.93</v>
      </c>
      <c r="C25" s="237"/>
      <c r="D25" s="237">
        <v>56075627.380000003</v>
      </c>
      <c r="E25" s="237">
        <v>34910.33</v>
      </c>
      <c r="F25" s="237">
        <v>92736413.980000004</v>
      </c>
      <c r="G25" s="237"/>
      <c r="H25" s="103"/>
    </row>
    <row r="26" spans="1:10" ht="15">
      <c r="A26" s="238" t="s">
        <v>25</v>
      </c>
      <c r="B26" s="239">
        <v>36610841.649999999</v>
      </c>
      <c r="C26" s="239"/>
      <c r="D26" s="239">
        <v>56075627.380000003</v>
      </c>
      <c r="E26" s="239">
        <v>34910.33</v>
      </c>
      <c r="F26" s="239">
        <v>92651558.700000003</v>
      </c>
      <c r="G26" s="239"/>
      <c r="H26" s="103"/>
    </row>
    <row r="27" spans="1:10" ht="15">
      <c r="A27" s="238" t="s">
        <v>244</v>
      </c>
      <c r="B27" s="239">
        <v>84855.28</v>
      </c>
      <c r="C27" s="239"/>
      <c r="D27" s="239"/>
      <c r="E27" s="239"/>
      <c r="F27" s="239">
        <v>84855.28</v>
      </c>
      <c r="G27" s="239"/>
      <c r="H27" s="103"/>
    </row>
    <row r="28" spans="1:10" ht="14.25">
      <c r="A28" s="236" t="s">
        <v>26</v>
      </c>
      <c r="B28" s="237">
        <v>11967259.93</v>
      </c>
      <c r="C28" s="237"/>
      <c r="D28" s="237">
        <v>5028053.43</v>
      </c>
      <c r="E28" s="237">
        <v>4786723.7300000004</v>
      </c>
      <c r="F28" s="237">
        <v>12208589.630000001</v>
      </c>
      <c r="G28" s="237"/>
      <c r="H28" s="103"/>
    </row>
    <row r="29" spans="1:10" ht="15">
      <c r="A29" s="238" t="s">
        <v>27</v>
      </c>
      <c r="B29" s="239">
        <v>11647661.970000001</v>
      </c>
      <c r="C29" s="239"/>
      <c r="D29" s="239">
        <v>241284.56</v>
      </c>
      <c r="E29" s="239"/>
      <c r="F29" s="239">
        <v>11888946.529999999</v>
      </c>
      <c r="G29" s="239"/>
      <c r="H29" s="103"/>
    </row>
    <row r="30" spans="1:10" ht="15">
      <c r="A30" s="238" t="s">
        <v>28</v>
      </c>
      <c r="B30" s="239">
        <v>173890.77</v>
      </c>
      <c r="C30" s="239"/>
      <c r="D30" s="239">
        <v>4786768.87</v>
      </c>
      <c r="E30" s="239">
        <v>4786723.7300000004</v>
      </c>
      <c r="F30" s="239">
        <v>173935.91</v>
      </c>
      <c r="G30" s="239"/>
      <c r="H30" s="103"/>
    </row>
    <row r="31" spans="1:10" ht="15">
      <c r="A31" s="240" t="s">
        <v>29</v>
      </c>
      <c r="B31" s="239">
        <v>173697.52</v>
      </c>
      <c r="C31" s="239"/>
      <c r="D31" s="239">
        <v>4786530.4800000004</v>
      </c>
      <c r="E31" s="239">
        <v>4786530.4800000004</v>
      </c>
      <c r="F31" s="239">
        <v>173697.52</v>
      </c>
      <c r="G31" s="239"/>
      <c r="H31" s="103"/>
    </row>
    <row r="32" spans="1:10" ht="30">
      <c r="A32" s="240" t="s">
        <v>30</v>
      </c>
      <c r="B32" s="239">
        <v>193.25</v>
      </c>
      <c r="C32" s="239"/>
      <c r="D32" s="239">
        <v>238.39</v>
      </c>
      <c r="E32" s="239">
        <v>193.25</v>
      </c>
      <c r="F32" s="239">
        <v>238.39</v>
      </c>
      <c r="G32" s="239"/>
      <c r="H32" s="103"/>
    </row>
    <row r="33" spans="1:8" ht="15">
      <c r="A33" s="238" t="s">
        <v>31</v>
      </c>
      <c r="B33" s="239">
        <v>145707.19</v>
      </c>
      <c r="C33" s="239"/>
      <c r="D33" s="239"/>
      <c r="E33" s="239"/>
      <c r="F33" s="239">
        <v>145707.19</v>
      </c>
      <c r="G33" s="239"/>
      <c r="H33" s="103"/>
    </row>
    <row r="34" spans="1:8" ht="14.25">
      <c r="A34" s="236" t="s">
        <v>184</v>
      </c>
      <c r="B34" s="237">
        <v>122842303.33</v>
      </c>
      <c r="C34" s="237"/>
      <c r="D34" s="237">
        <v>313879246.30000001</v>
      </c>
      <c r="E34" s="237">
        <v>84762194.489999995</v>
      </c>
      <c r="F34" s="237">
        <v>351959355.13999999</v>
      </c>
      <c r="G34" s="237"/>
      <c r="H34" s="103"/>
    </row>
    <row r="35" spans="1:8" ht="15">
      <c r="A35" s="238" t="s">
        <v>185</v>
      </c>
      <c r="B35" s="239">
        <v>122203788.13</v>
      </c>
      <c r="C35" s="239"/>
      <c r="D35" s="239">
        <v>313879246.30000001</v>
      </c>
      <c r="E35" s="239">
        <v>84154142.459999993</v>
      </c>
      <c r="F35" s="239">
        <v>351928891.97000003</v>
      </c>
      <c r="G35" s="239"/>
      <c r="H35" s="103"/>
    </row>
    <row r="36" spans="1:8" ht="15">
      <c r="A36" s="238" t="s">
        <v>186</v>
      </c>
      <c r="B36" s="239">
        <v>92305.2</v>
      </c>
      <c r="C36" s="239"/>
      <c r="D36" s="239"/>
      <c r="E36" s="239">
        <v>61842.03</v>
      </c>
      <c r="F36" s="239">
        <v>30463.17</v>
      </c>
      <c r="G36" s="239"/>
      <c r="H36" s="103"/>
    </row>
    <row r="37" spans="1:8" ht="15">
      <c r="A37" s="238" t="s">
        <v>245</v>
      </c>
      <c r="B37" s="239">
        <v>546210</v>
      </c>
      <c r="C37" s="239"/>
      <c r="D37" s="239"/>
      <c r="E37" s="239">
        <v>546210</v>
      </c>
      <c r="F37" s="239"/>
      <c r="G37" s="239"/>
      <c r="H37" s="103"/>
    </row>
    <row r="38" spans="1:8" ht="14.25">
      <c r="A38" s="236" t="s">
        <v>246</v>
      </c>
      <c r="B38" s="237">
        <v>82630000</v>
      </c>
      <c r="C38" s="237"/>
      <c r="D38" s="237"/>
      <c r="E38" s="237"/>
      <c r="F38" s="237">
        <v>82630000</v>
      </c>
      <c r="G38" s="237"/>
      <c r="H38" s="103"/>
    </row>
    <row r="39" spans="1:8" ht="15">
      <c r="A39" s="238" t="s">
        <v>247</v>
      </c>
      <c r="B39" s="239">
        <v>82630000</v>
      </c>
      <c r="C39" s="239"/>
      <c r="D39" s="239"/>
      <c r="E39" s="239"/>
      <c r="F39" s="239">
        <v>82630000</v>
      </c>
      <c r="G39" s="239"/>
      <c r="H39" s="103"/>
    </row>
    <row r="40" spans="1:8" ht="28.5">
      <c r="A40" s="236" t="s">
        <v>359</v>
      </c>
      <c r="B40" s="237">
        <v>7400122072</v>
      </c>
      <c r="C40" s="237"/>
      <c r="D40" s="237"/>
      <c r="E40" s="237"/>
      <c r="F40" s="237">
        <v>7400122072</v>
      </c>
      <c r="G40" s="237"/>
      <c r="H40" s="103"/>
    </row>
    <row r="41" spans="1:8" ht="15">
      <c r="A41" s="238" t="s">
        <v>360</v>
      </c>
      <c r="B41" s="239">
        <v>7400122072</v>
      </c>
      <c r="C41" s="239"/>
      <c r="D41" s="239"/>
      <c r="E41" s="239"/>
      <c r="F41" s="239">
        <v>7400122072</v>
      </c>
      <c r="G41" s="239"/>
      <c r="H41" s="103"/>
    </row>
    <row r="42" spans="1:8" ht="14.25">
      <c r="A42" s="236" t="s">
        <v>361</v>
      </c>
      <c r="B42" s="237">
        <v>620537606</v>
      </c>
      <c r="C42" s="237"/>
      <c r="D42" s="237">
        <v>12786357.17</v>
      </c>
      <c r="E42" s="237">
        <v>7329603.5999999996</v>
      </c>
      <c r="F42" s="237">
        <v>625994359.57000005</v>
      </c>
      <c r="G42" s="237"/>
      <c r="H42" s="103"/>
    </row>
    <row r="43" spans="1:8" ht="15">
      <c r="A43" s="238" t="s">
        <v>362</v>
      </c>
      <c r="B43" s="239">
        <v>620537606</v>
      </c>
      <c r="C43" s="239"/>
      <c r="D43" s="239">
        <v>12786357.17</v>
      </c>
      <c r="E43" s="239">
        <v>7329603.5999999996</v>
      </c>
      <c r="F43" s="239">
        <v>625994359.57000005</v>
      </c>
      <c r="G43" s="239"/>
      <c r="H43" s="103"/>
    </row>
    <row r="44" spans="1:8" ht="14.25">
      <c r="A44" s="236" t="s">
        <v>401</v>
      </c>
      <c r="B44" s="237">
        <v>1000000</v>
      </c>
      <c r="C44" s="237"/>
      <c r="D44" s="237"/>
      <c r="E44" s="237"/>
      <c r="F44" s="237">
        <v>1000000</v>
      </c>
      <c r="G44" s="237"/>
      <c r="H44" s="103"/>
    </row>
    <row r="45" spans="1:8" ht="15">
      <c r="A45" s="238" t="s">
        <v>402</v>
      </c>
      <c r="B45" s="239">
        <v>1000000</v>
      </c>
      <c r="C45" s="239"/>
      <c r="D45" s="239"/>
      <c r="E45" s="239"/>
      <c r="F45" s="239">
        <v>1000000</v>
      </c>
      <c r="G45" s="239"/>
      <c r="H45" s="103"/>
    </row>
    <row r="46" spans="1:8" ht="14.25">
      <c r="A46" s="236" t="s">
        <v>33</v>
      </c>
      <c r="B46" s="237">
        <v>51445823</v>
      </c>
      <c r="C46" s="237"/>
      <c r="D46" s="237"/>
      <c r="E46" s="237"/>
      <c r="F46" s="237">
        <v>51445823</v>
      </c>
      <c r="G46" s="237"/>
      <c r="H46" s="103"/>
    </row>
    <row r="47" spans="1:8" ht="30">
      <c r="A47" s="238" t="s">
        <v>34</v>
      </c>
      <c r="B47" s="239">
        <v>51445823</v>
      </c>
      <c r="C47" s="239"/>
      <c r="D47" s="239"/>
      <c r="E47" s="239"/>
      <c r="F47" s="239">
        <v>51445823</v>
      </c>
      <c r="G47" s="239"/>
      <c r="H47" s="103"/>
    </row>
    <row r="48" spans="1:8" ht="14.25">
      <c r="A48" s="236" t="s">
        <v>35</v>
      </c>
      <c r="B48" s="237">
        <v>47255569.75</v>
      </c>
      <c r="C48" s="237"/>
      <c r="D48" s="237">
        <v>9722142.3000000007</v>
      </c>
      <c r="E48" s="237"/>
      <c r="F48" s="237">
        <v>56977712.049999997</v>
      </c>
      <c r="G48" s="237"/>
      <c r="H48" s="103"/>
    </row>
    <row r="49" spans="1:8" ht="15">
      <c r="A49" s="238" t="s">
        <v>248</v>
      </c>
      <c r="B49" s="239">
        <v>4500000</v>
      </c>
      <c r="C49" s="239"/>
      <c r="D49" s="239"/>
      <c r="E49" s="239"/>
      <c r="F49" s="239">
        <v>4500000</v>
      </c>
      <c r="G49" s="239"/>
      <c r="H49" s="103"/>
    </row>
    <row r="50" spans="1:8" ht="15">
      <c r="A50" s="238" t="s">
        <v>36</v>
      </c>
      <c r="B50" s="239">
        <v>42755569.75</v>
      </c>
      <c r="C50" s="239"/>
      <c r="D50" s="239">
        <v>9722142.3000000007</v>
      </c>
      <c r="E50" s="239"/>
      <c r="F50" s="239">
        <v>52477712.049999997</v>
      </c>
      <c r="G50" s="239"/>
      <c r="H50" s="103"/>
    </row>
    <row r="51" spans="1:8" ht="15">
      <c r="A51" s="240" t="s">
        <v>37</v>
      </c>
      <c r="B51" s="239">
        <v>42755569.75</v>
      </c>
      <c r="C51" s="239"/>
      <c r="D51" s="239">
        <v>4845892.8600000003</v>
      </c>
      <c r="E51" s="239"/>
      <c r="F51" s="239">
        <v>47601462.609999999</v>
      </c>
      <c r="G51" s="239"/>
      <c r="H51" s="103"/>
    </row>
    <row r="52" spans="1:8" ht="15">
      <c r="A52" s="240" t="s">
        <v>38</v>
      </c>
      <c r="B52" s="239"/>
      <c r="C52" s="239"/>
      <c r="D52" s="239">
        <v>4876249.4400000004</v>
      </c>
      <c r="E52" s="239"/>
      <c r="F52" s="239">
        <v>4876249.4400000004</v>
      </c>
      <c r="G52" s="239"/>
      <c r="H52" s="103"/>
    </row>
    <row r="53" spans="1:8" ht="14.25">
      <c r="A53" s="236" t="s">
        <v>40</v>
      </c>
      <c r="B53" s="237"/>
      <c r="C53" s="237">
        <v>314913055.55000001</v>
      </c>
      <c r="D53" s="237">
        <v>201478666.66999999</v>
      </c>
      <c r="E53" s="237">
        <v>327121166.67000002</v>
      </c>
      <c r="F53" s="237"/>
      <c r="G53" s="237">
        <v>440555555.55000001</v>
      </c>
      <c r="H53" s="103"/>
    </row>
    <row r="54" spans="1:8" ht="30">
      <c r="A54" s="238" t="s">
        <v>363</v>
      </c>
      <c r="B54" s="239"/>
      <c r="C54" s="239"/>
      <c r="D54" s="239"/>
      <c r="E54" s="239"/>
      <c r="F54" s="239"/>
      <c r="G54" s="239"/>
      <c r="H54" s="103"/>
    </row>
    <row r="55" spans="1:8" ht="30">
      <c r="A55" s="238" t="s">
        <v>249</v>
      </c>
      <c r="B55" s="239"/>
      <c r="C55" s="239"/>
      <c r="D55" s="239"/>
      <c r="E55" s="239"/>
      <c r="F55" s="239"/>
      <c r="G55" s="239"/>
      <c r="H55" s="103"/>
    </row>
    <row r="56" spans="1:8" ht="30">
      <c r="A56" s="238" t="s">
        <v>252</v>
      </c>
      <c r="B56" s="239"/>
      <c r="C56" s="239">
        <v>314913055.55000001</v>
      </c>
      <c r="D56" s="239">
        <v>201478666.66999999</v>
      </c>
      <c r="E56" s="239">
        <v>327121166.67000002</v>
      </c>
      <c r="F56" s="239"/>
      <c r="G56" s="239">
        <v>440555555.55000001</v>
      </c>
      <c r="H56" s="103"/>
    </row>
    <row r="57" spans="1:8" ht="14.25">
      <c r="A57" s="236" t="s">
        <v>41</v>
      </c>
      <c r="B57" s="237"/>
      <c r="C57" s="237">
        <v>1123064</v>
      </c>
      <c r="D57" s="237">
        <v>15679003</v>
      </c>
      <c r="E57" s="237">
        <v>14745218</v>
      </c>
      <c r="F57" s="237"/>
      <c r="G57" s="237">
        <v>189279</v>
      </c>
      <c r="H57" s="103"/>
    </row>
    <row r="58" spans="1:8" ht="15">
      <c r="A58" s="238" t="s">
        <v>43</v>
      </c>
      <c r="B58" s="239"/>
      <c r="C58" s="239"/>
      <c r="D58" s="239">
        <v>134451</v>
      </c>
      <c r="E58" s="239">
        <v>249581</v>
      </c>
      <c r="F58" s="239"/>
      <c r="G58" s="239">
        <v>115130</v>
      </c>
      <c r="H58" s="103"/>
    </row>
    <row r="59" spans="1:8" ht="15">
      <c r="A59" s="238" t="s">
        <v>44</v>
      </c>
      <c r="B59" s="239"/>
      <c r="C59" s="239"/>
      <c r="D59" s="239">
        <v>79599</v>
      </c>
      <c r="E59" s="239">
        <v>153748</v>
      </c>
      <c r="F59" s="239"/>
      <c r="G59" s="239">
        <v>74149</v>
      </c>
      <c r="H59" s="103"/>
    </row>
    <row r="60" spans="1:8" ht="15">
      <c r="A60" s="238" t="s">
        <v>45</v>
      </c>
      <c r="B60" s="239"/>
      <c r="C60" s="239"/>
      <c r="D60" s="239">
        <v>271175</v>
      </c>
      <c r="E60" s="239">
        <v>271175</v>
      </c>
      <c r="F60" s="239"/>
      <c r="G60" s="239"/>
      <c r="H60" s="103"/>
    </row>
    <row r="61" spans="1:8" ht="15">
      <c r="A61" s="238" t="s">
        <v>403</v>
      </c>
      <c r="B61" s="239"/>
      <c r="C61" s="239"/>
      <c r="D61" s="239"/>
      <c r="E61" s="239"/>
      <c r="F61" s="239"/>
      <c r="G61" s="239"/>
      <c r="H61" s="103"/>
    </row>
    <row r="62" spans="1:8" ht="15">
      <c r="A62" s="238" t="s">
        <v>46</v>
      </c>
      <c r="B62" s="239"/>
      <c r="C62" s="239">
        <v>1123064</v>
      </c>
      <c r="D62" s="239">
        <v>15177154</v>
      </c>
      <c r="E62" s="239">
        <v>14054090</v>
      </c>
      <c r="F62" s="239"/>
      <c r="G62" s="239"/>
      <c r="H62" s="103"/>
    </row>
    <row r="63" spans="1:8" ht="15">
      <c r="A63" s="238" t="s">
        <v>47</v>
      </c>
      <c r="B63" s="239"/>
      <c r="C63" s="239"/>
      <c r="D63" s="239">
        <v>16624</v>
      </c>
      <c r="E63" s="239">
        <v>16624</v>
      </c>
      <c r="F63" s="239"/>
      <c r="G63" s="239"/>
      <c r="H63" s="103"/>
    </row>
    <row r="64" spans="1:8" ht="15">
      <c r="A64" s="236" t="s">
        <v>42</v>
      </c>
      <c r="B64" s="239"/>
      <c r="C64" s="237">
        <v>9099206.2300000004</v>
      </c>
      <c r="D64" s="237">
        <v>13339526.48</v>
      </c>
      <c r="E64" s="237">
        <v>51661154.549999997</v>
      </c>
      <c r="F64" s="237"/>
      <c r="G64" s="237">
        <v>47420834.299999997</v>
      </c>
      <c r="H64" s="103"/>
    </row>
    <row r="65" spans="1:8" ht="15">
      <c r="A65" s="238" t="s">
        <v>425</v>
      </c>
      <c r="B65" s="239"/>
      <c r="C65" s="239">
        <v>9099206.2300000004</v>
      </c>
      <c r="D65" s="239">
        <v>13339526.48</v>
      </c>
      <c r="E65" s="239">
        <v>51661154.549999997</v>
      </c>
      <c r="F65" s="239"/>
      <c r="G65" s="239">
        <v>47420834.299999997</v>
      </c>
      <c r="H65" s="103"/>
    </row>
    <row r="66" spans="1:8" ht="28.5">
      <c r="A66" s="236" t="s">
        <v>48</v>
      </c>
      <c r="B66" s="237"/>
      <c r="C66" s="237"/>
      <c r="D66" s="237">
        <v>300226</v>
      </c>
      <c r="E66" s="237">
        <v>565921</v>
      </c>
      <c r="F66" s="237"/>
      <c r="G66" s="237">
        <v>265695</v>
      </c>
      <c r="H66" s="103"/>
    </row>
    <row r="67" spans="1:8" ht="15">
      <c r="A67" s="238" t="s">
        <v>49</v>
      </c>
      <c r="B67" s="239"/>
      <c r="C67" s="239"/>
      <c r="D67" s="239">
        <v>124522</v>
      </c>
      <c r="E67" s="239">
        <v>233009</v>
      </c>
      <c r="F67" s="239"/>
      <c r="G67" s="239">
        <v>108487</v>
      </c>
      <c r="H67" s="103"/>
    </row>
    <row r="68" spans="1:8" ht="15">
      <c r="A68" s="240" t="s">
        <v>187</v>
      </c>
      <c r="B68" s="239"/>
      <c r="C68" s="239"/>
      <c r="D68" s="239">
        <v>48129</v>
      </c>
      <c r="E68" s="239">
        <v>88264</v>
      </c>
      <c r="F68" s="239"/>
      <c r="G68" s="239">
        <v>40135</v>
      </c>
      <c r="H68" s="103"/>
    </row>
    <row r="69" spans="1:8" ht="30">
      <c r="A69" s="240" t="s">
        <v>199</v>
      </c>
      <c r="B69" s="239"/>
      <c r="C69" s="239"/>
      <c r="D69" s="239">
        <v>30557</v>
      </c>
      <c r="E69" s="239">
        <v>57898</v>
      </c>
      <c r="F69" s="239"/>
      <c r="G69" s="239">
        <v>27341</v>
      </c>
      <c r="H69" s="103"/>
    </row>
    <row r="70" spans="1:8" ht="30">
      <c r="A70" s="240" t="s">
        <v>77</v>
      </c>
      <c r="B70" s="239"/>
      <c r="C70" s="239"/>
      <c r="D70" s="239">
        <v>45836</v>
      </c>
      <c r="E70" s="239">
        <v>86847</v>
      </c>
      <c r="F70" s="239"/>
      <c r="G70" s="239">
        <v>41011</v>
      </c>
      <c r="H70" s="103"/>
    </row>
    <row r="71" spans="1:8" ht="15">
      <c r="A71" s="238" t="s">
        <v>50</v>
      </c>
      <c r="B71" s="239"/>
      <c r="C71" s="239"/>
      <c r="D71" s="239">
        <v>175704</v>
      </c>
      <c r="E71" s="239">
        <v>332912</v>
      </c>
      <c r="F71" s="239"/>
      <c r="G71" s="239">
        <v>157208</v>
      </c>
      <c r="H71" s="103"/>
    </row>
    <row r="72" spans="1:8" ht="14.25">
      <c r="A72" s="236" t="s">
        <v>51</v>
      </c>
      <c r="B72" s="237"/>
      <c r="C72" s="237">
        <v>15236714</v>
      </c>
      <c r="D72" s="237">
        <v>90323343.989999995</v>
      </c>
      <c r="E72" s="237">
        <v>80773878.989999995</v>
      </c>
      <c r="F72" s="237"/>
      <c r="G72" s="237">
        <v>5687249</v>
      </c>
      <c r="H72" s="103"/>
    </row>
    <row r="73" spans="1:8" ht="30">
      <c r="A73" s="238" t="s">
        <v>52</v>
      </c>
      <c r="B73" s="239"/>
      <c r="C73" s="239">
        <v>2111714</v>
      </c>
      <c r="D73" s="239">
        <v>88495314.989999995</v>
      </c>
      <c r="E73" s="239">
        <v>77868494.989999995</v>
      </c>
      <c r="F73" s="239"/>
      <c r="G73" s="239">
        <v>-8515106</v>
      </c>
      <c r="H73" s="103"/>
    </row>
    <row r="74" spans="1:8" ht="15">
      <c r="A74" s="238" t="s">
        <v>53</v>
      </c>
      <c r="B74" s="239"/>
      <c r="C74" s="239"/>
      <c r="D74" s="239">
        <v>1817529</v>
      </c>
      <c r="E74" s="239">
        <v>2894884</v>
      </c>
      <c r="F74" s="239"/>
      <c r="G74" s="239">
        <v>1077355</v>
      </c>
      <c r="H74" s="103"/>
    </row>
    <row r="75" spans="1:8" ht="15">
      <c r="A75" s="238" t="s">
        <v>188</v>
      </c>
      <c r="B75" s="239"/>
      <c r="C75" s="239">
        <v>13125000</v>
      </c>
      <c r="D75" s="239">
        <v>10500</v>
      </c>
      <c r="E75" s="239">
        <v>10500</v>
      </c>
      <c r="F75" s="239"/>
      <c r="G75" s="239">
        <v>13125000</v>
      </c>
      <c r="H75" s="103"/>
    </row>
    <row r="76" spans="1:8" ht="15">
      <c r="A76" s="240" t="s">
        <v>189</v>
      </c>
      <c r="B76" s="239"/>
      <c r="C76" s="239">
        <v>13125000</v>
      </c>
      <c r="D76" s="239">
        <v>10500</v>
      </c>
      <c r="E76" s="239">
        <v>10500</v>
      </c>
      <c r="F76" s="239"/>
      <c r="G76" s="239">
        <v>13125000</v>
      </c>
      <c r="H76" s="103"/>
    </row>
    <row r="77" spans="1:8" ht="14.25">
      <c r="A77" s="236" t="s">
        <v>54</v>
      </c>
      <c r="B77" s="237"/>
      <c r="C77" s="237">
        <v>11162510.74</v>
      </c>
      <c r="D77" s="237">
        <v>1258001.8799999999</v>
      </c>
      <c r="E77" s="237">
        <v>-82316</v>
      </c>
      <c r="F77" s="237"/>
      <c r="G77" s="237">
        <v>9822192.8599999994</v>
      </c>
      <c r="H77" s="103"/>
    </row>
    <row r="78" spans="1:8" ht="15">
      <c r="A78" s="238" t="s">
        <v>55</v>
      </c>
      <c r="B78" s="239"/>
      <c r="C78" s="239">
        <v>11043973.74</v>
      </c>
      <c r="D78" s="239">
        <v>1258001.8799999999</v>
      </c>
      <c r="E78" s="239"/>
      <c r="F78" s="239"/>
      <c r="G78" s="239">
        <v>9785971.8599999994</v>
      </c>
      <c r="H78" s="103"/>
    </row>
    <row r="79" spans="1:8" ht="30">
      <c r="A79" s="238" t="s">
        <v>200</v>
      </c>
      <c r="B79" s="239"/>
      <c r="C79" s="239">
        <v>118537</v>
      </c>
      <c r="D79" s="239"/>
      <c r="E79" s="241">
        <v>-82316</v>
      </c>
      <c r="F79" s="239"/>
      <c r="G79" s="239">
        <v>36221</v>
      </c>
      <c r="H79" s="103"/>
    </row>
    <row r="80" spans="1:8" ht="14.25">
      <c r="A80" s="236" t="s">
        <v>56</v>
      </c>
      <c r="B80" s="237"/>
      <c r="C80" s="237">
        <v>412448000</v>
      </c>
      <c r="D80" s="237">
        <v>455882000</v>
      </c>
      <c r="E80" s="237">
        <v>504274000</v>
      </c>
      <c r="F80" s="237"/>
      <c r="G80" s="237">
        <v>460840000</v>
      </c>
      <c r="H80" s="103"/>
    </row>
    <row r="81" spans="1:8" ht="15">
      <c r="A81" s="238" t="s">
        <v>57</v>
      </c>
      <c r="B81" s="239"/>
      <c r="C81" s="239">
        <v>412448000</v>
      </c>
      <c r="D81" s="239">
        <v>455882000</v>
      </c>
      <c r="E81" s="239">
        <v>504274000</v>
      </c>
      <c r="F81" s="239"/>
      <c r="G81" s="239">
        <v>460840000</v>
      </c>
      <c r="H81" s="103"/>
    </row>
    <row r="82" spans="1:8" ht="14.25">
      <c r="A82" s="236" t="s">
        <v>59</v>
      </c>
      <c r="B82" s="237"/>
      <c r="C82" s="237">
        <v>4993815556.2800007</v>
      </c>
      <c r="D82" s="237">
        <v>193500000</v>
      </c>
      <c r="E82" s="237">
        <v>193547571.41</v>
      </c>
      <c r="F82" s="237"/>
      <c r="G82" s="237">
        <v>4993863127.6900005</v>
      </c>
      <c r="H82" s="103"/>
    </row>
    <row r="83" spans="1:8" ht="30">
      <c r="A83" s="238" t="s">
        <v>253</v>
      </c>
      <c r="B83" s="239"/>
      <c r="C83" s="239">
        <v>4993815556.2800007</v>
      </c>
      <c r="D83" s="239">
        <v>193500000</v>
      </c>
      <c r="E83" s="239">
        <v>193547571.41</v>
      </c>
      <c r="F83" s="239"/>
      <c r="G83" s="239">
        <v>4993863127.6900005</v>
      </c>
      <c r="H83" s="103"/>
    </row>
    <row r="84" spans="1:8" ht="15">
      <c r="A84" s="240" t="s">
        <v>254</v>
      </c>
      <c r="B84" s="239"/>
      <c r="C84" s="239">
        <v>5000000000</v>
      </c>
      <c r="D84" s="239">
        <v>193500000</v>
      </c>
      <c r="E84" s="239">
        <v>193500000</v>
      </c>
      <c r="F84" s="239"/>
      <c r="G84" s="239">
        <v>5000000000</v>
      </c>
      <c r="H84" s="103"/>
    </row>
    <row r="85" spans="1:8" ht="15">
      <c r="A85" s="240" t="s">
        <v>255</v>
      </c>
      <c r="B85" s="239">
        <v>6184443.7199999997</v>
      </c>
      <c r="C85" s="239"/>
      <c r="D85" s="239"/>
      <c r="E85" s="239">
        <v>47571.41</v>
      </c>
      <c r="F85" s="239">
        <v>6136872.3099999996</v>
      </c>
      <c r="G85" s="239"/>
      <c r="H85" s="103"/>
    </row>
    <row r="86" spans="1:8" ht="14.25">
      <c r="A86" s="236" t="s">
        <v>61</v>
      </c>
      <c r="B86" s="237"/>
      <c r="C86" s="237">
        <v>81200000</v>
      </c>
      <c r="D86" s="237"/>
      <c r="E86" s="237"/>
      <c r="F86" s="237"/>
      <c r="G86" s="237">
        <v>81200000</v>
      </c>
      <c r="H86" s="103"/>
    </row>
    <row r="87" spans="1:8" ht="15">
      <c r="A87" s="238" t="s">
        <v>62</v>
      </c>
      <c r="B87" s="239"/>
      <c r="C87" s="239">
        <v>81200000</v>
      </c>
      <c r="D87" s="239"/>
      <c r="E87" s="239"/>
      <c r="F87" s="239"/>
      <c r="G87" s="239">
        <v>81200000</v>
      </c>
      <c r="H87" s="103"/>
    </row>
    <row r="88" spans="1:8" ht="14.25">
      <c r="A88" s="236" t="s">
        <v>190</v>
      </c>
      <c r="B88" s="237"/>
      <c r="C88" s="237">
        <v>2643942472.4099998</v>
      </c>
      <c r="D88" s="237"/>
      <c r="E88" s="237">
        <v>87679654.409999996</v>
      </c>
      <c r="F88" s="237"/>
      <c r="G88" s="237">
        <v>2731622126.8199997</v>
      </c>
      <c r="H88" s="103"/>
    </row>
    <row r="89" spans="1:8" ht="30">
      <c r="A89" s="238" t="s">
        <v>191</v>
      </c>
      <c r="B89" s="239"/>
      <c r="C89" s="239"/>
      <c r="D89" s="239"/>
      <c r="E89" s="239">
        <v>87679654.409999996</v>
      </c>
      <c r="F89" s="239"/>
      <c r="G89" s="239">
        <v>87679654.409999996</v>
      </c>
      <c r="H89" s="103"/>
    </row>
    <row r="90" spans="1:8" ht="30">
      <c r="A90" s="238" t="s">
        <v>192</v>
      </c>
      <c r="B90" s="239"/>
      <c r="C90" s="239">
        <v>2643942472.4099998</v>
      </c>
      <c r="D90" s="239"/>
      <c r="E90" s="239"/>
      <c r="F90" s="239"/>
      <c r="G90" s="239">
        <v>2643942472.4099998</v>
      </c>
      <c r="H90" s="103"/>
    </row>
    <row r="91" spans="1:8" ht="14.25">
      <c r="A91" s="236" t="s">
        <v>193</v>
      </c>
      <c r="B91" s="237"/>
      <c r="C91" s="237"/>
      <c r="D91" s="237">
        <v>433561240.12</v>
      </c>
      <c r="E91" s="237">
        <v>433561240.12</v>
      </c>
      <c r="F91" s="237"/>
      <c r="G91" s="237"/>
      <c r="H91" s="103"/>
    </row>
    <row r="92" spans="1:8" ht="15">
      <c r="A92" s="238" t="s">
        <v>194</v>
      </c>
      <c r="B92" s="239"/>
      <c r="C92" s="239"/>
      <c r="D92" s="239">
        <v>433561240.12</v>
      </c>
      <c r="E92" s="239">
        <v>433561240.12</v>
      </c>
      <c r="F92" s="239"/>
      <c r="G92" s="239"/>
      <c r="H92" s="103"/>
    </row>
    <row r="93" spans="1:8" ht="14.25">
      <c r="A93" s="236" t="s">
        <v>66</v>
      </c>
      <c r="B93" s="237"/>
      <c r="C93" s="237"/>
      <c r="D93" s="237">
        <v>428099950.01999998</v>
      </c>
      <c r="E93" s="237">
        <v>428099950.01999998</v>
      </c>
      <c r="F93" s="237"/>
      <c r="G93" s="237"/>
      <c r="H93" s="103"/>
    </row>
    <row r="94" spans="1:8" ht="15">
      <c r="A94" s="238" t="s">
        <v>67</v>
      </c>
      <c r="B94" s="239"/>
      <c r="C94" s="239"/>
      <c r="D94" s="239">
        <v>428099950.01999998</v>
      </c>
      <c r="E94" s="239">
        <v>428099950.01999998</v>
      </c>
      <c r="F94" s="239"/>
      <c r="G94" s="239"/>
      <c r="H94" s="103"/>
    </row>
    <row r="95" spans="1:8" ht="14.25">
      <c r="A95" s="236" t="s">
        <v>68</v>
      </c>
      <c r="B95" s="237"/>
      <c r="C95" s="237"/>
      <c r="D95" s="237">
        <v>3028902.67</v>
      </c>
      <c r="E95" s="237">
        <v>3028902.67</v>
      </c>
      <c r="F95" s="237"/>
      <c r="G95" s="237"/>
      <c r="H95" s="103"/>
    </row>
    <row r="96" spans="1:8" ht="15">
      <c r="A96" s="238" t="s">
        <v>69</v>
      </c>
      <c r="B96" s="239"/>
      <c r="C96" s="239"/>
      <c r="D96" s="239">
        <v>940902.67</v>
      </c>
      <c r="E96" s="239">
        <v>940902.67</v>
      </c>
      <c r="F96" s="239"/>
      <c r="G96" s="239"/>
      <c r="H96" s="103"/>
    </row>
    <row r="97" spans="1:8" ht="15">
      <c r="A97" s="238" t="s">
        <v>348</v>
      </c>
      <c r="B97" s="239"/>
      <c r="C97" s="239"/>
      <c r="D97" s="239">
        <v>2088000</v>
      </c>
      <c r="E97" s="239">
        <v>2088000</v>
      </c>
      <c r="F97" s="239"/>
      <c r="G97" s="239"/>
      <c r="H97" s="103"/>
    </row>
    <row r="98" spans="1:8" ht="14.25">
      <c r="A98" s="236" t="s">
        <v>70</v>
      </c>
      <c r="B98" s="237"/>
      <c r="C98" s="237"/>
      <c r="D98" s="237">
        <v>2432387.4300000002</v>
      </c>
      <c r="E98" s="237">
        <v>2432387.4300000002</v>
      </c>
      <c r="F98" s="237"/>
      <c r="G98" s="237"/>
      <c r="H98" s="103"/>
    </row>
    <row r="99" spans="1:8" ht="15">
      <c r="A99" s="238" t="s">
        <v>404</v>
      </c>
      <c r="B99" s="239"/>
      <c r="C99" s="239"/>
      <c r="D99" s="239">
        <v>2409671.4300000002</v>
      </c>
      <c r="E99" s="239">
        <v>2409671.4300000002</v>
      </c>
      <c r="F99" s="239"/>
      <c r="G99" s="239"/>
      <c r="H99" s="103"/>
    </row>
    <row r="100" spans="1:8" ht="15">
      <c r="A100" s="238" t="s">
        <v>406</v>
      </c>
      <c r="B100" s="239"/>
      <c r="C100" s="239"/>
      <c r="D100" s="239"/>
      <c r="E100" s="239"/>
      <c r="F100" s="239"/>
      <c r="G100" s="239"/>
      <c r="H100" s="103"/>
    </row>
    <row r="101" spans="1:8" ht="15">
      <c r="A101" s="238" t="s">
        <v>71</v>
      </c>
      <c r="B101" s="239"/>
      <c r="C101" s="239"/>
      <c r="D101" s="239">
        <v>22716</v>
      </c>
      <c r="E101" s="239">
        <v>22716</v>
      </c>
      <c r="F101" s="239"/>
      <c r="G101" s="239"/>
      <c r="H101" s="103"/>
    </row>
    <row r="102" spans="1:8" ht="15">
      <c r="A102" s="238" t="s">
        <v>195</v>
      </c>
      <c r="B102" s="239"/>
      <c r="C102" s="239"/>
      <c r="D102" s="239"/>
      <c r="E102" s="239"/>
      <c r="F102" s="239"/>
      <c r="G102" s="239"/>
      <c r="H102" s="103"/>
    </row>
    <row r="103" spans="1:8" ht="28.5">
      <c r="A103" s="236" t="s">
        <v>250</v>
      </c>
      <c r="B103" s="237"/>
      <c r="C103" s="237"/>
      <c r="D103" s="237">
        <v>15741889</v>
      </c>
      <c r="E103" s="237">
        <v>15741889</v>
      </c>
      <c r="F103" s="237"/>
      <c r="G103" s="237"/>
      <c r="H103" s="103"/>
    </row>
    <row r="104" spans="1:8" ht="30">
      <c r="A104" s="238" t="s">
        <v>251</v>
      </c>
      <c r="B104" s="239"/>
      <c r="C104" s="239"/>
      <c r="D104" s="239">
        <v>15741889</v>
      </c>
      <c r="E104" s="239">
        <v>15741889</v>
      </c>
      <c r="F104" s="239"/>
      <c r="G104" s="239"/>
      <c r="H104" s="103"/>
    </row>
    <row r="105" spans="1:8" ht="14.25">
      <c r="A105" s="236" t="s">
        <v>72</v>
      </c>
      <c r="B105" s="237"/>
      <c r="C105" s="237"/>
      <c r="D105" s="237">
        <v>3936809.48</v>
      </c>
      <c r="E105" s="237">
        <v>3936809.48</v>
      </c>
      <c r="F105" s="237"/>
      <c r="G105" s="237"/>
      <c r="H105" s="103"/>
    </row>
    <row r="106" spans="1:8" ht="15">
      <c r="A106" s="238" t="s">
        <v>73</v>
      </c>
      <c r="B106" s="239"/>
      <c r="C106" s="239"/>
      <c r="D106" s="239">
        <v>3936809.48</v>
      </c>
      <c r="E106" s="239">
        <v>3936809.48</v>
      </c>
      <c r="F106" s="239"/>
      <c r="G106" s="239"/>
      <c r="H106" s="103"/>
    </row>
    <row r="107" spans="1:8" ht="15">
      <c r="A107" s="238" t="s">
        <v>364</v>
      </c>
      <c r="B107" s="239"/>
      <c r="C107" s="239"/>
      <c r="D107" s="239"/>
      <c r="E107" s="239"/>
      <c r="F107" s="239"/>
      <c r="G107" s="239"/>
      <c r="H107" s="103"/>
    </row>
    <row r="108" spans="1:8" ht="14.25">
      <c r="A108" s="236" t="s">
        <v>201</v>
      </c>
      <c r="B108" s="237"/>
      <c r="C108" s="237"/>
      <c r="D108" s="237">
        <v>325047571.41000003</v>
      </c>
      <c r="E108" s="237">
        <v>325047571.41000003</v>
      </c>
      <c r="F108" s="237"/>
      <c r="G108" s="237"/>
      <c r="H108" s="103"/>
    </row>
    <row r="109" spans="1:8" ht="15">
      <c r="A109" s="238" t="s">
        <v>202</v>
      </c>
      <c r="B109" s="239"/>
      <c r="C109" s="239"/>
      <c r="D109" s="239">
        <v>325047571.41000003</v>
      </c>
      <c r="E109" s="239">
        <v>325047571.41000003</v>
      </c>
      <c r="F109" s="239"/>
      <c r="G109" s="239"/>
      <c r="H109" s="103"/>
    </row>
    <row r="110" spans="1:8" ht="14.25">
      <c r="A110" s="236" t="s">
        <v>74</v>
      </c>
      <c r="B110" s="237"/>
      <c r="C110" s="237"/>
      <c r="D110" s="237">
        <v>1155315.82</v>
      </c>
      <c r="E110" s="237">
        <v>1155315.82</v>
      </c>
      <c r="F110" s="237"/>
      <c r="G110" s="237"/>
      <c r="H110" s="103"/>
    </row>
    <row r="111" spans="1:8" ht="15">
      <c r="A111" s="238" t="s">
        <v>405</v>
      </c>
      <c r="B111" s="239"/>
      <c r="C111" s="239"/>
      <c r="D111" s="239">
        <v>936425</v>
      </c>
      <c r="E111" s="239">
        <v>936425</v>
      </c>
      <c r="F111" s="239"/>
      <c r="G111" s="239"/>
      <c r="H111" s="103"/>
    </row>
    <row r="112" spans="1:8" ht="15">
      <c r="A112" s="238" t="s">
        <v>196</v>
      </c>
      <c r="B112" s="239"/>
      <c r="C112" s="239"/>
      <c r="D112" s="239"/>
      <c r="E112" s="239"/>
      <c r="F112" s="239"/>
      <c r="G112" s="239"/>
      <c r="H112" s="103"/>
    </row>
    <row r="113" spans="1:8" ht="15">
      <c r="A113" s="238" t="s">
        <v>75</v>
      </c>
      <c r="B113" s="239"/>
      <c r="C113" s="239"/>
      <c r="D113" s="239">
        <v>429</v>
      </c>
      <c r="E113" s="239">
        <v>429</v>
      </c>
      <c r="F113" s="239"/>
      <c r="G113" s="239"/>
      <c r="H113" s="103"/>
    </row>
    <row r="114" spans="1:8" ht="15">
      <c r="A114" s="238" t="s">
        <v>197</v>
      </c>
      <c r="B114" s="239"/>
      <c r="C114" s="239"/>
      <c r="D114" s="241">
        <v>-82316</v>
      </c>
      <c r="E114" s="241">
        <v>-82316</v>
      </c>
      <c r="F114" s="239"/>
      <c r="G114" s="239"/>
      <c r="H114" s="103"/>
    </row>
    <row r="115" spans="1:8" ht="15">
      <c r="A115" s="238" t="s">
        <v>198</v>
      </c>
      <c r="B115" s="239"/>
      <c r="C115" s="239"/>
      <c r="D115" s="239">
        <v>300777.82</v>
      </c>
      <c r="E115" s="239">
        <v>300777.82</v>
      </c>
      <c r="F115" s="239"/>
      <c r="G115" s="239"/>
      <c r="H115" s="103"/>
    </row>
    <row r="116" spans="1:8" ht="15">
      <c r="A116" s="242" t="s">
        <v>0</v>
      </c>
      <c r="B116" s="243">
        <v>8482940579.21</v>
      </c>
      <c r="C116" s="243">
        <v>8482940579.21</v>
      </c>
      <c r="D116" s="243">
        <v>6944982991.5900011</v>
      </c>
      <c r="E116" s="243">
        <v>6944982991.5900011</v>
      </c>
      <c r="F116" s="243">
        <v>8771466060.2199993</v>
      </c>
      <c r="G116" s="243">
        <v>8771466060.2199993</v>
      </c>
      <c r="H116" s="103"/>
    </row>
    <row r="117" spans="1:8">
      <c r="A117" s="99"/>
      <c r="B117" s="99"/>
      <c r="C117" s="99"/>
      <c r="D117" s="99"/>
      <c r="E117" s="99"/>
      <c r="F117" s="99"/>
      <c r="G117" s="99"/>
      <c r="H117" s="103"/>
    </row>
    <row r="118" spans="1:8">
      <c r="A118" s="99"/>
      <c r="B118" s="99"/>
      <c r="C118" s="99"/>
      <c r="D118" s="99"/>
      <c r="E118" s="99"/>
      <c r="F118" s="99"/>
      <c r="G118" s="99"/>
      <c r="H118" s="103"/>
    </row>
    <row r="119" spans="1:8">
      <c r="A119" s="99"/>
      <c r="B119" s="99"/>
      <c r="C119" s="99"/>
      <c r="D119" s="99"/>
      <c r="E119" s="99"/>
      <c r="F119" s="99"/>
      <c r="G119" s="99"/>
      <c r="H119" s="103"/>
    </row>
    <row r="120" spans="1:8">
      <c r="A120" s="99"/>
      <c r="B120" s="99"/>
      <c r="C120" s="99"/>
      <c r="D120" s="99"/>
      <c r="E120" s="99"/>
      <c r="F120" s="99"/>
      <c r="G120" s="99"/>
      <c r="H120" s="103"/>
    </row>
    <row r="121" spans="1:8">
      <c r="A121" s="99"/>
      <c r="B121" s="99"/>
      <c r="C121" s="99"/>
      <c r="D121" s="99"/>
      <c r="E121" s="99"/>
      <c r="F121" s="99"/>
      <c r="G121" s="99"/>
      <c r="H121" s="103"/>
    </row>
    <row r="122" spans="1:8">
      <c r="A122" s="99"/>
      <c r="B122" s="99"/>
      <c r="C122" s="99"/>
      <c r="D122" s="99"/>
      <c r="E122" s="99"/>
      <c r="F122" s="99"/>
      <c r="G122" s="99"/>
      <c r="H122" s="103"/>
    </row>
    <row r="123" spans="1:8">
      <c r="A123" s="99"/>
      <c r="B123" s="99"/>
      <c r="C123" s="99"/>
      <c r="D123" s="99"/>
      <c r="E123" s="99"/>
      <c r="F123" s="99"/>
      <c r="G123" s="99"/>
      <c r="H123" s="103"/>
    </row>
    <row r="124" spans="1:8">
      <c r="A124" s="99"/>
      <c r="B124" s="99"/>
      <c r="C124" s="99"/>
      <c r="D124" s="99"/>
      <c r="E124" s="99"/>
      <c r="F124" s="99"/>
      <c r="G124" s="99"/>
      <c r="H124" s="103"/>
    </row>
    <row r="125" spans="1:8">
      <c r="A125" s="99"/>
      <c r="B125" s="99"/>
      <c r="C125" s="99"/>
      <c r="D125" s="99"/>
      <c r="E125" s="99"/>
      <c r="F125" s="99"/>
      <c r="G125" s="99"/>
    </row>
    <row r="126" spans="1:8">
      <c r="A126" s="99"/>
      <c r="B126" s="99"/>
      <c r="C126" s="99"/>
      <c r="D126" s="99"/>
      <c r="E126" s="99"/>
      <c r="F126" s="99"/>
      <c r="G126" s="99"/>
    </row>
    <row r="127" spans="1:8">
      <c r="A127" s="99"/>
      <c r="B127" s="99"/>
      <c r="C127" s="99"/>
      <c r="D127" s="99"/>
      <c r="E127" s="99"/>
      <c r="F127" s="99"/>
      <c r="G127" s="99"/>
    </row>
    <row r="128" spans="1:8">
      <c r="A128" s="99"/>
      <c r="B128" s="99"/>
      <c r="C128" s="99"/>
      <c r="D128" s="99"/>
      <c r="E128" s="99"/>
      <c r="F128" s="99"/>
      <c r="G128" s="99"/>
    </row>
    <row r="129" spans="1:7">
      <c r="A129" s="99"/>
      <c r="B129" s="99"/>
      <c r="C129" s="99"/>
      <c r="D129" s="99"/>
      <c r="E129" s="99"/>
      <c r="F129" s="99"/>
      <c r="G129" s="99"/>
    </row>
    <row r="130" spans="1:7">
      <c r="A130" s="99"/>
      <c r="B130" s="99"/>
      <c r="C130" s="99"/>
      <c r="D130" s="99"/>
      <c r="E130" s="99"/>
      <c r="F130" s="99"/>
      <c r="G130" s="99"/>
    </row>
    <row r="131" spans="1:7">
      <c r="A131" s="99"/>
      <c r="B131" s="99"/>
      <c r="C131" s="99"/>
      <c r="D131" s="99"/>
      <c r="E131" s="99"/>
      <c r="F131" s="99"/>
      <c r="G131" s="99"/>
    </row>
    <row r="132" spans="1:7">
      <c r="A132" s="99"/>
      <c r="B132" s="99"/>
      <c r="C132" s="99"/>
      <c r="D132" s="99"/>
      <c r="E132" s="99"/>
      <c r="F132" s="99"/>
      <c r="G132" s="99"/>
    </row>
    <row r="133" spans="1:7">
      <c r="A133" s="99"/>
      <c r="B133" s="99"/>
      <c r="C133" s="99"/>
      <c r="D133" s="99"/>
      <c r="E133" s="99"/>
      <c r="F133" s="99"/>
      <c r="G133" s="99"/>
    </row>
    <row r="134" spans="1:7">
      <c r="A134" s="99"/>
      <c r="B134" s="99"/>
      <c r="C134" s="99"/>
      <c r="D134" s="99"/>
      <c r="E134" s="99"/>
      <c r="F134" s="99"/>
      <c r="G134" s="99"/>
    </row>
    <row r="135" spans="1:7">
      <c r="A135" s="99"/>
      <c r="B135" s="99"/>
      <c r="C135" s="99"/>
      <c r="D135" s="99"/>
      <c r="E135" s="99"/>
      <c r="F135" s="99"/>
      <c r="G135" s="99"/>
    </row>
    <row r="136" spans="1:7">
      <c r="A136" s="99"/>
      <c r="B136" s="99"/>
      <c r="C136" s="99"/>
      <c r="D136" s="99"/>
      <c r="E136" s="99"/>
      <c r="F136" s="99"/>
      <c r="G136" s="99"/>
    </row>
    <row r="137" spans="1:7">
      <c r="A137" s="99"/>
      <c r="B137" s="99"/>
      <c r="C137" s="99"/>
      <c r="D137" s="99"/>
      <c r="E137" s="99"/>
      <c r="F137" s="99"/>
      <c r="G137" s="99"/>
    </row>
    <row r="138" spans="1:7">
      <c r="A138" s="99"/>
      <c r="B138" s="99"/>
      <c r="C138" s="99"/>
      <c r="D138" s="99"/>
      <c r="E138" s="99"/>
      <c r="F138" s="99"/>
      <c r="G138" s="99"/>
    </row>
    <row r="139" spans="1:7">
      <c r="A139" s="99"/>
      <c r="B139" s="99"/>
      <c r="C139" s="99"/>
      <c r="D139" s="99"/>
      <c r="E139" s="99"/>
      <c r="F139" s="99"/>
      <c r="G139" s="99"/>
    </row>
    <row r="140" spans="1:7">
      <c r="A140" s="99"/>
      <c r="B140" s="99"/>
      <c r="C140" s="99"/>
      <c r="D140" s="99"/>
      <c r="E140" s="99"/>
      <c r="F140" s="99"/>
      <c r="G140" s="99"/>
    </row>
    <row r="141" spans="1:7">
      <c r="A141" s="99"/>
      <c r="B141" s="99"/>
      <c r="C141" s="99"/>
      <c r="D141" s="99"/>
      <c r="E141" s="99"/>
      <c r="F141" s="99"/>
      <c r="G141" s="99"/>
    </row>
    <row r="142" spans="1:7">
      <c r="A142" s="99"/>
      <c r="B142" s="99"/>
      <c r="C142" s="99"/>
      <c r="D142" s="99"/>
      <c r="E142" s="99"/>
      <c r="F142" s="99"/>
      <c r="G142" s="99"/>
    </row>
    <row r="143" spans="1:7">
      <c r="A143" s="99"/>
      <c r="B143" s="99"/>
      <c r="C143" s="99"/>
      <c r="D143" s="99"/>
      <c r="E143" s="99"/>
      <c r="F143" s="99"/>
      <c r="G143" s="99"/>
    </row>
    <row r="144" spans="1:7">
      <c r="A144" s="99"/>
      <c r="B144" s="99"/>
      <c r="C144" s="99"/>
      <c r="D144" s="99"/>
      <c r="E144" s="99"/>
      <c r="F144" s="99"/>
      <c r="G144" s="99"/>
    </row>
    <row r="145" spans="1:7">
      <c r="A145" s="99"/>
      <c r="B145" s="99"/>
      <c r="C145" s="99"/>
      <c r="D145" s="99"/>
      <c r="E145" s="99"/>
      <c r="F145" s="99"/>
      <c r="G145" s="99"/>
    </row>
    <row r="146" spans="1:7">
      <c r="A146" s="99"/>
      <c r="B146" s="99"/>
      <c r="C146" s="99"/>
      <c r="D146" s="99"/>
      <c r="E146" s="99"/>
      <c r="F146" s="99"/>
      <c r="G146" s="99"/>
    </row>
    <row r="147" spans="1:7">
      <c r="A147" s="99"/>
      <c r="B147" s="99"/>
      <c r="C147" s="99"/>
      <c r="D147" s="99"/>
      <c r="E147" s="99"/>
      <c r="F147" s="99"/>
      <c r="G147" s="99"/>
    </row>
    <row r="148" spans="1:7">
      <c r="A148" s="99"/>
      <c r="B148" s="99"/>
      <c r="C148" s="99"/>
      <c r="D148" s="99"/>
      <c r="E148" s="99"/>
      <c r="F148" s="99"/>
      <c r="G148" s="99"/>
    </row>
    <row r="149" spans="1:7">
      <c r="A149" s="99"/>
      <c r="B149" s="99"/>
      <c r="C149" s="99"/>
      <c r="D149" s="99"/>
      <c r="E149" s="99"/>
      <c r="F149" s="99"/>
      <c r="G149" s="99"/>
    </row>
    <row r="150" spans="1:7">
      <c r="A150" s="99"/>
      <c r="B150" s="99"/>
      <c r="C150" s="99"/>
      <c r="D150" s="99"/>
      <c r="E150" s="99"/>
      <c r="F150" s="99"/>
      <c r="G150" s="99"/>
    </row>
    <row r="151" spans="1:7">
      <c r="A151" s="99"/>
      <c r="B151" s="99"/>
      <c r="C151" s="99"/>
      <c r="D151" s="99"/>
      <c r="E151" s="99"/>
      <c r="F151" s="99"/>
      <c r="G151" s="99"/>
    </row>
    <row r="152" spans="1:7">
      <c r="A152" s="99"/>
      <c r="B152" s="99"/>
      <c r="C152" s="99"/>
      <c r="D152" s="99"/>
      <c r="E152" s="99"/>
      <c r="F152" s="99"/>
      <c r="G152" s="99"/>
    </row>
    <row r="153" spans="1:7">
      <c r="A153" s="99"/>
      <c r="B153" s="99"/>
      <c r="C153" s="99"/>
      <c r="D153" s="99"/>
      <c r="E153" s="99"/>
      <c r="F153" s="99"/>
      <c r="G153" s="99"/>
    </row>
    <row r="154" spans="1:7">
      <c r="A154" s="99"/>
      <c r="B154" s="99"/>
      <c r="C154" s="99"/>
      <c r="D154" s="99"/>
      <c r="E154" s="99"/>
      <c r="F154" s="99"/>
      <c r="G154" s="99"/>
    </row>
    <row r="155" spans="1:7">
      <c r="A155" s="99"/>
      <c r="B155" s="99"/>
      <c r="C155" s="99"/>
      <c r="D155" s="99"/>
      <c r="E155" s="99"/>
      <c r="F155" s="99"/>
      <c r="G155" s="99"/>
    </row>
    <row r="156" spans="1:7">
      <c r="A156" s="99"/>
      <c r="B156" s="99"/>
      <c r="C156" s="99"/>
      <c r="D156" s="99"/>
      <c r="E156" s="99"/>
      <c r="F156" s="99"/>
      <c r="G156" s="99"/>
    </row>
    <row r="157" spans="1:7">
      <c r="A157" s="99"/>
      <c r="B157" s="99"/>
      <c r="C157" s="99"/>
      <c r="D157" s="99"/>
      <c r="E157" s="99"/>
      <c r="F157" s="99"/>
      <c r="G157" s="99"/>
    </row>
    <row r="158" spans="1:7">
      <c r="A158" s="99"/>
      <c r="B158" s="99"/>
      <c r="C158" s="99"/>
      <c r="D158" s="99"/>
      <c r="E158" s="99"/>
      <c r="F158" s="99"/>
      <c r="G158" s="99"/>
    </row>
    <row r="159" spans="1:7">
      <c r="A159" s="99"/>
      <c r="B159" s="99"/>
      <c r="C159" s="99"/>
      <c r="D159" s="99"/>
      <c r="E159" s="99"/>
      <c r="F159" s="99"/>
      <c r="G159" s="99"/>
    </row>
    <row r="160" spans="1:7">
      <c r="A160" s="99"/>
      <c r="B160" s="99"/>
      <c r="C160" s="99"/>
      <c r="D160" s="99"/>
      <c r="E160" s="99"/>
      <c r="F160" s="99"/>
      <c r="G160" s="99"/>
    </row>
    <row r="161" spans="1:7">
      <c r="A161" s="99"/>
      <c r="B161" s="99"/>
      <c r="C161" s="99"/>
      <c r="D161" s="99"/>
      <c r="E161" s="99"/>
      <c r="F161" s="99"/>
      <c r="G161" s="99"/>
    </row>
    <row r="162" spans="1:7">
      <c r="A162" s="99"/>
      <c r="B162" s="99"/>
      <c r="C162" s="99"/>
      <c r="D162" s="99"/>
      <c r="E162" s="99"/>
      <c r="F162" s="99"/>
      <c r="G162" s="99"/>
    </row>
    <row r="163" spans="1:7">
      <c r="A163" s="99"/>
      <c r="B163" s="99"/>
      <c r="C163" s="99"/>
      <c r="D163" s="99"/>
      <c r="E163" s="99"/>
      <c r="F163" s="99"/>
      <c r="G163" s="99"/>
    </row>
    <row r="164" spans="1:7">
      <c r="A164" s="99"/>
      <c r="B164" s="99"/>
      <c r="C164" s="99"/>
      <c r="D164" s="99"/>
      <c r="E164" s="99"/>
      <c r="F164" s="99"/>
      <c r="G164" s="99"/>
    </row>
    <row r="165" spans="1:7">
      <c r="A165" s="99"/>
      <c r="B165" s="99"/>
      <c r="C165" s="99"/>
      <c r="D165" s="99"/>
      <c r="E165" s="99"/>
      <c r="F165" s="99"/>
      <c r="G165" s="99"/>
    </row>
    <row r="166" spans="1:7">
      <c r="A166" s="99"/>
      <c r="B166" s="99"/>
      <c r="C166" s="99"/>
      <c r="D166" s="99"/>
      <c r="E166" s="99"/>
      <c r="F166" s="99"/>
      <c r="G166" s="99"/>
    </row>
    <row r="167" spans="1:7">
      <c r="A167" s="99"/>
      <c r="B167" s="99"/>
      <c r="C167" s="99"/>
      <c r="D167" s="99"/>
      <c r="E167" s="99"/>
      <c r="F167" s="99"/>
      <c r="G167" s="99"/>
    </row>
    <row r="168" spans="1:7">
      <c r="A168" s="99"/>
      <c r="B168" s="99"/>
      <c r="C168" s="99"/>
      <c r="D168" s="99"/>
      <c r="E168" s="99"/>
      <c r="F168" s="99"/>
      <c r="G168" s="99"/>
    </row>
    <row r="169" spans="1:7">
      <c r="A169" s="99"/>
      <c r="B169" s="99"/>
      <c r="C169" s="99"/>
      <c r="D169" s="99"/>
      <c r="E169" s="99"/>
      <c r="F169" s="99"/>
      <c r="G169" s="99"/>
    </row>
    <row r="170" spans="1:7">
      <c r="A170" s="99"/>
      <c r="B170" s="99"/>
      <c r="C170" s="99"/>
      <c r="D170" s="99"/>
      <c r="E170" s="99"/>
      <c r="F170" s="99"/>
      <c r="G170" s="99"/>
    </row>
    <row r="171" spans="1:7">
      <c r="A171" s="99"/>
      <c r="B171" s="99"/>
      <c r="C171" s="99"/>
      <c r="D171" s="99"/>
      <c r="E171" s="99"/>
      <c r="F171" s="99"/>
      <c r="G171" s="99"/>
    </row>
    <row r="172" spans="1:7">
      <c r="A172" s="99"/>
      <c r="B172" s="99"/>
      <c r="C172" s="99"/>
      <c r="D172" s="99"/>
      <c r="E172" s="99"/>
      <c r="F172" s="99"/>
      <c r="G172" s="99"/>
    </row>
    <row r="173" spans="1:7">
      <c r="A173" s="99"/>
      <c r="B173" s="99"/>
      <c r="C173" s="99"/>
      <c r="D173" s="99"/>
      <c r="E173" s="99"/>
      <c r="F173" s="99"/>
      <c r="G173" s="99"/>
    </row>
    <row r="174" spans="1:7">
      <c r="A174" s="99"/>
      <c r="B174" s="99"/>
      <c r="C174" s="99"/>
      <c r="D174" s="99"/>
      <c r="E174" s="99"/>
      <c r="F174" s="99"/>
      <c r="G174" s="99"/>
    </row>
    <row r="175" spans="1:7">
      <c r="A175" s="99"/>
      <c r="B175" s="99"/>
      <c r="C175" s="99"/>
      <c r="D175" s="99"/>
      <c r="E175" s="99"/>
      <c r="F175" s="99"/>
      <c r="G175" s="99"/>
    </row>
    <row r="176" spans="1:7">
      <c r="A176" s="99"/>
      <c r="B176" s="99"/>
      <c r="C176" s="99"/>
      <c r="D176" s="99"/>
      <c r="E176" s="99"/>
      <c r="F176" s="99"/>
      <c r="G176" s="99"/>
    </row>
    <row r="177" spans="1:7">
      <c r="A177" s="99"/>
      <c r="B177" s="99"/>
      <c r="C177" s="99"/>
      <c r="D177" s="99"/>
      <c r="E177" s="99"/>
      <c r="F177" s="99"/>
      <c r="G177" s="99"/>
    </row>
    <row r="178" spans="1:7">
      <c r="A178" s="99"/>
      <c r="B178" s="99"/>
      <c r="C178" s="99"/>
      <c r="D178" s="99"/>
      <c r="E178" s="99"/>
      <c r="F178" s="99"/>
      <c r="G178" s="99"/>
    </row>
    <row r="179" spans="1:7">
      <c r="A179" s="99"/>
      <c r="B179" s="99"/>
      <c r="C179" s="99"/>
      <c r="D179" s="99"/>
      <c r="E179" s="99"/>
      <c r="F179" s="99"/>
      <c r="G179" s="99"/>
    </row>
    <row r="180" spans="1:7">
      <c r="A180" s="99"/>
      <c r="B180" s="99"/>
      <c r="C180" s="99"/>
      <c r="D180" s="99"/>
      <c r="E180" s="99"/>
      <c r="F180" s="99"/>
      <c r="G180" s="99"/>
    </row>
    <row r="181" spans="1:7">
      <c r="A181" s="99"/>
      <c r="B181" s="99"/>
      <c r="C181" s="99"/>
      <c r="D181" s="99"/>
      <c r="E181" s="99"/>
      <c r="F181" s="99"/>
      <c r="G181" s="99"/>
    </row>
    <row r="182" spans="1:7">
      <c r="A182" s="99"/>
      <c r="B182" s="99"/>
      <c r="C182" s="99"/>
      <c r="D182" s="99"/>
      <c r="E182" s="99"/>
      <c r="F182" s="99"/>
      <c r="G182" s="99"/>
    </row>
    <row r="183" spans="1:7">
      <c r="A183" s="99"/>
      <c r="B183" s="99"/>
      <c r="C183" s="99"/>
      <c r="D183" s="99"/>
      <c r="E183" s="99"/>
      <c r="F183" s="99"/>
      <c r="G183" s="99"/>
    </row>
    <row r="184" spans="1:7">
      <c r="A184" s="99"/>
      <c r="B184" s="99"/>
      <c r="C184" s="99"/>
      <c r="D184" s="99"/>
      <c r="E184" s="99"/>
      <c r="F184" s="99"/>
      <c r="G184" s="99"/>
    </row>
    <row r="185" spans="1:7">
      <c r="A185" s="99"/>
      <c r="B185" s="99"/>
      <c r="C185" s="99"/>
      <c r="D185" s="99"/>
      <c r="E185" s="99"/>
      <c r="F185" s="99"/>
      <c r="G185" s="99"/>
    </row>
    <row r="186" spans="1:7">
      <c r="A186" s="99"/>
      <c r="B186" s="99"/>
      <c r="C186" s="99"/>
      <c r="D186" s="99"/>
      <c r="E186" s="99"/>
      <c r="F186" s="99"/>
      <c r="G186" s="99"/>
    </row>
    <row r="187" spans="1:7">
      <c r="A187" s="99"/>
      <c r="B187" s="99"/>
      <c r="C187" s="99"/>
      <c r="D187" s="99"/>
      <c r="E187" s="99"/>
      <c r="F187" s="99"/>
      <c r="G187" s="99"/>
    </row>
    <row r="188" spans="1:7">
      <c r="A188" s="99"/>
      <c r="B188" s="99"/>
      <c r="C188" s="99"/>
      <c r="D188" s="99"/>
      <c r="E188" s="99"/>
      <c r="F188" s="99"/>
      <c r="G188" s="99"/>
    </row>
    <row r="189" spans="1:7">
      <c r="A189" s="99"/>
      <c r="B189" s="99"/>
      <c r="C189" s="99"/>
      <c r="D189" s="99"/>
      <c r="E189" s="99"/>
      <c r="F189" s="99"/>
      <c r="G189" s="99"/>
    </row>
    <row r="190" spans="1:7">
      <c r="A190" s="99"/>
      <c r="B190" s="99"/>
      <c r="C190" s="99"/>
      <c r="D190" s="99"/>
      <c r="E190" s="99"/>
      <c r="F190" s="99"/>
      <c r="G190" s="99"/>
    </row>
    <row r="191" spans="1:7">
      <c r="A191" s="99"/>
      <c r="B191" s="99"/>
      <c r="C191" s="99"/>
      <c r="D191" s="99"/>
      <c r="E191" s="99"/>
      <c r="F191" s="99"/>
      <c r="G191" s="99"/>
    </row>
    <row r="192" spans="1:7">
      <c r="A192" s="99"/>
      <c r="B192" s="99"/>
      <c r="C192" s="99"/>
      <c r="D192" s="99"/>
      <c r="E192" s="99"/>
      <c r="F192" s="99"/>
      <c r="G192" s="99"/>
    </row>
    <row r="193" spans="1:7">
      <c r="A193" s="99"/>
      <c r="B193" s="99"/>
      <c r="C193" s="99"/>
      <c r="D193" s="99"/>
      <c r="E193" s="99"/>
      <c r="F193" s="99"/>
      <c r="G193" s="99"/>
    </row>
    <row r="194" spans="1:7">
      <c r="A194" s="99"/>
      <c r="B194" s="99"/>
      <c r="C194" s="99"/>
      <c r="D194" s="99"/>
      <c r="E194" s="99"/>
      <c r="F194" s="99"/>
      <c r="G194" s="99"/>
    </row>
    <row r="195" spans="1:7">
      <c r="A195" s="99"/>
      <c r="B195" s="99"/>
      <c r="C195" s="99"/>
      <c r="D195" s="99"/>
      <c r="E195" s="99"/>
      <c r="F195" s="99"/>
      <c r="G195" s="99"/>
    </row>
    <row r="196" spans="1:7">
      <c r="A196" s="99"/>
      <c r="B196" s="99"/>
      <c r="C196" s="99"/>
      <c r="D196" s="99"/>
      <c r="E196" s="99"/>
      <c r="F196" s="99"/>
      <c r="G196" s="99"/>
    </row>
    <row r="197" spans="1:7">
      <c r="A197" s="99"/>
      <c r="B197" s="99"/>
      <c r="C197" s="99"/>
      <c r="D197" s="99"/>
      <c r="E197" s="99"/>
      <c r="F197" s="99"/>
      <c r="G197" s="99"/>
    </row>
    <row r="198" spans="1:7">
      <c r="A198" s="99"/>
      <c r="B198" s="99"/>
      <c r="C198" s="99"/>
      <c r="D198" s="99"/>
      <c r="E198" s="99"/>
      <c r="F198" s="99"/>
      <c r="G198" s="99"/>
    </row>
    <row r="199" spans="1:7">
      <c r="A199" s="99"/>
      <c r="B199" s="99"/>
      <c r="C199" s="99"/>
      <c r="D199" s="99"/>
      <c r="E199" s="99"/>
      <c r="F199" s="99"/>
      <c r="G199" s="99"/>
    </row>
    <row r="200" spans="1:7">
      <c r="A200" s="99"/>
      <c r="B200" s="99"/>
      <c r="C200" s="99"/>
      <c r="D200" s="99"/>
      <c r="E200" s="99"/>
      <c r="F200" s="99"/>
      <c r="G200" s="99"/>
    </row>
    <row r="201" spans="1:7">
      <c r="A201" s="99"/>
      <c r="B201" s="99"/>
      <c r="C201" s="99"/>
      <c r="D201" s="99"/>
      <c r="E201" s="99"/>
      <c r="F201" s="99"/>
      <c r="G201" s="99"/>
    </row>
    <row r="202" spans="1:7">
      <c r="A202" s="99"/>
      <c r="B202" s="99"/>
      <c r="C202" s="99"/>
      <c r="D202" s="99"/>
      <c r="E202" s="99"/>
      <c r="F202" s="99"/>
      <c r="G202" s="99"/>
    </row>
    <row r="203" spans="1:7">
      <c r="A203" s="99"/>
      <c r="B203" s="99"/>
      <c r="C203" s="99"/>
      <c r="D203" s="99"/>
      <c r="E203" s="99"/>
      <c r="F203" s="99"/>
      <c r="G203" s="99"/>
    </row>
    <row r="204" spans="1:7">
      <c r="A204" s="99"/>
      <c r="B204" s="99"/>
      <c r="C204" s="99"/>
      <c r="D204" s="99"/>
      <c r="E204" s="99"/>
      <c r="F204" s="99"/>
      <c r="G204" s="99"/>
    </row>
    <row r="205" spans="1:7">
      <c r="A205" s="99"/>
      <c r="B205" s="99"/>
      <c r="C205" s="99"/>
      <c r="D205" s="99"/>
      <c r="E205" s="99"/>
      <c r="F205" s="99"/>
      <c r="G205" s="99"/>
    </row>
    <row r="206" spans="1:7">
      <c r="A206" s="99"/>
      <c r="B206" s="99"/>
      <c r="C206" s="99"/>
      <c r="D206" s="99"/>
      <c r="E206" s="99"/>
      <c r="F206" s="99"/>
      <c r="G206" s="99"/>
    </row>
    <row r="207" spans="1:7">
      <c r="A207" s="99"/>
      <c r="B207" s="99"/>
      <c r="C207" s="99"/>
      <c r="D207" s="99"/>
      <c r="E207" s="99"/>
      <c r="F207" s="99"/>
      <c r="G207" s="99"/>
    </row>
    <row r="208" spans="1:7">
      <c r="A208" s="99"/>
      <c r="B208" s="99"/>
      <c r="C208" s="99"/>
      <c r="D208" s="99"/>
      <c r="E208" s="99"/>
      <c r="F208" s="99"/>
      <c r="G208" s="99"/>
    </row>
    <row r="209" spans="1:7">
      <c r="A209" s="99"/>
      <c r="B209" s="99"/>
      <c r="C209" s="99"/>
      <c r="D209" s="99"/>
      <c r="E209" s="99"/>
      <c r="F209" s="99"/>
      <c r="G209" s="99"/>
    </row>
    <row r="210" spans="1:7">
      <c r="A210" s="99"/>
      <c r="B210" s="99"/>
      <c r="C210" s="99"/>
      <c r="D210" s="99"/>
      <c r="E210" s="99"/>
      <c r="F210" s="99"/>
      <c r="G210" s="99"/>
    </row>
    <row r="211" spans="1:7">
      <c r="A211" s="99"/>
      <c r="B211" s="99"/>
      <c r="C211" s="99"/>
      <c r="D211" s="99"/>
      <c r="E211" s="99"/>
      <c r="F211" s="99"/>
      <c r="G211" s="99"/>
    </row>
    <row r="212" spans="1:7">
      <c r="A212" s="99"/>
      <c r="B212" s="99"/>
      <c r="C212" s="99"/>
      <c r="D212" s="99"/>
      <c r="E212" s="99"/>
      <c r="F212" s="99"/>
      <c r="G212" s="99"/>
    </row>
    <row r="213" spans="1:7">
      <c r="A213" s="99"/>
      <c r="B213" s="99"/>
      <c r="C213" s="99"/>
      <c r="D213" s="99"/>
      <c r="E213" s="99"/>
      <c r="F213" s="99"/>
      <c r="G213" s="99"/>
    </row>
    <row r="214" spans="1:7">
      <c r="A214" s="99"/>
      <c r="B214" s="99"/>
      <c r="C214" s="99"/>
      <c r="D214" s="99"/>
      <c r="E214" s="99"/>
      <c r="F214" s="99"/>
      <c r="G214" s="99"/>
    </row>
    <row r="215" spans="1:7">
      <c r="A215" s="99"/>
      <c r="B215" s="99"/>
      <c r="C215" s="99"/>
      <c r="D215" s="99"/>
      <c r="E215" s="99"/>
      <c r="F215" s="99"/>
      <c r="G215" s="99"/>
    </row>
    <row r="216" spans="1:7">
      <c r="A216" s="99"/>
      <c r="B216" s="99"/>
      <c r="C216" s="99"/>
      <c r="D216" s="99"/>
      <c r="E216" s="99"/>
      <c r="F216" s="99"/>
      <c r="G216" s="99"/>
    </row>
    <row r="217" spans="1:7">
      <c r="A217" s="99"/>
      <c r="B217" s="99"/>
      <c r="C217" s="99"/>
      <c r="D217" s="99"/>
      <c r="E217" s="99"/>
      <c r="F217" s="99"/>
      <c r="G217" s="99"/>
    </row>
    <row r="218" spans="1:7">
      <c r="A218" s="99"/>
      <c r="B218" s="99"/>
      <c r="C218" s="99"/>
      <c r="D218" s="99"/>
      <c r="E218" s="99"/>
      <c r="F218" s="99"/>
      <c r="G218" s="99"/>
    </row>
    <row r="219" spans="1:7">
      <c r="A219" s="99"/>
      <c r="B219" s="99"/>
      <c r="C219" s="99"/>
      <c r="D219" s="99"/>
      <c r="E219" s="99"/>
      <c r="F219" s="99"/>
      <c r="G219" s="99"/>
    </row>
    <row r="220" spans="1:7">
      <c r="A220" s="99"/>
      <c r="B220" s="99"/>
      <c r="C220" s="99"/>
      <c r="D220" s="99"/>
      <c r="E220" s="99"/>
      <c r="F220" s="99"/>
      <c r="G220" s="99"/>
    </row>
    <row r="221" spans="1:7">
      <c r="A221" s="99"/>
      <c r="B221" s="99"/>
      <c r="C221" s="99"/>
      <c r="D221" s="99"/>
      <c r="E221" s="99"/>
      <c r="F221" s="99"/>
      <c r="G221" s="99"/>
    </row>
    <row r="222" spans="1:7">
      <c r="A222" s="99"/>
      <c r="B222" s="99"/>
      <c r="C222" s="99"/>
      <c r="D222" s="99"/>
      <c r="E222" s="99"/>
      <c r="F222" s="99"/>
      <c r="G222" s="99"/>
    </row>
    <row r="223" spans="1:7">
      <c r="A223" s="99"/>
      <c r="B223" s="99"/>
      <c r="C223" s="99"/>
      <c r="D223" s="99"/>
      <c r="E223" s="99"/>
      <c r="F223" s="99"/>
      <c r="G223" s="99"/>
    </row>
    <row r="224" spans="1:7">
      <c r="A224" s="99"/>
      <c r="B224" s="99"/>
      <c r="C224" s="99"/>
      <c r="D224" s="99"/>
      <c r="E224" s="99"/>
      <c r="F224" s="99"/>
      <c r="G224" s="99"/>
    </row>
    <row r="225" spans="1:7">
      <c r="A225" s="99"/>
      <c r="B225" s="99"/>
      <c r="C225" s="99"/>
      <c r="D225" s="99"/>
      <c r="E225" s="99"/>
      <c r="F225" s="99"/>
      <c r="G225" s="99"/>
    </row>
    <row r="226" spans="1:7">
      <c r="A226" s="99"/>
      <c r="B226" s="99"/>
      <c r="C226" s="99"/>
      <c r="D226" s="99"/>
      <c r="E226" s="99"/>
      <c r="F226" s="99"/>
      <c r="G226" s="99"/>
    </row>
    <row r="227" spans="1:7">
      <c r="A227" s="99"/>
      <c r="B227" s="99"/>
      <c r="C227" s="99"/>
      <c r="D227" s="99"/>
      <c r="E227" s="99"/>
      <c r="F227" s="99"/>
      <c r="G227" s="99"/>
    </row>
    <row r="228" spans="1:7">
      <c r="A228" s="99"/>
      <c r="B228" s="99"/>
      <c r="C228" s="99"/>
      <c r="D228" s="99"/>
      <c r="E228" s="99"/>
      <c r="F228" s="99"/>
      <c r="G228" s="99"/>
    </row>
    <row r="229" spans="1:7">
      <c r="A229" s="99"/>
      <c r="B229" s="99"/>
      <c r="C229" s="99"/>
      <c r="D229" s="99"/>
      <c r="E229" s="99"/>
      <c r="F229" s="99"/>
      <c r="G229" s="99"/>
    </row>
    <row r="230" spans="1:7">
      <c r="A230" s="99"/>
      <c r="B230" s="99"/>
      <c r="C230" s="99"/>
      <c r="D230" s="99"/>
      <c r="E230" s="99"/>
      <c r="F230" s="99"/>
      <c r="G230" s="99"/>
    </row>
    <row r="231" spans="1:7">
      <c r="A231" s="99"/>
      <c r="B231" s="99"/>
      <c r="C231" s="99"/>
      <c r="D231" s="99"/>
      <c r="E231" s="99"/>
      <c r="F231" s="99"/>
      <c r="G231" s="99"/>
    </row>
    <row r="232" spans="1:7">
      <c r="A232" s="99"/>
      <c r="B232" s="99"/>
      <c r="C232" s="99"/>
      <c r="D232" s="99"/>
      <c r="E232" s="99"/>
      <c r="F232" s="99"/>
      <c r="G232" s="99"/>
    </row>
    <row r="233" spans="1:7">
      <c r="A233" s="99"/>
      <c r="B233" s="99"/>
      <c r="C233" s="99"/>
      <c r="D233" s="99"/>
      <c r="E233" s="99"/>
      <c r="F233" s="99"/>
      <c r="G233" s="99"/>
    </row>
    <row r="234" spans="1:7">
      <c r="A234" s="99"/>
      <c r="B234" s="99"/>
      <c r="C234" s="99"/>
      <c r="D234" s="99"/>
      <c r="E234" s="99"/>
      <c r="F234" s="99"/>
      <c r="G234" s="99"/>
    </row>
    <row r="235" spans="1:7">
      <c r="A235" s="99"/>
      <c r="B235" s="99"/>
      <c r="C235" s="99"/>
      <c r="D235" s="99"/>
      <c r="E235" s="99"/>
      <c r="F235" s="99"/>
      <c r="G235" s="99"/>
    </row>
    <row r="236" spans="1:7">
      <c r="A236" s="99"/>
      <c r="B236" s="99"/>
      <c r="C236" s="99"/>
      <c r="D236" s="99"/>
      <c r="E236" s="99"/>
      <c r="F236" s="99"/>
      <c r="G236" s="99"/>
    </row>
    <row r="237" spans="1:7">
      <c r="A237" s="99"/>
      <c r="B237" s="99"/>
      <c r="C237" s="99"/>
      <c r="D237" s="99"/>
      <c r="E237" s="99"/>
      <c r="F237" s="99"/>
      <c r="G237" s="99"/>
    </row>
    <row r="238" spans="1:7">
      <c r="A238" s="99"/>
      <c r="B238" s="99"/>
      <c r="C238" s="99"/>
      <c r="D238" s="99"/>
      <c r="E238" s="99"/>
      <c r="F238" s="99"/>
      <c r="G238" s="99"/>
    </row>
    <row r="239" spans="1:7">
      <c r="A239" s="99"/>
      <c r="B239" s="99"/>
      <c r="C239" s="99"/>
      <c r="D239" s="99"/>
      <c r="E239" s="99"/>
      <c r="F239" s="99"/>
      <c r="G239" s="99"/>
    </row>
    <row r="240" spans="1:7">
      <c r="A240" s="99"/>
      <c r="B240" s="99"/>
      <c r="C240" s="99"/>
      <c r="D240" s="99"/>
      <c r="E240" s="99"/>
      <c r="F240" s="99"/>
      <c r="G240" s="99"/>
    </row>
    <row r="241" spans="1:7">
      <c r="A241" s="99"/>
      <c r="B241" s="99"/>
      <c r="C241" s="99"/>
      <c r="D241" s="99"/>
      <c r="E241" s="99"/>
      <c r="F241" s="99"/>
      <c r="G241" s="99"/>
    </row>
    <row r="242" spans="1:7">
      <c r="A242" s="99"/>
      <c r="B242" s="99"/>
      <c r="C242" s="99"/>
      <c r="D242" s="99"/>
      <c r="E242" s="99"/>
      <c r="F242" s="99"/>
      <c r="G242" s="99"/>
    </row>
    <row r="243" spans="1:7">
      <c r="A243" s="99"/>
      <c r="B243" s="99"/>
      <c r="C243" s="99"/>
      <c r="D243" s="99"/>
      <c r="E243" s="99"/>
      <c r="F243" s="99"/>
      <c r="G243" s="99"/>
    </row>
    <row r="244" spans="1:7">
      <c r="A244" s="99"/>
      <c r="B244" s="99"/>
      <c r="C244" s="99"/>
      <c r="D244" s="99"/>
      <c r="E244" s="99"/>
      <c r="F244" s="99"/>
      <c r="G244" s="99"/>
    </row>
    <row r="245" spans="1:7">
      <c r="A245" s="99"/>
      <c r="B245" s="99"/>
      <c r="C245" s="99"/>
      <c r="D245" s="99"/>
      <c r="E245" s="99"/>
      <c r="F245" s="99"/>
      <c r="G245" s="99"/>
    </row>
    <row r="246" spans="1:7">
      <c r="A246" s="99"/>
      <c r="B246" s="99"/>
      <c r="C246" s="99"/>
      <c r="D246" s="99"/>
      <c r="E246" s="99"/>
      <c r="F246" s="99"/>
      <c r="G246" s="99"/>
    </row>
    <row r="247" spans="1:7">
      <c r="A247" s="99"/>
      <c r="B247" s="99"/>
      <c r="C247" s="99"/>
      <c r="D247" s="99"/>
      <c r="E247" s="99"/>
      <c r="F247" s="99"/>
      <c r="G247" s="99"/>
    </row>
    <row r="248" spans="1:7">
      <c r="A248" s="99"/>
      <c r="B248" s="99"/>
      <c r="C248" s="99"/>
      <c r="D248" s="99"/>
      <c r="E248" s="99"/>
      <c r="F248" s="99"/>
      <c r="G248" s="99"/>
    </row>
    <row r="249" spans="1:7">
      <c r="A249" s="99"/>
      <c r="B249" s="99"/>
      <c r="C249" s="99"/>
      <c r="D249" s="99"/>
      <c r="E249" s="99"/>
      <c r="F249" s="99"/>
      <c r="G249" s="99"/>
    </row>
    <row r="250" spans="1:7">
      <c r="A250" s="99"/>
      <c r="B250" s="99"/>
      <c r="C250" s="99"/>
      <c r="D250" s="99"/>
      <c r="E250" s="99"/>
      <c r="F250" s="99"/>
      <c r="G250" s="99"/>
    </row>
    <row r="251" spans="1:7">
      <c r="A251" s="99"/>
      <c r="B251" s="99"/>
      <c r="C251" s="99"/>
      <c r="D251" s="99"/>
      <c r="E251" s="99"/>
      <c r="F251" s="99"/>
      <c r="G251" s="99"/>
    </row>
    <row r="252" spans="1:7">
      <c r="A252" s="99"/>
      <c r="B252" s="99"/>
      <c r="C252" s="99"/>
      <c r="D252" s="99"/>
      <c r="E252" s="99"/>
      <c r="F252" s="99"/>
      <c r="G252" s="99"/>
    </row>
    <row r="253" spans="1:7">
      <c r="A253" s="99"/>
      <c r="B253" s="99"/>
      <c r="C253" s="99"/>
      <c r="D253" s="99"/>
      <c r="E253" s="99"/>
      <c r="F253" s="99"/>
      <c r="G253" s="99"/>
    </row>
    <row r="254" spans="1:7">
      <c r="A254" s="99"/>
      <c r="B254" s="99"/>
      <c r="C254" s="99"/>
      <c r="D254" s="99"/>
      <c r="E254" s="99"/>
      <c r="F254" s="99"/>
      <c r="G254" s="99"/>
    </row>
    <row r="255" spans="1:7">
      <c r="A255" s="99"/>
      <c r="B255" s="99"/>
      <c r="C255" s="99"/>
      <c r="D255" s="99"/>
      <c r="E255" s="99"/>
      <c r="F255" s="99"/>
      <c r="G255" s="99"/>
    </row>
    <row r="256" spans="1:7">
      <c r="A256" s="99"/>
      <c r="B256" s="99"/>
      <c r="C256" s="99"/>
      <c r="D256" s="99"/>
      <c r="E256" s="99"/>
      <c r="F256" s="99"/>
      <c r="G256" s="99"/>
    </row>
    <row r="257" spans="1:7">
      <c r="A257" s="99"/>
      <c r="B257" s="99"/>
      <c r="C257" s="99"/>
      <c r="D257" s="99"/>
      <c r="E257" s="99"/>
      <c r="F257" s="99"/>
      <c r="G257" s="99"/>
    </row>
  </sheetData>
  <mergeCells count="4">
    <mergeCell ref="A5:A6"/>
    <mergeCell ref="B5:C5"/>
    <mergeCell ref="D5:E5"/>
    <mergeCell ref="F5:G5"/>
  </mergeCells>
  <printOptions horizontalCentered="1"/>
  <pageMargins left="0.43307086614173229" right="0.43307086614173229" top="0.35433070866141736" bottom="0.35433070866141736" header="0" footer="0"/>
  <pageSetup paperSize="9" scale="50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  <outlinePr summaryBelow="0" summaryRight="0"/>
    <pageSetUpPr autoPageBreaks="0" fitToPage="1"/>
  </sheetPr>
  <dimension ref="A1:O32"/>
  <sheetViews>
    <sheetView workbookViewId="0">
      <selection activeCell="G28" sqref="G28"/>
    </sheetView>
  </sheetViews>
  <sheetFormatPr defaultColWidth="10.5" defaultRowHeight="11.25" outlineLevelRow="2"/>
  <cols>
    <col min="1" max="1" width="36" style="108" customWidth="1"/>
    <col min="2" max="3" width="16.1640625" style="108" customWidth="1"/>
    <col min="4" max="4" width="19.1640625" style="108" customWidth="1"/>
    <col min="5" max="5" width="19" style="108" customWidth="1"/>
    <col min="6" max="7" width="16.1640625" style="108" customWidth="1"/>
    <col min="8" max="8" width="13.6640625" style="105" bestFit="1" customWidth="1"/>
    <col min="9" max="9" width="69.33203125" style="105" customWidth="1"/>
    <col min="10" max="11" width="10.5" style="105"/>
    <col min="12" max="12" width="17.1640625" style="105" customWidth="1"/>
    <col min="13" max="13" width="25.33203125" style="105" customWidth="1"/>
    <col min="14" max="16384" width="10.5" style="105"/>
  </cols>
  <sheetData>
    <row r="1" spans="1:15" ht="12.75">
      <c r="A1" s="246" t="s">
        <v>427</v>
      </c>
      <c r="B1" s="104"/>
      <c r="C1" s="104"/>
      <c r="D1" s="104"/>
      <c r="E1" s="104"/>
      <c r="F1" s="104"/>
      <c r="G1" s="104"/>
      <c r="J1" s="244"/>
      <c r="K1" s="244"/>
      <c r="L1" s="244"/>
      <c r="M1" s="244"/>
      <c r="N1" s="244"/>
      <c r="O1" s="244"/>
    </row>
    <row r="2" spans="1:15" ht="15.75">
      <c r="A2" s="247" t="s">
        <v>428</v>
      </c>
      <c r="B2" s="104"/>
      <c r="C2" s="104"/>
      <c r="D2" s="104"/>
      <c r="E2" s="104"/>
      <c r="F2" s="104"/>
      <c r="G2" s="104"/>
      <c r="J2" s="244"/>
      <c r="K2" s="244"/>
      <c r="L2" s="244"/>
      <c r="M2" s="244"/>
      <c r="N2" s="244"/>
      <c r="O2" s="244"/>
    </row>
    <row r="3" spans="1:15">
      <c r="A3" s="106" t="s">
        <v>63</v>
      </c>
      <c r="B3" s="245" t="s">
        <v>64</v>
      </c>
      <c r="C3" s="104"/>
      <c r="D3" s="104"/>
      <c r="E3" s="104"/>
      <c r="F3" s="104"/>
      <c r="G3" s="104"/>
      <c r="I3" s="244"/>
      <c r="J3" s="244"/>
      <c r="K3" s="244"/>
      <c r="L3" s="244"/>
      <c r="M3" s="244"/>
      <c r="N3" s="244"/>
      <c r="O3" s="244"/>
    </row>
    <row r="4" spans="1:15">
      <c r="A4" s="106"/>
      <c r="B4" s="245"/>
      <c r="C4" s="104"/>
      <c r="D4" s="104"/>
      <c r="E4" s="104"/>
      <c r="F4" s="104"/>
      <c r="G4" s="104"/>
    </row>
    <row r="5" spans="1:15" ht="12" customHeight="1">
      <c r="A5" s="104"/>
      <c r="B5" s="104"/>
      <c r="C5" s="104"/>
      <c r="D5" s="104"/>
      <c r="E5" s="104"/>
      <c r="F5" s="104"/>
      <c r="G5" s="104"/>
    </row>
    <row r="6" spans="1:15" ht="12">
      <c r="A6" s="107" t="s">
        <v>5</v>
      </c>
      <c r="B6" s="831" t="s">
        <v>6</v>
      </c>
      <c r="C6" s="831"/>
      <c r="D6" s="831" t="s">
        <v>7</v>
      </c>
      <c r="E6" s="831"/>
      <c r="F6" s="831" t="s">
        <v>8</v>
      </c>
      <c r="G6" s="831"/>
    </row>
    <row r="7" spans="1:15" ht="12">
      <c r="A7" s="107" t="s">
        <v>13</v>
      </c>
      <c r="B7" s="107" t="s">
        <v>9</v>
      </c>
      <c r="C7" s="107" t="s">
        <v>10</v>
      </c>
      <c r="D7" s="107" t="s">
        <v>9</v>
      </c>
      <c r="E7" s="107" t="s">
        <v>10</v>
      </c>
      <c r="F7" s="107" t="s">
        <v>9</v>
      </c>
      <c r="G7" s="107" t="s">
        <v>10</v>
      </c>
    </row>
    <row r="8" spans="1:15" ht="12" collapsed="1">
      <c r="A8" s="115" t="s">
        <v>256</v>
      </c>
      <c r="B8" s="116"/>
      <c r="C8" s="116"/>
      <c r="D8" s="117">
        <v>428099950.01999998</v>
      </c>
      <c r="E8" s="195">
        <v>428099950.01999998</v>
      </c>
      <c r="F8" s="116"/>
      <c r="G8" s="116"/>
    </row>
    <row r="9" spans="1:15" ht="12" hidden="1" outlineLevel="1">
      <c r="A9" s="115" t="s">
        <v>429</v>
      </c>
      <c r="B9" s="116"/>
      <c r="C9" s="116"/>
      <c r="D9" s="117">
        <v>428099950.01999998</v>
      </c>
      <c r="E9" s="195">
        <v>428099950.01999998</v>
      </c>
      <c r="F9" s="116"/>
      <c r="G9" s="116"/>
    </row>
    <row r="10" spans="1:15" ht="12" hidden="1" outlineLevel="1" collapsed="1">
      <c r="A10" s="120" t="s">
        <v>78</v>
      </c>
      <c r="B10" s="118"/>
      <c r="C10" s="118"/>
      <c r="D10" s="119">
        <v>428099950.01999998</v>
      </c>
      <c r="E10" s="196"/>
      <c r="F10" s="118"/>
      <c r="G10" s="118"/>
    </row>
    <row r="11" spans="1:15" ht="12" hidden="1" outlineLevel="2">
      <c r="A11" s="120" t="s">
        <v>257</v>
      </c>
      <c r="B11" s="118"/>
      <c r="C11" s="118"/>
      <c r="D11" s="118"/>
      <c r="E11" s="197">
        <v>13628521.439999999</v>
      </c>
      <c r="F11" s="118"/>
      <c r="G11" s="118"/>
    </row>
    <row r="12" spans="1:15" ht="12" hidden="1" outlineLevel="2">
      <c r="A12" s="120" t="s">
        <v>258</v>
      </c>
      <c r="B12" s="118"/>
      <c r="C12" s="118"/>
      <c r="D12" s="118"/>
      <c r="E12" s="197">
        <v>413400000</v>
      </c>
      <c r="F12" s="118"/>
      <c r="G12" s="118"/>
    </row>
    <row r="13" spans="1:15" ht="24" hidden="1" outlineLevel="2">
      <c r="A13" s="120" t="s">
        <v>259</v>
      </c>
      <c r="B13" s="118"/>
      <c r="C13" s="118"/>
      <c r="D13" s="118"/>
      <c r="E13" s="197">
        <v>1071428.58</v>
      </c>
      <c r="F13" s="118"/>
      <c r="G13" s="118"/>
    </row>
    <row r="14" spans="1:15" ht="12" collapsed="1">
      <c r="A14" s="115" t="s">
        <v>261</v>
      </c>
      <c r="B14" s="116"/>
      <c r="C14" s="116"/>
      <c r="D14" s="117">
        <v>3028902.67</v>
      </c>
      <c r="E14" s="195">
        <v>3028902.67</v>
      </c>
      <c r="F14" s="116"/>
      <c r="G14" s="116"/>
    </row>
    <row r="15" spans="1:15" ht="12" hidden="1" outlineLevel="1">
      <c r="A15" s="115"/>
      <c r="B15" s="116"/>
      <c r="C15" s="116"/>
      <c r="D15" s="117">
        <f>D14</f>
        <v>3028902.67</v>
      </c>
      <c r="E15" s="195">
        <f>E14</f>
        <v>3028902.67</v>
      </c>
      <c r="F15" s="116"/>
      <c r="G15" s="116"/>
    </row>
    <row r="16" spans="1:15" ht="12" hidden="1" outlineLevel="1" collapsed="1">
      <c r="A16" s="120" t="s">
        <v>78</v>
      </c>
      <c r="B16" s="118"/>
      <c r="C16" s="118"/>
      <c r="D16" s="119">
        <f>E17+E18</f>
        <v>3028902.67</v>
      </c>
      <c r="E16" s="196"/>
      <c r="F16" s="118"/>
      <c r="G16" s="118"/>
    </row>
    <row r="17" spans="1:7" ht="12" hidden="1" outlineLevel="2">
      <c r="A17" s="120" t="s">
        <v>349</v>
      </c>
      <c r="B17" s="118"/>
      <c r="C17" s="118"/>
      <c r="D17" s="118"/>
      <c r="E17" s="198">
        <v>940902.67</v>
      </c>
      <c r="F17" s="118"/>
      <c r="G17" s="118"/>
    </row>
    <row r="18" spans="1:7" ht="12" hidden="1" outlineLevel="2">
      <c r="A18" s="120" t="s">
        <v>262</v>
      </c>
      <c r="B18" s="118"/>
      <c r="C18" s="118"/>
      <c r="D18" s="118"/>
      <c r="E18" s="198">
        <v>2088000</v>
      </c>
      <c r="F18" s="118"/>
      <c r="G18" s="118"/>
    </row>
    <row r="19" spans="1:7" ht="12" collapsed="1">
      <c r="A19" s="115" t="s">
        <v>263</v>
      </c>
      <c r="B19" s="116"/>
      <c r="C19" s="116"/>
      <c r="D19" s="117">
        <v>2432387.4300000002</v>
      </c>
      <c r="E19" s="195">
        <v>2432387.4300000002</v>
      </c>
      <c r="F19" s="116"/>
      <c r="G19" s="116"/>
    </row>
    <row r="20" spans="1:7" ht="12" hidden="1" outlineLevel="1">
      <c r="A20" s="115"/>
      <c r="B20" s="116"/>
      <c r="C20" s="116"/>
      <c r="D20" s="117">
        <f>D19</f>
        <v>2432387.4300000002</v>
      </c>
      <c r="E20" s="195">
        <f>E19</f>
        <v>2432387.4300000002</v>
      </c>
      <c r="F20" s="116"/>
      <c r="G20" s="116"/>
    </row>
    <row r="21" spans="1:7" ht="12" hidden="1" outlineLevel="1" collapsed="1">
      <c r="A21" s="120" t="s">
        <v>78</v>
      </c>
      <c r="B21" s="118"/>
      <c r="C21" s="118"/>
      <c r="D21" s="119">
        <f>D19</f>
        <v>2432387.4300000002</v>
      </c>
      <c r="E21" s="196"/>
      <c r="F21" s="118"/>
      <c r="G21" s="118"/>
    </row>
    <row r="22" spans="1:7" ht="24" hidden="1" outlineLevel="2">
      <c r="A22" s="120" t="s">
        <v>87</v>
      </c>
      <c r="B22" s="118"/>
      <c r="C22" s="118"/>
      <c r="D22" s="118"/>
      <c r="E22" s="199">
        <v>0</v>
      </c>
      <c r="F22" s="118"/>
      <c r="G22" s="118"/>
    </row>
    <row r="23" spans="1:7" ht="12" hidden="1" outlineLevel="2">
      <c r="A23" s="194" t="s">
        <v>367</v>
      </c>
      <c r="B23" s="186"/>
      <c r="C23" s="186"/>
      <c r="D23" s="186"/>
      <c r="E23" s="200">
        <v>2409671.4300000002</v>
      </c>
      <c r="F23" s="186"/>
      <c r="G23" s="186"/>
    </row>
    <row r="24" spans="1:7" ht="24" hidden="1" outlineLevel="2">
      <c r="A24" s="185" t="s">
        <v>260</v>
      </c>
      <c r="B24" s="186"/>
      <c r="C24" s="186"/>
      <c r="D24" s="186"/>
      <c r="E24" s="200">
        <v>0</v>
      </c>
      <c r="F24" s="186"/>
      <c r="G24" s="186"/>
    </row>
    <row r="25" spans="1:7" ht="12" hidden="1" outlineLevel="2">
      <c r="A25" s="185" t="s">
        <v>79</v>
      </c>
      <c r="B25" s="186"/>
      <c r="C25" s="186"/>
      <c r="D25" s="186"/>
      <c r="E25" s="201">
        <v>22716</v>
      </c>
      <c r="F25" s="186"/>
      <c r="G25" s="186"/>
    </row>
    <row r="26" spans="1:7" ht="12" hidden="1" outlineLevel="2">
      <c r="A26" s="231" t="s">
        <v>1</v>
      </c>
      <c r="B26" s="186"/>
      <c r="C26" s="186"/>
      <c r="D26" s="186"/>
      <c r="E26" s="201">
        <v>0</v>
      </c>
      <c r="F26" s="186"/>
      <c r="G26" s="186"/>
    </row>
    <row r="27" spans="1:7" ht="12" hidden="1" outlineLevel="2">
      <c r="A27" s="231" t="s">
        <v>419</v>
      </c>
      <c r="B27" s="186"/>
      <c r="C27" s="186"/>
      <c r="D27" s="186"/>
      <c r="E27" s="201">
        <v>0</v>
      </c>
      <c r="F27" s="186"/>
      <c r="G27" s="186"/>
    </row>
    <row r="28" spans="1:7" ht="12">
      <c r="A28" s="121" t="s">
        <v>0</v>
      </c>
      <c r="B28" s="122"/>
      <c r="C28" s="122"/>
      <c r="D28" s="123">
        <f>D8+D14+D19</f>
        <v>433561240.12</v>
      </c>
      <c r="E28" s="202">
        <v>433561240.12</v>
      </c>
      <c r="F28" s="122"/>
      <c r="G28" s="122"/>
    </row>
    <row r="29" spans="1:7">
      <c r="E29" s="109"/>
    </row>
    <row r="32" spans="1:7">
      <c r="E32" s="232">
        <f>E11+E12+E13+E17+E18+E23+E24+E25+E26+E27</f>
        <v>433561240.12</v>
      </c>
    </row>
  </sheetData>
  <mergeCells count="3">
    <mergeCell ref="B6:C6"/>
    <mergeCell ref="D6:E6"/>
    <mergeCell ref="F6:G6"/>
  </mergeCells>
  <pageMargins left="0.23622047244094488" right="0.23622047244094488" top="0.15748031496062992" bottom="0.15748031496062992" header="0" footer="0"/>
  <pageSetup paperSize="9" scale="9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33CC"/>
    <pageSetUpPr fitToPage="1"/>
  </sheetPr>
  <dimension ref="A1:E75"/>
  <sheetViews>
    <sheetView tabSelected="1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35" sqref="B35"/>
    </sheetView>
  </sheetViews>
  <sheetFormatPr defaultColWidth="10.33203125" defaultRowHeight="12.75"/>
  <cols>
    <col min="1" max="1" width="90.83203125" style="323" customWidth="1"/>
    <col min="2" max="3" width="19.6640625" style="323" customWidth="1"/>
    <col min="4" max="4" width="10.33203125" style="323"/>
    <col min="5" max="5" width="15" style="323" bestFit="1" customWidth="1"/>
    <col min="6" max="16384" width="10.33203125" style="323"/>
  </cols>
  <sheetData>
    <row r="1" spans="1:4" s="321" customFormat="1">
      <c r="A1" s="30" t="s">
        <v>480</v>
      </c>
      <c r="B1" s="30"/>
      <c r="C1" s="30"/>
    </row>
    <row r="2" spans="1:4">
      <c r="A2" s="322"/>
      <c r="B2" s="314"/>
      <c r="C2" s="307" t="s">
        <v>481</v>
      </c>
    </row>
    <row r="3" spans="1:4" s="321" customFormat="1">
      <c r="A3" s="604" t="s">
        <v>531</v>
      </c>
      <c r="B3" s="604"/>
      <c r="C3" s="604"/>
    </row>
    <row r="4" spans="1:4">
      <c r="A4" s="606" t="s">
        <v>847</v>
      </c>
      <c r="B4" s="606"/>
      <c r="C4" s="606"/>
      <c r="D4" s="606"/>
    </row>
    <row r="5" spans="1:4">
      <c r="A5" s="322"/>
      <c r="B5" s="314"/>
      <c r="C5" s="314"/>
    </row>
    <row r="6" spans="1:4">
      <c r="A6" s="314"/>
      <c r="B6" s="314"/>
      <c r="C6" s="307" t="s">
        <v>473</v>
      </c>
    </row>
    <row r="7" spans="1:4" s="324" customFormat="1" ht="44.25" customHeight="1">
      <c r="A7" s="308" t="s">
        <v>144</v>
      </c>
      <c r="B7" s="11" t="s">
        <v>842</v>
      </c>
      <c r="C7" s="11" t="s">
        <v>843</v>
      </c>
    </row>
    <row r="8" spans="1:4" s="325" customFormat="1">
      <c r="A8" s="605" t="s">
        <v>482</v>
      </c>
      <c r="B8" s="605"/>
      <c r="C8" s="605"/>
    </row>
    <row r="9" spans="1:4" s="324" customFormat="1">
      <c r="A9" s="326" t="s">
        <v>483</v>
      </c>
      <c r="B9" s="327">
        <f>SUM(B11:B15)</f>
        <v>1434507</v>
      </c>
      <c r="C9" s="327">
        <f>SUM(C11:C15)</f>
        <v>1804590</v>
      </c>
    </row>
    <row r="10" spans="1:4">
      <c r="A10" s="328" t="s">
        <v>162</v>
      </c>
      <c r="B10" s="329"/>
      <c r="C10" s="329"/>
    </row>
    <row r="11" spans="1:4">
      <c r="A11" s="328" t="s">
        <v>484</v>
      </c>
      <c r="B11" s="329">
        <f>1401400</f>
        <v>1401400</v>
      </c>
      <c r="C11" s="329">
        <f>1657512+79050</f>
        <v>1736562</v>
      </c>
    </row>
    <row r="12" spans="1:4">
      <c r="A12" s="328" t="s">
        <v>485</v>
      </c>
      <c r="B12" s="329"/>
      <c r="C12" s="329"/>
    </row>
    <row r="13" spans="1:4">
      <c r="A13" s="328" t="s">
        <v>486</v>
      </c>
      <c r="B13" s="329"/>
      <c r="C13" s="329"/>
    </row>
    <row r="14" spans="1:4">
      <c r="A14" s="328" t="s">
        <v>487</v>
      </c>
      <c r="B14" s="329"/>
      <c r="C14" s="329"/>
    </row>
    <row r="15" spans="1:4">
      <c r="A15" s="328" t="s">
        <v>488</v>
      </c>
      <c r="B15" s="329">
        <f>32307+800</f>
        <v>33107</v>
      </c>
      <c r="C15" s="329">
        <f>57002+11026</f>
        <v>68028</v>
      </c>
    </row>
    <row r="16" spans="1:4" s="324" customFormat="1">
      <c r="A16" s="326" t="s">
        <v>489</v>
      </c>
      <c r="B16" s="327">
        <f>SUM(B18:B24)</f>
        <v>1389987</v>
      </c>
      <c r="C16" s="327">
        <f>SUM(C18:C24)</f>
        <v>960106</v>
      </c>
    </row>
    <row r="17" spans="1:3">
      <c r="A17" s="328" t="s">
        <v>162</v>
      </c>
      <c r="B17" s="329"/>
      <c r="C17" s="329"/>
    </row>
    <row r="18" spans="1:3">
      <c r="A18" s="328" t="s">
        <v>490</v>
      </c>
      <c r="B18" s="329">
        <f>11146+755</f>
        <v>11901</v>
      </c>
      <c r="C18" s="329">
        <f>9921+59143</f>
        <v>69064</v>
      </c>
    </row>
    <row r="19" spans="1:3">
      <c r="A19" s="328" t="s">
        <v>491</v>
      </c>
      <c r="B19" s="329"/>
      <c r="C19" s="329"/>
    </row>
    <row r="20" spans="1:3">
      <c r="A20" s="328" t="s">
        <v>492</v>
      </c>
      <c r="B20" s="329">
        <v>1233733</v>
      </c>
      <c r="C20" s="329">
        <v>677162</v>
      </c>
    </row>
    <row r="21" spans="1:3">
      <c r="A21" s="328" t="s">
        <v>493</v>
      </c>
      <c r="B21" s="329">
        <f>8066+370</f>
        <v>8436</v>
      </c>
      <c r="C21" s="329">
        <f>5069+23193</f>
        <v>28262</v>
      </c>
    </row>
    <row r="22" spans="1:3">
      <c r="A22" s="328" t="s">
        <v>494</v>
      </c>
      <c r="B22" s="329">
        <f>120667+145</f>
        <v>120812</v>
      </c>
      <c r="C22" s="329">
        <f>166780+17600</f>
        <v>184380</v>
      </c>
    </row>
    <row r="23" spans="1:3">
      <c r="A23" s="328" t="s">
        <v>495</v>
      </c>
      <c r="B23" s="329"/>
      <c r="C23" s="329"/>
    </row>
    <row r="24" spans="1:3">
      <c r="A24" s="328" t="s">
        <v>496</v>
      </c>
      <c r="B24" s="329">
        <v>15105</v>
      </c>
      <c r="C24" s="329">
        <f>862+376</f>
        <v>1238</v>
      </c>
    </row>
    <row r="25" spans="1:3" s="324" customFormat="1">
      <c r="A25" s="326" t="s">
        <v>497</v>
      </c>
      <c r="B25" s="327">
        <f>B9-B16</f>
        <v>44520</v>
      </c>
      <c r="C25" s="327">
        <f>C9-C16</f>
        <v>844484</v>
      </c>
    </row>
    <row r="26" spans="1:3" s="325" customFormat="1">
      <c r="A26" s="605" t="s">
        <v>498</v>
      </c>
      <c r="B26" s="605"/>
      <c r="C26" s="605"/>
    </row>
    <row r="27" spans="1:3" s="324" customFormat="1">
      <c r="A27" s="326" t="s">
        <v>499</v>
      </c>
      <c r="B27" s="327">
        <f>SUM(B29:B32)</f>
        <v>2699</v>
      </c>
      <c r="C27" s="327">
        <f>SUM(C29:C32)</f>
        <v>3236</v>
      </c>
    </row>
    <row r="28" spans="1:3">
      <c r="A28" s="328" t="s">
        <v>162</v>
      </c>
      <c r="B28" s="329"/>
      <c r="C28" s="329"/>
    </row>
    <row r="29" spans="1:3">
      <c r="A29" s="328" t="s">
        <v>500</v>
      </c>
      <c r="B29" s="329">
        <v>2699</v>
      </c>
      <c r="C29" s="329">
        <v>3236</v>
      </c>
    </row>
    <row r="30" spans="1:3">
      <c r="A30" s="328" t="s">
        <v>501</v>
      </c>
      <c r="B30" s="329"/>
      <c r="C30" s="329"/>
    </row>
    <row r="31" spans="1:3">
      <c r="A31" s="328" t="s">
        <v>502</v>
      </c>
      <c r="B31" s="329"/>
      <c r="C31" s="329"/>
    </row>
    <row r="32" spans="1:3">
      <c r="A32" s="328" t="s">
        <v>503</v>
      </c>
      <c r="B32" s="329"/>
      <c r="C32" s="329"/>
    </row>
    <row r="33" spans="1:3">
      <c r="A33" s="326" t="s">
        <v>504</v>
      </c>
      <c r="B33" s="327">
        <f>SUM(B35:B40)</f>
        <v>1048349</v>
      </c>
      <c r="C33" s="327">
        <f>SUM(C35:C40)</f>
        <v>669096</v>
      </c>
    </row>
    <row r="34" spans="1:3">
      <c r="A34" s="328" t="s">
        <v>162</v>
      </c>
      <c r="B34" s="329"/>
      <c r="C34" s="329"/>
    </row>
    <row r="35" spans="1:3">
      <c r="A35" s="328" t="s">
        <v>505</v>
      </c>
      <c r="B35" s="329">
        <v>18409</v>
      </c>
      <c r="C35" s="329">
        <f>1974+36</f>
        <v>2010</v>
      </c>
    </row>
    <row r="36" spans="1:3">
      <c r="A36" s="328" t="s">
        <v>506</v>
      </c>
      <c r="B36" s="329"/>
      <c r="C36" s="329">
        <v>1120</v>
      </c>
    </row>
    <row r="37" spans="1:3" s="324" customFormat="1">
      <c r="A37" s="328" t="s">
        <v>507</v>
      </c>
      <c r="B37" s="329"/>
      <c r="C37" s="329"/>
    </row>
    <row r="38" spans="1:3">
      <c r="A38" s="328" t="s">
        <v>508</v>
      </c>
      <c r="B38" s="329"/>
      <c r="C38" s="329"/>
    </row>
    <row r="39" spans="1:3">
      <c r="A39" s="328" t="s">
        <v>509</v>
      </c>
      <c r="B39" s="329"/>
      <c r="C39" s="329"/>
    </row>
    <row r="40" spans="1:3">
      <c r="A40" s="328" t="s">
        <v>496</v>
      </c>
      <c r="B40" s="329">
        <v>1029940</v>
      </c>
      <c r="C40" s="329">
        <v>665966</v>
      </c>
    </row>
    <row r="41" spans="1:3">
      <c r="A41" s="326" t="s">
        <v>510</v>
      </c>
      <c r="B41" s="327">
        <f>B27-B33</f>
        <v>-1045650</v>
      </c>
      <c r="C41" s="327">
        <f>C27-C33</f>
        <v>-665860</v>
      </c>
    </row>
    <row r="42" spans="1:3">
      <c r="A42" s="605" t="s">
        <v>511</v>
      </c>
      <c r="B42" s="605"/>
      <c r="C42" s="605"/>
    </row>
    <row r="43" spans="1:3">
      <c r="A43" s="326" t="s">
        <v>483</v>
      </c>
      <c r="B43" s="327">
        <f>SUM(B45:B48)</f>
        <v>976147</v>
      </c>
      <c r="C43" s="327">
        <f>SUM(C45:C48)</f>
        <v>303000</v>
      </c>
    </row>
    <row r="44" spans="1:3">
      <c r="A44" s="328" t="s">
        <v>162</v>
      </c>
      <c r="B44" s="329"/>
      <c r="C44" s="329"/>
    </row>
    <row r="45" spans="1:3">
      <c r="A45" s="328" t="s">
        <v>512</v>
      </c>
      <c r="B45" s="329"/>
      <c r="C45" s="329"/>
    </row>
    <row r="46" spans="1:3">
      <c r="A46" s="328" t="s">
        <v>513</v>
      </c>
      <c r="B46" s="329">
        <v>976147</v>
      </c>
      <c r="C46" s="329"/>
    </row>
    <row r="47" spans="1:3">
      <c r="A47" s="328" t="s">
        <v>514</v>
      </c>
      <c r="B47" s="329"/>
      <c r="C47" s="329">
        <v>285000</v>
      </c>
    </row>
    <row r="48" spans="1:3">
      <c r="A48" s="328" t="s">
        <v>488</v>
      </c>
      <c r="B48" s="329"/>
      <c r="C48" s="329">
        <v>18000</v>
      </c>
    </row>
    <row r="49" spans="1:5">
      <c r="A49" s="326" t="s">
        <v>489</v>
      </c>
      <c r="B49" s="327">
        <f>SUM(B51:B54)</f>
        <v>172</v>
      </c>
      <c r="C49" s="327">
        <f>SUM(C51:C54)</f>
        <v>224084</v>
      </c>
    </row>
    <row r="50" spans="1:5">
      <c r="A50" s="328" t="s">
        <v>162</v>
      </c>
      <c r="B50" s="329"/>
      <c r="C50" s="329"/>
    </row>
    <row r="51" spans="1:5">
      <c r="A51" s="328" t="s">
        <v>515</v>
      </c>
      <c r="B51" s="329"/>
      <c r="C51" s="329">
        <v>224089</v>
      </c>
    </row>
    <row r="52" spans="1:5" s="324" customFormat="1">
      <c r="A52" s="328" t="s">
        <v>516</v>
      </c>
      <c r="B52" s="329"/>
      <c r="C52" s="329"/>
    </row>
    <row r="53" spans="1:5" s="325" customFormat="1">
      <c r="A53" s="328" t="s">
        <v>517</v>
      </c>
      <c r="B53" s="329"/>
      <c r="C53" s="329"/>
    </row>
    <row r="54" spans="1:5" s="324" customFormat="1">
      <c r="A54" s="328" t="s">
        <v>518</v>
      </c>
      <c r="B54" s="329">
        <v>172</v>
      </c>
      <c r="C54" s="329">
        <v>-5</v>
      </c>
    </row>
    <row r="55" spans="1:5">
      <c r="A55" s="326" t="s">
        <v>519</v>
      </c>
      <c r="B55" s="327">
        <f>B43+B49</f>
        <v>976319</v>
      </c>
      <c r="C55" s="327">
        <f>C43-C49+C54</f>
        <v>78911</v>
      </c>
    </row>
    <row r="56" spans="1:5">
      <c r="A56" s="326" t="s">
        <v>520</v>
      </c>
      <c r="B56" s="327">
        <f>B25+B41+B55</f>
        <v>-24811</v>
      </c>
      <c r="C56" s="327">
        <f>C25+C41+C55</f>
        <v>257535</v>
      </c>
    </row>
    <row r="57" spans="1:5">
      <c r="A57" s="326" t="s">
        <v>521</v>
      </c>
      <c r="B57" s="534">
        <f>31861+856+667</f>
        <v>33384</v>
      </c>
      <c r="C57" s="535">
        <f>45255+1175</f>
        <v>46430</v>
      </c>
      <c r="E57" s="337"/>
    </row>
    <row r="58" spans="1:5" s="324" customFormat="1">
      <c r="A58" s="330" t="s">
        <v>522</v>
      </c>
      <c r="B58" s="327">
        <f>B57+B56</f>
        <v>8573</v>
      </c>
      <c r="C58" s="327">
        <f>C57+C56</f>
        <v>303965</v>
      </c>
      <c r="E58" s="338"/>
    </row>
    <row r="59" spans="1:5" ht="26.25" customHeight="1">
      <c r="A59" s="314"/>
      <c r="B59" s="331"/>
      <c r="C59" s="331"/>
    </row>
    <row r="60" spans="1:5">
      <c r="A60" s="18" t="s">
        <v>294</v>
      </c>
      <c r="B60" s="17" t="s">
        <v>276</v>
      </c>
      <c r="C60" s="18" t="s">
        <v>276</v>
      </c>
      <c r="D60" s="17" t="s">
        <v>276</v>
      </c>
    </row>
    <row r="61" spans="1:5">
      <c r="A61" s="17" t="s">
        <v>295</v>
      </c>
      <c r="B61" s="17" t="s">
        <v>276</v>
      </c>
      <c r="C61" s="19" t="s">
        <v>296</v>
      </c>
      <c r="D61" s="17" t="s">
        <v>276</v>
      </c>
    </row>
    <row r="62" spans="1:5">
      <c r="A62" s="333" t="s">
        <v>835</v>
      </c>
      <c r="B62" s="17" t="s">
        <v>276</v>
      </c>
      <c r="C62" s="18" t="s">
        <v>276</v>
      </c>
      <c r="D62" s="17" t="s">
        <v>276</v>
      </c>
    </row>
    <row r="63" spans="1:5">
      <c r="A63" s="17" t="s">
        <v>297</v>
      </c>
      <c r="B63" s="17" t="s">
        <v>276</v>
      </c>
      <c r="C63" s="19" t="s">
        <v>296</v>
      </c>
      <c r="D63" s="17" t="s">
        <v>276</v>
      </c>
    </row>
    <row r="64" spans="1:5" s="324" customFormat="1">
      <c r="A64" s="323"/>
      <c r="B64" s="336"/>
      <c r="C64" s="336"/>
      <c r="D64" s="323"/>
    </row>
    <row r="65" spans="1:4">
      <c r="A65" s="324" t="s">
        <v>340</v>
      </c>
    </row>
    <row r="66" spans="1:4" s="332" customFormat="1">
      <c r="A66" s="323"/>
      <c r="B66" s="323"/>
      <c r="C66" s="323"/>
      <c r="D66" s="324"/>
    </row>
    <row r="67" spans="1:4" s="332" customFormat="1">
      <c r="A67" s="323"/>
      <c r="B67" s="323"/>
      <c r="C67" s="323"/>
      <c r="D67" s="324"/>
    </row>
    <row r="68" spans="1:4" s="332" customFormat="1">
      <c r="A68" s="323"/>
      <c r="B68" s="323"/>
      <c r="C68" s="323"/>
      <c r="D68" s="324"/>
    </row>
    <row r="69" spans="1:4" s="332" customFormat="1">
      <c r="A69" s="323"/>
      <c r="B69" s="323"/>
      <c r="C69" s="323"/>
      <c r="D69" s="323"/>
    </row>
    <row r="70" spans="1:4" s="332" customFormat="1">
      <c r="A70" s="323"/>
      <c r="B70" s="323"/>
      <c r="C70" s="323"/>
    </row>
    <row r="71" spans="1:4" s="332" customFormat="1">
      <c r="A71" s="323"/>
      <c r="B71" s="323"/>
      <c r="C71" s="323"/>
    </row>
    <row r="72" spans="1:4">
      <c r="D72" s="332"/>
    </row>
    <row r="73" spans="1:4">
      <c r="D73" s="332"/>
    </row>
    <row r="74" spans="1:4">
      <c r="D74" s="332"/>
    </row>
    <row r="75" spans="1:4">
      <c r="D75" s="332"/>
    </row>
  </sheetData>
  <mergeCells count="5">
    <mergeCell ref="A3:C3"/>
    <mergeCell ref="A8:C8"/>
    <mergeCell ref="A26:C26"/>
    <mergeCell ref="A42:C42"/>
    <mergeCell ref="A4:D4"/>
  </mergeCells>
  <pageMargins left="0.70866141732283472" right="0.70866141732283472" top="0.74803149606299213" bottom="0.74803149606299213" header="0.31496062992125984" footer="0.31496062992125984"/>
  <pageSetup paperSize="9" scale="78" fitToHeight="2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92D050"/>
    <outlinePr summaryBelow="0"/>
    <pageSetUpPr autoPageBreaks="0" fitToPage="1"/>
  </sheetPr>
  <dimension ref="A1:I218"/>
  <sheetViews>
    <sheetView workbookViewId="0">
      <pane xSplit="1" ySplit="7" topLeftCell="B8" activePane="bottomRight" state="frozen"/>
      <selection activeCell="G28" sqref="G28"/>
      <selection pane="topRight" activeCell="G28" sqref="G28"/>
      <selection pane="bottomLeft" activeCell="G28" sqref="G28"/>
      <selection pane="bottomRight" activeCell="G28" sqref="G28"/>
    </sheetView>
  </sheetViews>
  <sheetFormatPr defaultColWidth="10.5" defaultRowHeight="11.25" outlineLevelRow="2"/>
  <cols>
    <col min="1" max="1" width="52.83203125" style="113" bestFit="1" customWidth="1"/>
    <col min="2" max="2" width="14.5" style="113" bestFit="1" customWidth="1"/>
    <col min="3" max="3" width="13.5" style="113" customWidth="1"/>
    <col min="4" max="5" width="15.6640625" style="113" bestFit="1" customWidth="1"/>
    <col min="6" max="6" width="14.5" style="113" bestFit="1" customWidth="1"/>
    <col min="7" max="7" width="13.5" style="113" customWidth="1"/>
    <col min="8" max="8" width="10.5" style="110"/>
    <col min="9" max="9" width="12.6640625" style="110" bestFit="1" customWidth="1"/>
    <col min="10" max="10" width="10.5" style="110"/>
    <col min="11" max="11" width="64.33203125" style="110" customWidth="1"/>
    <col min="12" max="16384" width="10.5" style="110"/>
  </cols>
  <sheetData>
    <row r="1" spans="1:7" ht="12.75">
      <c r="A1" s="248" t="s">
        <v>427</v>
      </c>
      <c r="B1" s="1"/>
      <c r="C1" s="1"/>
      <c r="D1" s="1"/>
      <c r="E1" s="1"/>
      <c r="F1" s="1"/>
      <c r="G1" s="1"/>
    </row>
    <row r="2" spans="1:7" ht="16.5" customHeight="1">
      <c r="A2" s="249" t="s">
        <v>430</v>
      </c>
      <c r="B2" s="1"/>
      <c r="C2" s="1"/>
      <c r="D2" s="1"/>
      <c r="E2" s="1"/>
      <c r="F2" s="1"/>
      <c r="G2" s="1"/>
    </row>
    <row r="3" spans="1:7" ht="2.25" customHeight="1">
      <c r="A3" s="249"/>
      <c r="B3" s="1"/>
      <c r="C3" s="1"/>
      <c r="D3" s="1"/>
      <c r="E3" s="1"/>
      <c r="F3" s="1"/>
      <c r="G3" s="1"/>
    </row>
    <row r="4" spans="1:7">
      <c r="A4" s="233" t="s">
        <v>63</v>
      </c>
      <c r="B4" s="233" t="s">
        <v>64</v>
      </c>
      <c r="C4" s="1"/>
      <c r="D4" s="1"/>
      <c r="E4" s="1"/>
      <c r="F4" s="1"/>
      <c r="G4" s="1"/>
    </row>
    <row r="5" spans="1:7" ht="4.5" customHeight="1">
      <c r="A5" s="1"/>
      <c r="B5" s="1"/>
      <c r="C5" s="1"/>
      <c r="D5" s="1"/>
      <c r="E5" s="1"/>
      <c r="F5" s="1"/>
      <c r="G5" s="1"/>
    </row>
    <row r="6" spans="1:7" ht="11.25" customHeight="1">
      <c r="A6" s="112" t="s">
        <v>5</v>
      </c>
      <c r="B6" s="832" t="s">
        <v>6</v>
      </c>
      <c r="C6" s="832"/>
      <c r="D6" s="832" t="s">
        <v>7</v>
      </c>
      <c r="E6" s="832"/>
      <c r="F6" s="832" t="s">
        <v>8</v>
      </c>
      <c r="G6" s="832"/>
    </row>
    <row r="7" spans="1:7" ht="12">
      <c r="A7" s="112" t="s">
        <v>80</v>
      </c>
      <c r="B7" s="112" t="s">
        <v>9</v>
      </c>
      <c r="C7" s="112" t="s">
        <v>10</v>
      </c>
      <c r="D7" s="112" t="s">
        <v>9</v>
      </c>
      <c r="E7" s="112" t="s">
        <v>10</v>
      </c>
      <c r="F7" s="112" t="s">
        <v>9</v>
      </c>
      <c r="G7" s="112" t="s">
        <v>10</v>
      </c>
    </row>
    <row r="8" spans="1:7" ht="12" collapsed="1">
      <c r="A8" s="133" t="s">
        <v>350</v>
      </c>
      <c r="B8" s="134">
        <v>42755569.75</v>
      </c>
      <c r="C8" s="134"/>
      <c r="D8" s="134">
        <v>4845892.8600000003</v>
      </c>
      <c r="E8" s="134"/>
      <c r="F8" s="134">
        <v>47601462.609999999</v>
      </c>
      <c r="G8" s="134"/>
    </row>
    <row r="9" spans="1:7" ht="12" hidden="1" outlineLevel="1">
      <c r="A9" s="135" t="s">
        <v>351</v>
      </c>
      <c r="B9" s="136"/>
      <c r="C9" s="136"/>
      <c r="D9" s="136">
        <v>4845892.8600000003</v>
      </c>
      <c r="E9" s="136"/>
      <c r="F9" s="136"/>
      <c r="G9" s="136"/>
    </row>
    <row r="10" spans="1:7" ht="12" collapsed="1">
      <c r="A10" s="133" t="s">
        <v>368</v>
      </c>
      <c r="B10" s="134"/>
      <c r="C10" s="134"/>
      <c r="D10" s="134">
        <v>4876249.4400000004</v>
      </c>
      <c r="E10" s="134"/>
      <c r="F10" s="134">
        <v>4876249.4400000004</v>
      </c>
      <c r="G10" s="134"/>
    </row>
    <row r="11" spans="1:7" ht="12" hidden="1" outlineLevel="1" collapsed="1">
      <c r="A11" s="135" t="s">
        <v>78</v>
      </c>
      <c r="B11" s="136"/>
      <c r="C11" s="136"/>
      <c r="D11" s="136"/>
      <c r="E11" s="136"/>
      <c r="F11" s="136"/>
      <c r="G11" s="136"/>
    </row>
    <row r="12" spans="1:7" ht="12" hidden="1" outlineLevel="2">
      <c r="A12" s="205" t="s">
        <v>396</v>
      </c>
      <c r="B12" s="136"/>
      <c r="C12" s="136"/>
      <c r="D12" s="136"/>
      <c r="E12" s="136"/>
      <c r="F12" s="136"/>
      <c r="G12" s="136"/>
    </row>
    <row r="13" spans="1:7" ht="12" hidden="1" outlineLevel="2">
      <c r="A13" s="135" t="s">
        <v>369</v>
      </c>
      <c r="B13" s="136"/>
      <c r="C13" s="136"/>
      <c r="D13" s="136">
        <v>4876249.4400000004</v>
      </c>
      <c r="E13" s="136"/>
      <c r="F13" s="136"/>
      <c r="G13" s="136"/>
    </row>
    <row r="14" spans="1:7" ht="12" hidden="1" outlineLevel="2">
      <c r="A14" s="135" t="s">
        <v>420</v>
      </c>
      <c r="B14" s="136"/>
      <c r="C14" s="136"/>
      <c r="D14" s="136"/>
      <c r="E14" s="136"/>
      <c r="F14" s="136"/>
      <c r="G14" s="136"/>
    </row>
    <row r="15" spans="1:7" ht="12" hidden="1" outlineLevel="2">
      <c r="A15" s="135" t="s">
        <v>421</v>
      </c>
      <c r="B15" s="136"/>
      <c r="C15" s="136"/>
      <c r="D15" s="136"/>
      <c r="E15" s="136"/>
      <c r="F15" s="136"/>
      <c r="G15" s="136"/>
    </row>
    <row r="16" spans="1:7" ht="12" hidden="1" outlineLevel="2">
      <c r="A16" s="135" t="s">
        <v>422</v>
      </c>
      <c r="B16" s="136"/>
      <c r="C16" s="136"/>
      <c r="D16" s="136"/>
      <c r="E16" s="136"/>
      <c r="F16" s="136"/>
      <c r="G16" s="136"/>
    </row>
    <row r="17" spans="1:7" ht="24" hidden="1" outlineLevel="2">
      <c r="A17" s="135" t="s">
        <v>370</v>
      </c>
      <c r="B17" s="136"/>
      <c r="C17" s="136"/>
      <c r="D17" s="136"/>
      <c r="E17" s="136"/>
      <c r="F17" s="136"/>
      <c r="G17" s="136"/>
    </row>
    <row r="18" spans="1:7" ht="12" collapsed="1">
      <c r="A18" s="133" t="s">
        <v>352</v>
      </c>
      <c r="B18" s="134"/>
      <c r="C18" s="134"/>
      <c r="D18" s="134">
        <v>15741889</v>
      </c>
      <c r="E18" s="134">
        <v>15741889</v>
      </c>
      <c r="F18" s="134"/>
      <c r="G18" s="134"/>
    </row>
    <row r="19" spans="1:7" ht="12" hidden="1" outlineLevel="1" collapsed="1">
      <c r="A19" s="135" t="s">
        <v>78</v>
      </c>
      <c r="B19" s="136"/>
      <c r="C19" s="136"/>
      <c r="D19" s="136"/>
      <c r="E19" s="136">
        <v>15741889</v>
      </c>
      <c r="F19" s="136"/>
      <c r="G19" s="136"/>
    </row>
    <row r="20" spans="1:7" ht="12" hidden="1" outlineLevel="2">
      <c r="A20" s="190" t="s">
        <v>84</v>
      </c>
      <c r="B20" s="136"/>
      <c r="C20" s="136"/>
      <c r="D20" s="166">
        <v>271175</v>
      </c>
      <c r="E20" s="136"/>
      <c r="F20" s="136"/>
      <c r="G20" s="136"/>
    </row>
    <row r="21" spans="1:7" ht="12" hidden="1" outlineLevel="2">
      <c r="A21" s="190" t="s">
        <v>2</v>
      </c>
      <c r="B21" s="136"/>
      <c r="C21" s="136"/>
      <c r="D21" s="166">
        <v>14054090</v>
      </c>
      <c r="E21" s="136"/>
      <c r="F21" s="136"/>
      <c r="G21" s="136"/>
    </row>
    <row r="22" spans="1:7" ht="12" hidden="1" outlineLevel="2">
      <c r="A22" s="190" t="s">
        <v>264</v>
      </c>
      <c r="B22" s="136"/>
      <c r="C22" s="136"/>
      <c r="D22" s="166">
        <v>16624</v>
      </c>
      <c r="E22" s="136"/>
      <c r="F22" s="136"/>
      <c r="G22" s="136"/>
    </row>
    <row r="23" spans="1:7" ht="12" hidden="1" outlineLevel="2">
      <c r="A23" s="190" t="s">
        <v>203</v>
      </c>
      <c r="B23" s="136"/>
      <c r="C23" s="136"/>
      <c r="D23" s="166"/>
      <c r="E23" s="136"/>
      <c r="F23" s="136"/>
      <c r="G23" s="136"/>
    </row>
    <row r="24" spans="1:7" ht="12" hidden="1" outlineLevel="2">
      <c r="A24" s="190" t="s">
        <v>265</v>
      </c>
      <c r="B24" s="136"/>
      <c r="C24" s="136"/>
      <c r="D24" s="166"/>
      <c r="E24" s="136"/>
      <c r="F24" s="136"/>
      <c r="G24" s="136"/>
    </row>
    <row r="25" spans="1:7" ht="12" hidden="1" outlineLevel="2">
      <c r="A25" s="190" t="s">
        <v>83</v>
      </c>
      <c r="B25" s="136"/>
      <c r="C25" s="136"/>
      <c r="D25" s="166">
        <v>1400000</v>
      </c>
      <c r="E25" s="136"/>
      <c r="F25" s="136"/>
      <c r="G25" s="136"/>
    </row>
    <row r="26" spans="1:7" ht="12" collapsed="1">
      <c r="A26" s="133" t="s">
        <v>353</v>
      </c>
      <c r="B26" s="134"/>
      <c r="C26" s="134"/>
      <c r="D26" s="134">
        <v>3936809.48</v>
      </c>
      <c r="E26" s="134">
        <v>3936809.48</v>
      </c>
      <c r="F26" s="134"/>
      <c r="G26" s="134"/>
    </row>
    <row r="27" spans="1:7" ht="12" hidden="1" outlineLevel="1">
      <c r="A27" s="135" t="s">
        <v>78</v>
      </c>
      <c r="B27" s="136"/>
      <c r="C27" s="136"/>
      <c r="D27" s="136"/>
      <c r="E27" s="136">
        <v>3936809.48</v>
      </c>
      <c r="F27" s="136"/>
      <c r="G27" s="136"/>
    </row>
    <row r="28" spans="1:7" ht="12" hidden="1" outlineLevel="2">
      <c r="A28" s="190" t="s">
        <v>379</v>
      </c>
      <c r="B28" s="136"/>
      <c r="C28" s="136"/>
      <c r="D28" s="165"/>
      <c r="E28" s="136"/>
      <c r="F28" s="136"/>
      <c r="G28" s="136"/>
    </row>
    <row r="29" spans="1:7" ht="12" hidden="1" outlineLevel="2">
      <c r="A29" s="190" t="s">
        <v>354</v>
      </c>
      <c r="B29" s="136"/>
      <c r="C29" s="136"/>
      <c r="D29" s="165"/>
      <c r="E29" s="136"/>
      <c r="F29" s="136"/>
      <c r="G29" s="136"/>
    </row>
    <row r="30" spans="1:7" ht="12" hidden="1" outlineLevel="2">
      <c r="A30" s="190" t="s">
        <v>371</v>
      </c>
      <c r="B30" s="136"/>
      <c r="C30" s="136"/>
      <c r="D30" s="165"/>
      <c r="E30" s="136"/>
      <c r="F30" s="136"/>
      <c r="G30" s="136"/>
    </row>
    <row r="31" spans="1:7" ht="12" hidden="1" outlineLevel="2">
      <c r="A31" s="190" t="s">
        <v>372</v>
      </c>
      <c r="B31" s="136"/>
      <c r="C31" s="136"/>
      <c r="D31" s="165"/>
      <c r="E31" s="136"/>
      <c r="F31" s="136"/>
      <c r="G31" s="136"/>
    </row>
    <row r="32" spans="1:7" ht="12" hidden="1" outlineLevel="2">
      <c r="A32" s="190" t="s">
        <v>394</v>
      </c>
      <c r="B32" s="136"/>
      <c r="C32" s="136"/>
      <c r="D32" s="165"/>
      <c r="E32" s="136"/>
      <c r="F32" s="136"/>
      <c r="G32" s="136"/>
    </row>
    <row r="33" spans="1:9" ht="12" hidden="1" outlineLevel="2">
      <c r="A33" s="190" t="s">
        <v>266</v>
      </c>
      <c r="B33" s="136"/>
      <c r="C33" s="136"/>
      <c r="D33" s="165">
        <v>2884384</v>
      </c>
      <c r="E33" s="136"/>
      <c r="F33" s="136"/>
      <c r="G33" s="136"/>
    </row>
    <row r="34" spans="1:9" ht="12" hidden="1" outlineLevel="2">
      <c r="A34" s="190" t="s">
        <v>267</v>
      </c>
      <c r="B34" s="136"/>
      <c r="C34" s="136"/>
      <c r="D34" s="165">
        <v>43423</v>
      </c>
      <c r="E34" s="136"/>
      <c r="F34" s="136"/>
      <c r="G34" s="136"/>
    </row>
    <row r="35" spans="1:9" ht="12" hidden="1" outlineLevel="2">
      <c r="A35" s="190" t="s">
        <v>81</v>
      </c>
      <c r="B35" s="136"/>
      <c r="C35" s="136"/>
      <c r="D35" s="165">
        <v>86847</v>
      </c>
      <c r="E35" s="136"/>
      <c r="F35" s="136"/>
      <c r="G35" s="136"/>
    </row>
    <row r="36" spans="1:9" ht="12" hidden="1" outlineLevel="2">
      <c r="A36" s="190" t="s">
        <v>423</v>
      </c>
      <c r="B36" s="136"/>
      <c r="C36" s="136"/>
      <c r="D36" s="165">
        <v>10500</v>
      </c>
      <c r="E36" s="136"/>
      <c r="F36" s="136"/>
      <c r="G36" s="136"/>
    </row>
    <row r="37" spans="1:9" ht="12" hidden="1" outlineLevel="2">
      <c r="A37" s="190" t="s">
        <v>268</v>
      </c>
      <c r="B37" s="136"/>
      <c r="C37" s="136"/>
      <c r="D37" s="165">
        <v>44315.94</v>
      </c>
      <c r="E37" s="136"/>
      <c r="F37" s="136"/>
      <c r="G37" s="136"/>
    </row>
    <row r="38" spans="1:9" ht="12" hidden="1" outlineLevel="2">
      <c r="A38" s="190" t="s">
        <v>393</v>
      </c>
      <c r="B38" s="136"/>
      <c r="C38" s="136"/>
      <c r="D38" s="165">
        <v>35509.82</v>
      </c>
      <c r="E38" s="136"/>
      <c r="F38" s="136"/>
      <c r="G38" s="136"/>
    </row>
    <row r="39" spans="1:9" ht="12" hidden="1" outlineLevel="2">
      <c r="A39" s="190" t="s">
        <v>397</v>
      </c>
      <c r="B39" s="136"/>
      <c r="C39" s="136"/>
      <c r="D39" s="165"/>
      <c r="E39" s="136"/>
      <c r="F39" s="136"/>
      <c r="G39" s="136"/>
    </row>
    <row r="40" spans="1:9" ht="12" hidden="1" outlineLevel="2">
      <c r="A40" s="190" t="s">
        <v>398</v>
      </c>
      <c r="B40" s="136"/>
      <c r="C40" s="136"/>
      <c r="D40" s="165"/>
      <c r="E40" s="136"/>
      <c r="F40" s="136"/>
      <c r="G40" s="136"/>
    </row>
    <row r="41" spans="1:9" ht="12" hidden="1" outlineLevel="2">
      <c r="A41" s="190" t="s">
        <v>11</v>
      </c>
      <c r="B41" s="136"/>
      <c r="C41" s="136"/>
      <c r="D41" s="165">
        <v>88264</v>
      </c>
      <c r="E41" s="136"/>
      <c r="F41" s="136"/>
      <c r="G41" s="136"/>
      <c r="I41" s="191">
        <f>D41+D35+D42+ОПУ!C91</f>
        <v>357827</v>
      </c>
    </row>
    <row r="42" spans="1:9" ht="12" hidden="1" outlineLevel="2">
      <c r="A42" s="190" t="s">
        <v>12</v>
      </c>
      <c r="B42" s="136"/>
      <c r="C42" s="136"/>
      <c r="D42" s="165">
        <v>153748</v>
      </c>
      <c r="E42" s="136"/>
      <c r="F42" s="136"/>
      <c r="G42" s="136"/>
    </row>
    <row r="43" spans="1:9" ht="24" hidden="1" outlineLevel="2">
      <c r="A43" s="190" t="s">
        <v>269</v>
      </c>
      <c r="B43" s="136"/>
      <c r="C43" s="136"/>
      <c r="D43" s="165">
        <v>17526.09</v>
      </c>
      <c r="E43" s="136"/>
      <c r="F43" s="136"/>
      <c r="G43" s="136"/>
    </row>
    <row r="44" spans="1:9" ht="12" hidden="1" outlineLevel="2">
      <c r="A44" s="190" t="s">
        <v>383</v>
      </c>
      <c r="B44" s="136"/>
      <c r="C44" s="136"/>
      <c r="D44" s="165"/>
      <c r="E44" s="136"/>
      <c r="F44" s="136"/>
      <c r="G44" s="136"/>
    </row>
    <row r="45" spans="1:9" ht="12" hidden="1" outlineLevel="2">
      <c r="A45" s="190" t="s">
        <v>82</v>
      </c>
      <c r="B45" s="136"/>
      <c r="C45" s="136"/>
      <c r="D45" s="165">
        <v>133377.63</v>
      </c>
      <c r="E45" s="136"/>
      <c r="F45" s="136"/>
      <c r="G45" s="136"/>
    </row>
    <row r="46" spans="1:9" ht="12" hidden="1" outlineLevel="2">
      <c r="A46" s="190" t="s">
        <v>271</v>
      </c>
      <c r="B46" s="136"/>
      <c r="C46" s="136"/>
      <c r="D46" s="165">
        <v>312500</v>
      </c>
      <c r="E46" s="136"/>
      <c r="F46" s="136"/>
      <c r="G46" s="136"/>
    </row>
    <row r="47" spans="1:9" ht="12" hidden="1" outlineLevel="2">
      <c r="A47" s="190" t="s">
        <v>373</v>
      </c>
      <c r="B47" s="136"/>
      <c r="C47" s="136"/>
      <c r="D47" s="165">
        <v>17500</v>
      </c>
      <c r="E47" s="136"/>
      <c r="F47" s="136"/>
      <c r="G47" s="136"/>
    </row>
    <row r="48" spans="1:9" ht="12" hidden="1" outlineLevel="2">
      <c r="A48" s="190" t="s">
        <v>424</v>
      </c>
      <c r="B48" s="136"/>
      <c r="C48" s="136"/>
      <c r="D48" s="165"/>
      <c r="E48" s="136"/>
      <c r="F48" s="136"/>
      <c r="G48" s="136"/>
    </row>
    <row r="49" spans="1:7" ht="12" hidden="1" outlineLevel="2">
      <c r="A49" s="190" t="s">
        <v>272</v>
      </c>
      <c r="B49" s="136"/>
      <c r="C49" s="136"/>
      <c r="D49" s="165">
        <v>108914</v>
      </c>
      <c r="E49" s="136"/>
      <c r="F49" s="136"/>
      <c r="G49" s="136"/>
    </row>
    <row r="50" spans="1:7" ht="12" collapsed="1">
      <c r="A50" s="133" t="s">
        <v>374</v>
      </c>
      <c r="B50" s="134"/>
      <c r="C50" s="134"/>
      <c r="D50" s="134"/>
      <c r="E50" s="134"/>
      <c r="F50" s="134"/>
      <c r="G50" s="134"/>
    </row>
    <row r="51" spans="1:7" ht="12" hidden="1" outlineLevel="1" collapsed="1">
      <c r="A51" s="135" t="s">
        <v>78</v>
      </c>
      <c r="B51" s="136"/>
      <c r="C51" s="136"/>
      <c r="D51" s="136"/>
      <c r="E51" s="136"/>
      <c r="F51" s="136"/>
      <c r="G51" s="136"/>
    </row>
    <row r="52" spans="1:7" ht="12" hidden="1" outlineLevel="2">
      <c r="A52" s="190" t="s">
        <v>399</v>
      </c>
      <c r="B52" s="136"/>
      <c r="C52" s="136"/>
      <c r="D52" s="136"/>
      <c r="E52" s="136"/>
      <c r="F52" s="136"/>
      <c r="G52" s="136"/>
    </row>
    <row r="53" spans="1:7" ht="12" hidden="1" outlineLevel="2">
      <c r="A53" s="190" t="s">
        <v>375</v>
      </c>
      <c r="B53" s="136"/>
      <c r="C53" s="136"/>
      <c r="D53" s="165"/>
      <c r="E53" s="136"/>
      <c r="F53" s="136"/>
      <c r="G53" s="136"/>
    </row>
    <row r="54" spans="1:7" ht="12" hidden="1" outlineLevel="2">
      <c r="A54" s="190" t="s">
        <v>411</v>
      </c>
      <c r="B54" s="136"/>
      <c r="C54" s="136"/>
      <c r="D54" s="165"/>
      <c r="E54" s="136"/>
      <c r="F54" s="136"/>
      <c r="G54" s="136"/>
    </row>
    <row r="55" spans="1:7" ht="12" hidden="1" outlineLevel="2">
      <c r="A55" s="190" t="s">
        <v>400</v>
      </c>
      <c r="B55" s="136"/>
      <c r="C55" s="136"/>
      <c r="D55" s="165"/>
      <c r="E55" s="136"/>
      <c r="F55" s="136"/>
      <c r="G55" s="136"/>
    </row>
    <row r="56" spans="1:7" ht="12" hidden="1" outlineLevel="2">
      <c r="A56" s="135" t="s">
        <v>376</v>
      </c>
      <c r="B56" s="136"/>
      <c r="C56" s="136"/>
      <c r="D56" s="165"/>
      <c r="E56" s="136"/>
      <c r="F56" s="136"/>
      <c r="G56" s="136"/>
    </row>
    <row r="57" spans="1:7" ht="12" collapsed="1">
      <c r="A57" s="133" t="s">
        <v>355</v>
      </c>
      <c r="B57" s="134"/>
      <c r="C57" s="134"/>
      <c r="D57" s="134">
        <v>325047571.41000003</v>
      </c>
      <c r="E57" s="134">
        <v>325047571.41000003</v>
      </c>
      <c r="F57" s="134"/>
      <c r="G57" s="134"/>
    </row>
    <row r="58" spans="1:7" ht="12" hidden="1" outlineLevel="1">
      <c r="A58" s="135" t="s">
        <v>78</v>
      </c>
      <c r="B58" s="136"/>
      <c r="C58" s="136"/>
      <c r="D58" s="136"/>
      <c r="E58" s="136">
        <v>325047571.41000003</v>
      </c>
      <c r="F58" s="136"/>
      <c r="G58" s="136"/>
    </row>
    <row r="59" spans="1:7" ht="12" hidden="1" outlineLevel="2">
      <c r="A59" s="135" t="s">
        <v>273</v>
      </c>
      <c r="B59" s="136"/>
      <c r="C59" s="136"/>
      <c r="D59" s="164">
        <v>47571.41</v>
      </c>
      <c r="E59" s="136"/>
      <c r="F59" s="136"/>
      <c r="G59" s="136"/>
    </row>
    <row r="60" spans="1:7" ht="24" hidden="1" outlineLevel="2">
      <c r="A60" s="135" t="s">
        <v>270</v>
      </c>
      <c r="B60" s="136"/>
      <c r="C60" s="136"/>
      <c r="D60" s="164"/>
      <c r="E60" s="136"/>
      <c r="F60" s="136"/>
      <c r="G60" s="136"/>
    </row>
    <row r="61" spans="1:7" ht="12" hidden="1" outlineLevel="2">
      <c r="A61" s="135" t="s">
        <v>274</v>
      </c>
      <c r="B61" s="136"/>
      <c r="C61" s="136"/>
      <c r="D61" s="164">
        <v>325000000</v>
      </c>
      <c r="E61" s="136"/>
      <c r="F61" s="136"/>
      <c r="G61" s="136"/>
    </row>
    <row r="62" spans="1:7" ht="12" collapsed="1">
      <c r="A62" s="204" t="s">
        <v>384</v>
      </c>
      <c r="B62" s="136"/>
      <c r="C62" s="136"/>
      <c r="D62" s="134">
        <v>936425</v>
      </c>
      <c r="E62" s="134">
        <v>936425</v>
      </c>
      <c r="F62" s="136"/>
      <c r="G62" s="136"/>
    </row>
    <row r="63" spans="1:7" ht="12" hidden="1" outlineLevel="1" collapsed="1">
      <c r="A63" s="205" t="s">
        <v>78</v>
      </c>
      <c r="B63" s="136"/>
      <c r="C63" s="136"/>
      <c r="D63" s="164"/>
      <c r="E63" s="136">
        <v>936425</v>
      </c>
      <c r="F63" s="136"/>
      <c r="G63" s="136"/>
    </row>
    <row r="64" spans="1:7" ht="12" hidden="1" outlineLevel="2">
      <c r="A64" s="206" t="s">
        <v>86</v>
      </c>
      <c r="B64" s="136"/>
      <c r="C64" s="136"/>
      <c r="D64" s="166">
        <v>936425</v>
      </c>
      <c r="E64" s="136"/>
      <c r="F64" s="136"/>
      <c r="G64" s="136"/>
    </row>
    <row r="65" spans="1:9" ht="12" collapsed="1">
      <c r="A65" s="133" t="s">
        <v>377</v>
      </c>
      <c r="B65" s="134"/>
      <c r="C65" s="134"/>
      <c r="D65" s="134"/>
      <c r="E65" s="134"/>
      <c r="F65" s="134"/>
      <c r="G65" s="134"/>
    </row>
    <row r="66" spans="1:9" ht="12" hidden="1" outlineLevel="1" collapsed="1">
      <c r="A66" s="135" t="s">
        <v>78</v>
      </c>
      <c r="B66" s="136"/>
      <c r="C66" s="136"/>
      <c r="D66" s="136"/>
      <c r="E66" s="136"/>
      <c r="F66" s="136"/>
      <c r="G66" s="136"/>
    </row>
    <row r="67" spans="1:9" ht="12" hidden="1" outlineLevel="2">
      <c r="A67" s="135" t="s">
        <v>4</v>
      </c>
      <c r="B67" s="136"/>
      <c r="C67" s="136"/>
      <c r="D67" s="168"/>
      <c r="E67" s="136"/>
      <c r="F67" s="136"/>
      <c r="G67" s="136"/>
      <c r="I67" s="191">
        <f>D67+D76</f>
        <v>0</v>
      </c>
    </row>
    <row r="68" spans="1:9" ht="12" collapsed="1">
      <c r="A68" s="133" t="s">
        <v>378</v>
      </c>
      <c r="B68" s="134"/>
      <c r="C68" s="134"/>
      <c r="D68" s="134">
        <v>429</v>
      </c>
      <c r="E68" s="134">
        <v>429</v>
      </c>
      <c r="F68" s="134"/>
      <c r="G68" s="134"/>
    </row>
    <row r="69" spans="1:9" ht="12" hidden="1" outlineLevel="1">
      <c r="A69" s="135" t="s">
        <v>78</v>
      </c>
      <c r="B69" s="136"/>
      <c r="C69" s="136"/>
      <c r="D69" s="136"/>
      <c r="E69" s="136">
        <v>429</v>
      </c>
      <c r="F69" s="136"/>
      <c r="G69" s="136"/>
    </row>
    <row r="70" spans="1:9" ht="12" hidden="1" outlineLevel="2">
      <c r="A70" s="135" t="s">
        <v>79</v>
      </c>
      <c r="B70" s="136"/>
      <c r="C70" s="136"/>
      <c r="D70" s="167">
        <v>429</v>
      </c>
      <c r="E70" s="136"/>
      <c r="F70" s="136"/>
      <c r="G70" s="136"/>
    </row>
    <row r="71" spans="1:9" ht="12" collapsed="1">
      <c r="A71" s="189" t="s">
        <v>389</v>
      </c>
      <c r="B71" s="136"/>
      <c r="C71" s="136"/>
      <c r="D71" s="134">
        <v>-82316</v>
      </c>
      <c r="E71" s="134">
        <v>-82316</v>
      </c>
      <c r="F71" s="136"/>
      <c r="G71" s="136"/>
    </row>
    <row r="72" spans="1:9" ht="12" hidden="1" outlineLevel="1">
      <c r="A72" s="190" t="s">
        <v>78</v>
      </c>
      <c r="B72" s="136"/>
      <c r="C72" s="136"/>
      <c r="D72" s="167"/>
      <c r="E72" s="136">
        <v>-82316</v>
      </c>
      <c r="F72" s="136"/>
      <c r="G72" s="136"/>
    </row>
    <row r="73" spans="1:9" ht="12" hidden="1" outlineLevel="2">
      <c r="A73" s="190" t="s">
        <v>395</v>
      </c>
      <c r="B73" s="136"/>
      <c r="C73" s="136"/>
      <c r="D73" s="167">
        <v>-82316</v>
      </c>
      <c r="E73" s="136"/>
      <c r="F73" s="136"/>
      <c r="G73" s="136"/>
    </row>
    <row r="74" spans="1:9" ht="12" collapsed="1">
      <c r="A74" s="133" t="s">
        <v>275</v>
      </c>
      <c r="B74" s="134"/>
      <c r="C74" s="134"/>
      <c r="D74" s="134">
        <v>300777.82</v>
      </c>
      <c r="E74" s="134">
        <v>300777.82</v>
      </c>
      <c r="F74" s="134"/>
      <c r="G74" s="134"/>
    </row>
    <row r="75" spans="1:9" ht="12" hidden="1" outlineLevel="1" collapsed="1">
      <c r="A75" s="135" t="s">
        <v>78</v>
      </c>
      <c r="B75" s="136"/>
      <c r="C75" s="136"/>
      <c r="D75" s="136"/>
      <c r="E75" s="136">
        <v>300777.82</v>
      </c>
      <c r="F75" s="136"/>
      <c r="G75" s="136"/>
    </row>
    <row r="76" spans="1:9" ht="12" hidden="1" outlineLevel="2">
      <c r="A76" s="135" t="s">
        <v>4</v>
      </c>
      <c r="B76" s="136"/>
      <c r="C76" s="136"/>
      <c r="D76" s="168"/>
      <c r="E76" s="136"/>
      <c r="F76" s="136"/>
      <c r="G76" s="136"/>
    </row>
    <row r="77" spans="1:9" ht="12" hidden="1" outlineLevel="2">
      <c r="A77" s="135" t="s">
        <v>85</v>
      </c>
      <c r="B77" s="136"/>
      <c r="C77" s="136"/>
      <c r="D77" s="167">
        <v>300777.82</v>
      </c>
      <c r="E77" s="136"/>
      <c r="F77" s="136"/>
      <c r="G77" s="136"/>
    </row>
    <row r="78" spans="1:9" ht="12" hidden="1" outlineLevel="2">
      <c r="A78" s="207" t="s">
        <v>265</v>
      </c>
      <c r="B78" s="250"/>
      <c r="C78" s="250"/>
      <c r="D78" s="167"/>
      <c r="E78" s="250"/>
      <c r="F78" s="250"/>
      <c r="G78" s="250"/>
    </row>
    <row r="79" spans="1:9" ht="12" hidden="1" outlineLevel="2">
      <c r="A79" s="206" t="s">
        <v>356</v>
      </c>
      <c r="B79" s="250"/>
      <c r="C79" s="250"/>
      <c r="D79" s="208"/>
      <c r="E79" s="250"/>
      <c r="F79" s="250"/>
      <c r="G79" s="250"/>
    </row>
    <row r="80" spans="1:9" ht="12">
      <c r="A80" s="137" t="s">
        <v>0</v>
      </c>
      <c r="B80" s="138">
        <v>42755569.75</v>
      </c>
      <c r="C80" s="138"/>
      <c r="D80" s="138">
        <v>355603728.00999999</v>
      </c>
      <c r="E80" s="138">
        <v>345881585.70999998</v>
      </c>
      <c r="F80" s="138">
        <v>52477712.049999997</v>
      </c>
      <c r="G80" s="138"/>
    </row>
    <row r="81" spans="1:7">
      <c r="A81" s="139"/>
      <c r="B81" s="234"/>
      <c r="C81" s="234"/>
      <c r="D81" s="234"/>
      <c r="E81" s="234"/>
      <c r="F81" s="234"/>
      <c r="G81" s="234"/>
    </row>
    <row r="82" spans="1:7">
      <c r="A82" s="139"/>
      <c r="B82" s="234"/>
      <c r="C82" s="234"/>
      <c r="D82" s="234"/>
      <c r="E82" s="234"/>
      <c r="F82" s="234"/>
      <c r="G82" s="234"/>
    </row>
    <row r="83" spans="1:7">
      <c r="A83" s="139"/>
      <c r="B83" s="234"/>
      <c r="C83" s="234"/>
      <c r="D83" s="234">
        <f>SUM(D20:D25,D28:D49,D52:D56,D59:D61,D64,D70,D73,D77:D79)</f>
        <v>345881585.70999998</v>
      </c>
      <c r="E83" s="234"/>
      <c r="F83" s="234"/>
      <c r="G83" s="234"/>
    </row>
    <row r="84" spans="1:7">
      <c r="A84" s="139"/>
      <c r="B84" s="139"/>
      <c r="C84" s="139"/>
      <c r="D84" s="234"/>
      <c r="E84" s="139"/>
      <c r="F84" s="139"/>
      <c r="G84" s="139"/>
    </row>
    <row r="85" spans="1:7">
      <c r="A85" s="139"/>
      <c r="B85" s="139"/>
      <c r="C85" s="139"/>
      <c r="D85" s="139"/>
      <c r="E85" s="139"/>
      <c r="F85" s="139"/>
      <c r="G85" s="139"/>
    </row>
    <row r="86" spans="1:7">
      <c r="A86" s="139"/>
      <c r="B86" s="139"/>
      <c r="C86" s="139"/>
      <c r="D86" s="139"/>
      <c r="E86" s="139"/>
      <c r="F86" s="139"/>
      <c r="G86" s="139"/>
    </row>
    <row r="87" spans="1:7">
      <c r="A87" s="139"/>
      <c r="B87" s="139"/>
      <c r="C87" s="139"/>
      <c r="D87" s="139"/>
      <c r="E87" s="139"/>
      <c r="F87" s="139"/>
      <c r="G87" s="139"/>
    </row>
    <row r="88" spans="1:7">
      <c r="A88" s="139"/>
      <c r="B88" s="139"/>
      <c r="C88" s="139"/>
      <c r="D88" s="139"/>
      <c r="E88" s="139"/>
      <c r="F88" s="139"/>
      <c r="G88" s="139"/>
    </row>
    <row r="89" spans="1:7">
      <c r="A89" s="139"/>
      <c r="B89" s="139"/>
      <c r="C89" s="139"/>
      <c r="D89" s="139"/>
      <c r="E89" s="139"/>
      <c r="F89" s="139"/>
      <c r="G89" s="139"/>
    </row>
    <row r="90" spans="1:7">
      <c r="A90" s="139"/>
      <c r="B90" s="139"/>
      <c r="C90" s="139"/>
      <c r="D90" s="139"/>
      <c r="E90" s="139"/>
      <c r="F90" s="139"/>
      <c r="G90" s="139"/>
    </row>
    <row r="91" spans="1:7">
      <c r="A91" s="139"/>
      <c r="B91" s="139"/>
      <c r="C91" s="139"/>
      <c r="D91" s="139"/>
      <c r="E91" s="139"/>
      <c r="F91" s="139"/>
      <c r="G91" s="139"/>
    </row>
    <row r="92" spans="1:7">
      <c r="A92" s="139"/>
      <c r="B92" s="139"/>
      <c r="C92" s="139"/>
      <c r="D92" s="139"/>
      <c r="E92" s="139"/>
      <c r="F92" s="139"/>
      <c r="G92" s="139"/>
    </row>
    <row r="93" spans="1:7">
      <c r="A93" s="139"/>
      <c r="B93" s="139"/>
      <c r="C93" s="139"/>
      <c r="D93" s="139"/>
      <c r="E93" s="139"/>
      <c r="F93" s="139"/>
      <c r="G93" s="139"/>
    </row>
    <row r="94" spans="1:7">
      <c r="A94" s="139"/>
      <c r="B94" s="139"/>
      <c r="C94" s="139"/>
      <c r="D94" s="139"/>
      <c r="E94" s="139"/>
      <c r="F94" s="139"/>
      <c r="G94" s="139"/>
    </row>
    <row r="95" spans="1:7">
      <c r="A95" s="139"/>
      <c r="B95" s="139"/>
      <c r="C95" s="139"/>
      <c r="D95" s="139"/>
      <c r="E95" s="139"/>
      <c r="F95" s="139"/>
      <c r="G95" s="139"/>
    </row>
    <row r="96" spans="1:7">
      <c r="A96" s="139"/>
      <c r="B96" s="139"/>
      <c r="C96" s="139"/>
      <c r="D96" s="139"/>
      <c r="E96" s="139"/>
      <c r="F96" s="139"/>
      <c r="G96" s="139"/>
    </row>
    <row r="97" spans="1:7">
      <c r="A97" s="139"/>
      <c r="B97" s="139"/>
      <c r="C97" s="139"/>
      <c r="D97" s="139"/>
      <c r="E97" s="139"/>
      <c r="F97" s="139"/>
      <c r="G97" s="139"/>
    </row>
    <row r="98" spans="1:7">
      <c r="A98" s="139"/>
      <c r="B98" s="139"/>
      <c r="C98" s="139"/>
      <c r="D98" s="139"/>
      <c r="E98" s="139"/>
      <c r="F98" s="139"/>
      <c r="G98" s="139"/>
    </row>
    <row r="99" spans="1:7">
      <c r="A99" s="139"/>
      <c r="B99" s="139"/>
      <c r="C99" s="139"/>
      <c r="D99" s="139"/>
      <c r="E99" s="139"/>
      <c r="F99" s="139"/>
      <c r="G99" s="139"/>
    </row>
    <row r="100" spans="1:7">
      <c r="A100" s="139"/>
      <c r="B100" s="139"/>
      <c r="C100" s="139"/>
      <c r="D100" s="139"/>
      <c r="E100" s="139"/>
      <c r="F100" s="139"/>
      <c r="G100" s="139"/>
    </row>
    <row r="101" spans="1:7">
      <c r="A101" s="139"/>
      <c r="B101" s="139"/>
      <c r="C101" s="139"/>
      <c r="D101" s="139"/>
      <c r="E101" s="139"/>
      <c r="F101" s="139"/>
      <c r="G101" s="139"/>
    </row>
    <row r="102" spans="1:7">
      <c r="A102" s="139"/>
      <c r="B102" s="139"/>
      <c r="C102" s="139"/>
      <c r="D102" s="139"/>
      <c r="E102" s="139"/>
      <c r="F102" s="139"/>
      <c r="G102" s="139"/>
    </row>
    <row r="103" spans="1:7">
      <c r="A103" s="139"/>
      <c r="B103" s="139"/>
      <c r="C103" s="139"/>
      <c r="D103" s="139"/>
      <c r="E103" s="139"/>
      <c r="F103" s="139"/>
      <c r="G103" s="139"/>
    </row>
    <row r="104" spans="1:7">
      <c r="A104" s="139"/>
      <c r="B104" s="139"/>
      <c r="C104" s="139"/>
      <c r="D104" s="139"/>
      <c r="E104" s="139"/>
      <c r="F104" s="139"/>
      <c r="G104" s="139"/>
    </row>
    <row r="105" spans="1:7">
      <c r="A105" s="139"/>
      <c r="B105" s="139"/>
      <c r="C105" s="139"/>
      <c r="D105" s="139"/>
      <c r="E105" s="139"/>
      <c r="F105" s="139"/>
      <c r="G105" s="139"/>
    </row>
    <row r="106" spans="1:7">
      <c r="A106" s="139"/>
      <c r="B106" s="139"/>
      <c r="C106" s="139"/>
      <c r="D106" s="139"/>
      <c r="E106" s="139"/>
      <c r="F106" s="139"/>
      <c r="G106" s="139"/>
    </row>
    <row r="107" spans="1:7">
      <c r="A107" s="139"/>
      <c r="B107" s="139"/>
      <c r="C107" s="139"/>
      <c r="D107" s="139"/>
      <c r="E107" s="139"/>
      <c r="F107" s="139"/>
      <c r="G107" s="139"/>
    </row>
    <row r="108" spans="1:7">
      <c r="A108" s="139"/>
      <c r="B108" s="139"/>
      <c r="C108" s="139"/>
      <c r="D108" s="139"/>
      <c r="E108" s="139"/>
      <c r="F108" s="139"/>
      <c r="G108" s="139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  <row r="205" spans="1:7">
      <c r="A205" s="1"/>
      <c r="B205" s="1"/>
      <c r="C205" s="1"/>
      <c r="D205" s="1"/>
      <c r="E205" s="1"/>
      <c r="F205" s="1"/>
      <c r="G205" s="1"/>
    </row>
    <row r="206" spans="1:7">
      <c r="A206" s="1"/>
      <c r="B206" s="1"/>
      <c r="C206" s="1"/>
      <c r="D206" s="1"/>
      <c r="E206" s="1"/>
      <c r="F206" s="1"/>
      <c r="G206" s="1"/>
    </row>
    <row r="207" spans="1:7">
      <c r="A207" s="1"/>
      <c r="B207" s="1"/>
      <c r="C207" s="1"/>
      <c r="D207" s="1"/>
      <c r="E207" s="1"/>
      <c r="F207" s="1"/>
      <c r="G207" s="1"/>
    </row>
    <row r="208" spans="1:7">
      <c r="A208" s="1"/>
      <c r="B208" s="1"/>
      <c r="C208" s="1"/>
      <c r="D208" s="1"/>
      <c r="E208" s="1"/>
      <c r="F208" s="1"/>
      <c r="G208" s="1"/>
    </row>
    <row r="209" spans="1:7">
      <c r="A209" s="1"/>
      <c r="B209" s="1"/>
      <c r="C209" s="1"/>
      <c r="D209" s="1"/>
      <c r="E209" s="1"/>
      <c r="F209" s="1"/>
      <c r="G209" s="1"/>
    </row>
    <row r="210" spans="1:7">
      <c r="A210" s="1"/>
      <c r="B210" s="1"/>
      <c r="C210" s="1"/>
      <c r="D210" s="1"/>
      <c r="E210" s="1"/>
      <c r="F210" s="1"/>
      <c r="G210" s="1"/>
    </row>
    <row r="211" spans="1:7">
      <c r="A211" s="1"/>
      <c r="B211" s="1"/>
      <c r="C211" s="1"/>
      <c r="D211" s="1"/>
      <c r="E211" s="1"/>
      <c r="F211" s="1"/>
      <c r="G211" s="1"/>
    </row>
    <row r="212" spans="1:7">
      <c r="A212" s="1"/>
      <c r="B212" s="1"/>
      <c r="C212" s="1"/>
      <c r="D212" s="1"/>
      <c r="E212" s="1"/>
      <c r="F212" s="1"/>
      <c r="G212" s="1"/>
    </row>
    <row r="213" spans="1:7">
      <c r="A213" s="1"/>
      <c r="B213" s="1"/>
      <c r="C213" s="1"/>
      <c r="D213" s="1"/>
      <c r="E213" s="1"/>
      <c r="F213" s="1"/>
      <c r="G213" s="1"/>
    </row>
    <row r="214" spans="1:7">
      <c r="A214" s="1"/>
      <c r="B214" s="1"/>
      <c r="C214" s="1"/>
      <c r="D214" s="1"/>
      <c r="E214" s="1"/>
      <c r="F214" s="1"/>
      <c r="G214" s="1"/>
    </row>
    <row r="215" spans="1:7">
      <c r="A215" s="1"/>
      <c r="B215" s="1"/>
      <c r="C215" s="1"/>
      <c r="D215" s="1"/>
      <c r="E215" s="1"/>
      <c r="F215" s="1"/>
      <c r="G215" s="1"/>
    </row>
    <row r="216" spans="1:7">
      <c r="A216" s="1"/>
      <c r="B216" s="1"/>
      <c r="C216" s="1"/>
      <c r="D216" s="1"/>
      <c r="E216" s="1"/>
      <c r="F216" s="1"/>
      <c r="G216" s="1"/>
    </row>
    <row r="217" spans="1:7">
      <c r="A217" s="1"/>
      <c r="B217" s="1"/>
      <c r="C217" s="1"/>
      <c r="D217" s="1"/>
      <c r="E217" s="1"/>
      <c r="F217" s="1"/>
      <c r="G217" s="1"/>
    </row>
    <row r="218" spans="1:7">
      <c r="A218" s="1"/>
      <c r="B218" s="1"/>
      <c r="C218" s="1"/>
      <c r="D218" s="1"/>
      <c r="E218" s="1"/>
      <c r="F218" s="1"/>
      <c r="G218" s="1"/>
    </row>
  </sheetData>
  <mergeCells count="3">
    <mergeCell ref="B6:C6"/>
    <mergeCell ref="D6:E6"/>
    <mergeCell ref="F6:G6"/>
  </mergeCells>
  <pageMargins left="0.23622047244094488" right="0.23622047244094488" top="0.15748031496062992" bottom="0.15748031496062992" header="0" footer="0"/>
  <pageSetup paperSize="9" scale="91" fitToHeight="0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I114"/>
  <sheetViews>
    <sheetView workbookViewId="0">
      <pane xSplit="2" ySplit="7" topLeftCell="C8" activePane="bottomRight" state="frozen"/>
      <selection activeCell="G28" sqref="G28"/>
      <selection pane="topRight" activeCell="G28" sqref="G28"/>
      <selection pane="bottomLeft" activeCell="G28" sqref="G28"/>
      <selection pane="bottomRight" activeCell="G28" sqref="G28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822" t="s">
        <v>427</v>
      </c>
      <c r="B1" s="822"/>
      <c r="C1" s="822"/>
      <c r="D1" s="822"/>
      <c r="E1" s="822"/>
      <c r="F1" s="822"/>
      <c r="G1" s="822"/>
      <c r="H1" s="822"/>
    </row>
    <row r="2" spans="1:9" ht="15.75" customHeight="1">
      <c r="A2" s="823" t="s">
        <v>523</v>
      </c>
      <c r="B2" s="823"/>
      <c r="C2" s="823"/>
      <c r="D2" s="823"/>
      <c r="E2" s="823"/>
      <c r="F2" s="823"/>
      <c r="G2" s="823"/>
      <c r="H2" s="823"/>
    </row>
    <row r="3" spans="1:9" ht="2.1" customHeight="1"/>
    <row r="4" spans="1:9" ht="11.25" customHeight="1">
      <c r="A4" s="272" t="s">
        <v>63</v>
      </c>
      <c r="B4" s="834" t="s">
        <v>64</v>
      </c>
      <c r="C4" s="834"/>
      <c r="D4" s="834"/>
      <c r="E4" s="834"/>
      <c r="F4" s="834"/>
      <c r="G4" s="834"/>
      <c r="H4" s="834"/>
    </row>
    <row r="5" spans="1:9" ht="2.1" customHeight="1"/>
    <row r="6" spans="1:9" ht="12" customHeight="1">
      <c r="A6" s="824" t="s">
        <v>65</v>
      </c>
      <c r="B6" s="824"/>
      <c r="C6" s="824" t="s">
        <v>6</v>
      </c>
      <c r="D6" s="824"/>
      <c r="E6" s="824" t="s">
        <v>7</v>
      </c>
      <c r="F6" s="824"/>
      <c r="G6" s="824" t="s">
        <v>8</v>
      </c>
      <c r="H6" s="824"/>
      <c r="I6" s="824"/>
    </row>
    <row r="7" spans="1:9" ht="12" customHeight="1">
      <c r="A7" s="824" t="s">
        <v>450</v>
      </c>
      <c r="B7" s="824"/>
      <c r="C7" s="273" t="s">
        <v>9</v>
      </c>
      <c r="D7" s="273" t="s">
        <v>10</v>
      </c>
      <c r="E7" s="273" t="s">
        <v>9</v>
      </c>
      <c r="F7" s="273" t="s">
        <v>10</v>
      </c>
      <c r="G7" s="273" t="s">
        <v>9</v>
      </c>
      <c r="H7" s="824" t="s">
        <v>10</v>
      </c>
      <c r="I7" s="824"/>
    </row>
    <row r="8" spans="1:9" ht="21.75" customHeight="1">
      <c r="A8" s="612" t="s">
        <v>14</v>
      </c>
      <c r="B8" s="612"/>
      <c r="C8" s="275">
        <v>45255159.829999998</v>
      </c>
      <c r="D8" s="276"/>
      <c r="E8" s="275">
        <v>17167789102.120001</v>
      </c>
      <c r="F8" s="275">
        <v>17180398112.82</v>
      </c>
      <c r="G8" s="275">
        <v>32646149.129999999</v>
      </c>
      <c r="H8" s="277"/>
      <c r="I8" s="278"/>
    </row>
    <row r="9" spans="1:9" ht="24" customHeight="1" outlineLevel="1">
      <c r="A9" s="642" t="s">
        <v>15</v>
      </c>
      <c r="B9" s="642"/>
      <c r="C9" s="280">
        <v>387099</v>
      </c>
      <c r="D9" s="281"/>
      <c r="E9" s="281"/>
      <c r="F9" s="281"/>
      <c r="G9" s="280">
        <v>387099</v>
      </c>
      <c r="H9" s="283"/>
      <c r="I9" s="284"/>
    </row>
    <row r="10" spans="1:9" ht="12" customHeight="1" outlineLevel="1">
      <c r="A10" s="642" t="s">
        <v>76</v>
      </c>
      <c r="B10" s="642"/>
      <c r="C10" s="281"/>
      <c r="D10" s="281"/>
      <c r="E10" s="280">
        <v>7213148.25</v>
      </c>
      <c r="F10" s="280">
        <v>7213148.25</v>
      </c>
      <c r="G10" s="281"/>
      <c r="H10" s="283"/>
      <c r="I10" s="284"/>
    </row>
    <row r="11" spans="1:9" ht="12" customHeight="1" outlineLevel="2" collapsed="1">
      <c r="A11" s="833" t="s">
        <v>16</v>
      </c>
      <c r="B11" s="833"/>
      <c r="C11" s="281"/>
      <c r="D11" s="281"/>
      <c r="E11" s="280">
        <v>7213148.25</v>
      </c>
      <c r="F11" s="280">
        <v>7213148.25</v>
      </c>
      <c r="G11" s="281"/>
      <c r="H11" s="283"/>
      <c r="I11" s="284"/>
    </row>
    <row r="12" spans="1:9" ht="12" hidden="1" customHeight="1" outlineLevel="3">
      <c r="A12" s="836" t="s">
        <v>448</v>
      </c>
      <c r="B12" s="836"/>
      <c r="C12" s="287"/>
      <c r="D12" s="287"/>
      <c r="E12" s="288">
        <v>7213148.25</v>
      </c>
      <c r="F12" s="288">
        <v>7213148.25</v>
      </c>
      <c r="G12" s="287"/>
      <c r="H12" s="289"/>
      <c r="I12" s="290"/>
    </row>
    <row r="13" spans="1:9" ht="24" customHeight="1" outlineLevel="1">
      <c r="A13" s="642" t="s">
        <v>17</v>
      </c>
      <c r="B13" s="642"/>
      <c r="C13" s="280">
        <v>5592016.6299999999</v>
      </c>
      <c r="D13" s="281"/>
      <c r="E13" s="280">
        <v>8855957796.4400005</v>
      </c>
      <c r="F13" s="280">
        <v>8861425312.4899998</v>
      </c>
      <c r="G13" s="280">
        <v>124500.58</v>
      </c>
      <c r="H13" s="283"/>
      <c r="I13" s="284"/>
    </row>
    <row r="14" spans="1:9" ht="24" hidden="1" customHeight="1" outlineLevel="2">
      <c r="A14" s="835" t="s">
        <v>447</v>
      </c>
      <c r="B14" s="835"/>
      <c r="C14" s="288">
        <v>2400</v>
      </c>
      <c r="D14" s="287"/>
      <c r="E14" s="288">
        <v>30000</v>
      </c>
      <c r="F14" s="288">
        <v>4400</v>
      </c>
      <c r="G14" s="288">
        <v>28000</v>
      </c>
      <c r="H14" s="289"/>
      <c r="I14" s="290"/>
    </row>
    <row r="15" spans="1:9" ht="24" hidden="1" customHeight="1" outlineLevel="2">
      <c r="A15" s="835" t="s">
        <v>440</v>
      </c>
      <c r="B15" s="835"/>
      <c r="C15" s="288">
        <v>5538116.0499999998</v>
      </c>
      <c r="D15" s="287"/>
      <c r="E15" s="288">
        <v>8647016559.2800007</v>
      </c>
      <c r="F15" s="288">
        <v>8652554675.3300018</v>
      </c>
      <c r="G15" s="287"/>
      <c r="H15" s="289"/>
      <c r="I15" s="290"/>
    </row>
    <row r="16" spans="1:9" ht="24" hidden="1" customHeight="1" outlineLevel="2">
      <c r="A16" s="835" t="s">
        <v>446</v>
      </c>
      <c r="B16" s="835"/>
      <c r="C16" s="288">
        <v>1500</v>
      </c>
      <c r="D16" s="287"/>
      <c r="E16" s="288">
        <v>30000</v>
      </c>
      <c r="F16" s="288">
        <v>5000</v>
      </c>
      <c r="G16" s="288">
        <v>26500</v>
      </c>
      <c r="H16" s="289"/>
      <c r="I16" s="290"/>
    </row>
    <row r="17" spans="1:9" ht="24" hidden="1" customHeight="1" outlineLevel="2">
      <c r="A17" s="835" t="s">
        <v>445</v>
      </c>
      <c r="B17" s="835"/>
      <c r="C17" s="287"/>
      <c r="D17" s="287"/>
      <c r="E17" s="288">
        <v>7115251.5</v>
      </c>
      <c r="F17" s="288">
        <v>7115251.5</v>
      </c>
      <c r="G17" s="287"/>
      <c r="H17" s="289"/>
      <c r="I17" s="290"/>
    </row>
    <row r="18" spans="1:9" ht="24" hidden="1" customHeight="1" outlineLevel="2">
      <c r="A18" s="835" t="s">
        <v>444</v>
      </c>
      <c r="B18" s="835"/>
      <c r="C18" s="288">
        <v>50000</v>
      </c>
      <c r="D18" s="287"/>
      <c r="E18" s="288">
        <v>201745985.66</v>
      </c>
      <c r="F18" s="288">
        <v>201745985.66</v>
      </c>
      <c r="G18" s="288">
        <v>50000</v>
      </c>
      <c r="H18" s="289"/>
      <c r="I18" s="290"/>
    </row>
    <row r="19" spans="1:9" ht="24" hidden="1" customHeight="1" outlineLevel="2">
      <c r="A19" s="835" t="s">
        <v>443</v>
      </c>
      <c r="B19" s="835"/>
      <c r="C19" s="292">
        <v>0.57999999999999996</v>
      </c>
      <c r="D19" s="287"/>
      <c r="E19" s="288">
        <v>20000</v>
      </c>
      <c r="F19" s="287"/>
      <c r="G19" s="288">
        <v>20000.580000000002</v>
      </c>
      <c r="H19" s="289"/>
      <c r="I19" s="290"/>
    </row>
    <row r="20" spans="1:9" ht="24" customHeight="1" outlineLevel="1" collapsed="1">
      <c r="A20" s="642" t="s">
        <v>18</v>
      </c>
      <c r="B20" s="642"/>
      <c r="C20" s="280">
        <v>39276044.200000003</v>
      </c>
      <c r="D20" s="281"/>
      <c r="E20" s="280">
        <v>8304618157.4299994</v>
      </c>
      <c r="F20" s="280">
        <v>8311759652.0799999</v>
      </c>
      <c r="G20" s="280">
        <v>32134549.550000001</v>
      </c>
      <c r="H20" s="283"/>
      <c r="I20" s="284"/>
    </row>
    <row r="21" spans="1:9" ht="24" hidden="1" customHeight="1" outlineLevel="2">
      <c r="A21" s="835" t="s">
        <v>439</v>
      </c>
      <c r="B21" s="835"/>
      <c r="C21" s="288">
        <v>38069468.93</v>
      </c>
      <c r="D21" s="287"/>
      <c r="E21" s="288">
        <v>8152328820.0199995</v>
      </c>
      <c r="F21" s="288">
        <v>8160310895.7400007</v>
      </c>
      <c r="G21" s="288">
        <v>30087393.210000001</v>
      </c>
      <c r="H21" s="289"/>
      <c r="I21" s="290"/>
    </row>
    <row r="22" spans="1:9" ht="24" hidden="1" customHeight="1" outlineLevel="2">
      <c r="A22" s="835" t="s">
        <v>438</v>
      </c>
      <c r="B22" s="835"/>
      <c r="C22" s="288">
        <v>1206575.27</v>
      </c>
      <c r="D22" s="287"/>
      <c r="E22" s="288">
        <v>152289337.41</v>
      </c>
      <c r="F22" s="288">
        <v>151448756.34</v>
      </c>
      <c r="G22" s="288">
        <v>2047156.34</v>
      </c>
      <c r="H22" s="289"/>
      <c r="I22" s="290"/>
    </row>
    <row r="23" spans="1:9" ht="21.75" customHeight="1">
      <c r="A23" s="612" t="s">
        <v>179</v>
      </c>
      <c r="B23" s="612"/>
      <c r="C23" s="275">
        <v>252882.12</v>
      </c>
      <c r="D23" s="276"/>
      <c r="E23" s="275">
        <v>4953384.66</v>
      </c>
      <c r="F23" s="275">
        <v>4164103.41</v>
      </c>
      <c r="G23" s="275">
        <v>1042163.37</v>
      </c>
      <c r="H23" s="277"/>
      <c r="I23" s="278"/>
    </row>
    <row r="24" spans="1:9" ht="24" customHeight="1" outlineLevel="1">
      <c r="A24" s="642" t="s">
        <v>180</v>
      </c>
      <c r="B24" s="642"/>
      <c r="C24" s="280">
        <v>252882.12</v>
      </c>
      <c r="D24" s="281"/>
      <c r="E24" s="280">
        <v>4953384.66</v>
      </c>
      <c r="F24" s="280">
        <v>4164103.41</v>
      </c>
      <c r="G24" s="280">
        <v>1042163.37</v>
      </c>
      <c r="H24" s="283"/>
      <c r="I24" s="284"/>
    </row>
    <row r="25" spans="1:9" ht="24" customHeight="1" outlineLevel="2">
      <c r="A25" s="833" t="s">
        <v>358</v>
      </c>
      <c r="B25" s="833"/>
      <c r="C25" s="280">
        <v>252882.12</v>
      </c>
      <c r="D25" s="281"/>
      <c r="E25" s="280">
        <v>4953384.66</v>
      </c>
      <c r="F25" s="280">
        <v>4164103.41</v>
      </c>
      <c r="G25" s="280">
        <v>1042163.37</v>
      </c>
      <c r="H25" s="283"/>
      <c r="I25" s="284"/>
    </row>
    <row r="26" spans="1:9" ht="21.75" customHeight="1">
      <c r="A26" s="612" t="s">
        <v>19</v>
      </c>
      <c r="B26" s="612"/>
      <c r="C26" s="275">
        <v>190583106.58000001</v>
      </c>
      <c r="D26" s="276"/>
      <c r="E26" s="275">
        <v>362471223.95999998</v>
      </c>
      <c r="F26" s="275">
        <v>441356000</v>
      </c>
      <c r="G26" s="275">
        <v>111698330.54000001</v>
      </c>
      <c r="H26" s="277"/>
      <c r="I26" s="278"/>
    </row>
    <row r="27" spans="1:9" ht="36" customHeight="1" outlineLevel="1">
      <c r="A27" s="642" t="s">
        <v>20</v>
      </c>
      <c r="B27" s="642"/>
      <c r="C27" s="280">
        <v>202544349.58000001</v>
      </c>
      <c r="D27" s="281"/>
      <c r="E27" s="280">
        <v>360905223.95999998</v>
      </c>
      <c r="F27" s="280">
        <v>441356000</v>
      </c>
      <c r="G27" s="280">
        <v>122093573.54000001</v>
      </c>
      <c r="H27" s="283"/>
      <c r="I27" s="284"/>
    </row>
    <row r="28" spans="1:9" ht="36" customHeight="1" outlineLevel="1">
      <c r="A28" s="642" t="s">
        <v>21</v>
      </c>
      <c r="B28" s="642"/>
      <c r="C28" s="280">
        <v>9681</v>
      </c>
      <c r="D28" s="281"/>
      <c r="E28" s="281"/>
      <c r="F28" s="281"/>
      <c r="G28" s="280">
        <v>9681</v>
      </c>
      <c r="H28" s="283"/>
      <c r="I28" s="284"/>
    </row>
    <row r="29" spans="1:9" ht="36" customHeight="1" outlineLevel="2">
      <c r="A29" s="833" t="s">
        <v>23</v>
      </c>
      <c r="B29" s="833"/>
      <c r="C29" s="280">
        <v>9681</v>
      </c>
      <c r="D29" s="281"/>
      <c r="E29" s="281"/>
      <c r="F29" s="281"/>
      <c r="G29" s="280">
        <v>9681</v>
      </c>
      <c r="H29" s="283"/>
      <c r="I29" s="284"/>
    </row>
    <row r="30" spans="1:9" ht="24" customHeight="1" outlineLevel="1">
      <c r="A30" s="642" t="s">
        <v>181</v>
      </c>
      <c r="B30" s="642"/>
      <c r="C30" s="281"/>
      <c r="D30" s="281"/>
      <c r="E30" s="280">
        <v>1566000</v>
      </c>
      <c r="F30" s="281"/>
      <c r="G30" s="280">
        <v>1566000</v>
      </c>
      <c r="H30" s="283"/>
      <c r="I30" s="284"/>
    </row>
    <row r="31" spans="1:9" ht="24" customHeight="1" outlineLevel="2">
      <c r="A31" s="833" t="s">
        <v>182</v>
      </c>
      <c r="B31" s="833"/>
      <c r="C31" s="281"/>
      <c r="D31" s="281"/>
      <c r="E31" s="280">
        <v>1566000</v>
      </c>
      <c r="F31" s="281"/>
      <c r="G31" s="280">
        <v>1566000</v>
      </c>
      <c r="H31" s="283"/>
      <c r="I31" s="284"/>
    </row>
    <row r="32" spans="1:9" ht="48" customHeight="1" outlineLevel="1">
      <c r="A32" s="642" t="s">
        <v>183</v>
      </c>
      <c r="B32" s="642"/>
      <c r="C32" s="281"/>
      <c r="D32" s="280">
        <v>11970924</v>
      </c>
      <c r="E32" s="281"/>
      <c r="F32" s="281"/>
      <c r="G32" s="281"/>
      <c r="H32" s="837">
        <v>11970924</v>
      </c>
      <c r="I32" s="837"/>
    </row>
    <row r="33" spans="1:9" ht="11.25" customHeight="1">
      <c r="A33" s="612" t="s">
        <v>24</v>
      </c>
      <c r="B33" s="612"/>
      <c r="C33" s="275">
        <v>23582834.289999999</v>
      </c>
      <c r="D33" s="276"/>
      <c r="E33" s="275">
        <v>116771.37</v>
      </c>
      <c r="F33" s="275">
        <v>220542.74</v>
      </c>
      <c r="G33" s="275">
        <v>23479062.920000002</v>
      </c>
      <c r="H33" s="277"/>
      <c r="I33" s="278"/>
    </row>
    <row r="34" spans="1:9" ht="12" customHeight="1" outlineLevel="1">
      <c r="A34" s="642" t="s">
        <v>25</v>
      </c>
      <c r="B34" s="642"/>
      <c r="C34" s="280">
        <v>23497979.010000002</v>
      </c>
      <c r="D34" s="281"/>
      <c r="E34" s="280">
        <v>116771.37</v>
      </c>
      <c r="F34" s="280">
        <v>220542.74</v>
      </c>
      <c r="G34" s="280">
        <v>23394207.640000001</v>
      </c>
      <c r="H34" s="283"/>
      <c r="I34" s="284"/>
    </row>
    <row r="35" spans="1:9" ht="12" customHeight="1" outlineLevel="1">
      <c r="A35" s="642" t="s">
        <v>244</v>
      </c>
      <c r="B35" s="642"/>
      <c r="C35" s="280">
        <v>84855.28</v>
      </c>
      <c r="D35" s="281"/>
      <c r="E35" s="281"/>
      <c r="F35" s="281"/>
      <c r="G35" s="280">
        <v>84855.28</v>
      </c>
      <c r="H35" s="283"/>
      <c r="I35" s="284"/>
    </row>
    <row r="36" spans="1:9" ht="21.75" customHeight="1">
      <c r="A36" s="612" t="s">
        <v>26</v>
      </c>
      <c r="B36" s="612"/>
      <c r="C36" s="275">
        <v>6321691.4699999997</v>
      </c>
      <c r="D36" s="276"/>
      <c r="E36" s="275">
        <v>4538405.8600000003</v>
      </c>
      <c r="F36" s="275">
        <v>3931772.87</v>
      </c>
      <c r="G36" s="275">
        <v>6928324.46</v>
      </c>
      <c r="H36" s="277"/>
      <c r="I36" s="278"/>
    </row>
    <row r="37" spans="1:9" ht="24" customHeight="1" outlineLevel="1">
      <c r="A37" s="642" t="s">
        <v>27</v>
      </c>
      <c r="B37" s="642"/>
      <c r="C37" s="280">
        <v>5983761.29</v>
      </c>
      <c r="D37" s="281"/>
      <c r="E37" s="280">
        <v>624615.53</v>
      </c>
      <c r="F37" s="281"/>
      <c r="G37" s="280">
        <v>6608376.8200000003</v>
      </c>
      <c r="H37" s="283"/>
      <c r="I37" s="284"/>
    </row>
    <row r="38" spans="1:9" ht="24" customHeight="1" outlineLevel="1">
      <c r="A38" s="642" t="s">
        <v>28</v>
      </c>
      <c r="B38" s="642"/>
      <c r="C38" s="280">
        <v>173859.09</v>
      </c>
      <c r="D38" s="281"/>
      <c r="E38" s="280">
        <v>3898256.33</v>
      </c>
      <c r="F38" s="280">
        <v>3897874.92</v>
      </c>
      <c r="G38" s="280">
        <v>174240.5</v>
      </c>
      <c r="H38" s="283"/>
      <c r="I38" s="284"/>
    </row>
    <row r="39" spans="1:9" ht="24" customHeight="1" outlineLevel="2">
      <c r="A39" s="833" t="s">
        <v>29</v>
      </c>
      <c r="B39" s="833"/>
      <c r="C39" s="280">
        <v>173687.53</v>
      </c>
      <c r="D39" s="281"/>
      <c r="E39" s="280">
        <v>3897703.36</v>
      </c>
      <c r="F39" s="280">
        <v>3897703.36</v>
      </c>
      <c r="G39" s="280">
        <v>173687.53</v>
      </c>
      <c r="H39" s="283"/>
      <c r="I39" s="284"/>
    </row>
    <row r="40" spans="1:9" ht="36" customHeight="1" outlineLevel="2">
      <c r="A40" s="833" t="s">
        <v>30</v>
      </c>
      <c r="B40" s="833"/>
      <c r="C40" s="282">
        <v>171.56</v>
      </c>
      <c r="D40" s="281"/>
      <c r="E40" s="282">
        <v>552.97</v>
      </c>
      <c r="F40" s="282">
        <v>171.56</v>
      </c>
      <c r="G40" s="282">
        <v>552.97</v>
      </c>
      <c r="H40" s="283"/>
      <c r="I40" s="284"/>
    </row>
    <row r="41" spans="1:9" ht="36" customHeight="1" outlineLevel="1">
      <c r="A41" s="642" t="s">
        <v>31</v>
      </c>
      <c r="B41" s="642"/>
      <c r="C41" s="280">
        <v>164071.09</v>
      </c>
      <c r="D41" s="281"/>
      <c r="E41" s="280">
        <v>15534</v>
      </c>
      <c r="F41" s="280">
        <v>33897.949999999997</v>
      </c>
      <c r="G41" s="280">
        <v>145707.14000000001</v>
      </c>
      <c r="H41" s="283"/>
      <c r="I41" s="284"/>
    </row>
    <row r="42" spans="1:9" ht="21.75" customHeight="1">
      <c r="A42" s="612" t="s">
        <v>184</v>
      </c>
      <c r="B42" s="612"/>
      <c r="C42" s="275">
        <v>8794549.4800000004</v>
      </c>
      <c r="D42" s="276"/>
      <c r="E42" s="275">
        <v>7545623.1799999997</v>
      </c>
      <c r="F42" s="275">
        <v>13627308.640000001</v>
      </c>
      <c r="G42" s="275">
        <v>2712864.02</v>
      </c>
      <c r="H42" s="277"/>
      <c r="I42" s="278"/>
    </row>
    <row r="43" spans="1:9" ht="24" customHeight="1" outlineLevel="1">
      <c r="A43" s="642" t="s">
        <v>185</v>
      </c>
      <c r="B43" s="642"/>
      <c r="C43" s="280">
        <v>8621488.7100000009</v>
      </c>
      <c r="D43" s="281"/>
      <c r="E43" s="280">
        <v>5809644.1799999997</v>
      </c>
      <c r="F43" s="280">
        <v>11817297.619999999</v>
      </c>
      <c r="G43" s="280">
        <v>2613835.27</v>
      </c>
      <c r="H43" s="283"/>
      <c r="I43" s="284"/>
    </row>
    <row r="44" spans="1:9" ht="12" customHeight="1" outlineLevel="1">
      <c r="A44" s="642" t="s">
        <v>186</v>
      </c>
      <c r="B44" s="642"/>
      <c r="C44" s="280">
        <v>173060.77</v>
      </c>
      <c r="D44" s="281"/>
      <c r="E44" s="281"/>
      <c r="F44" s="280">
        <v>74032.02</v>
      </c>
      <c r="G44" s="280">
        <v>99028.75</v>
      </c>
      <c r="H44" s="283"/>
      <c r="I44" s="284"/>
    </row>
    <row r="45" spans="1:9" ht="24" customHeight="1" outlineLevel="1">
      <c r="A45" s="642" t="s">
        <v>245</v>
      </c>
      <c r="B45" s="642"/>
      <c r="C45" s="281"/>
      <c r="D45" s="281"/>
      <c r="E45" s="280">
        <v>1735979</v>
      </c>
      <c r="F45" s="280">
        <v>1735979</v>
      </c>
      <c r="G45" s="281"/>
      <c r="H45" s="283"/>
      <c r="I45" s="284"/>
    </row>
    <row r="46" spans="1:9" ht="11.25" customHeight="1">
      <c r="A46" s="612" t="s">
        <v>246</v>
      </c>
      <c r="B46" s="612"/>
      <c r="C46" s="275">
        <v>64630000</v>
      </c>
      <c r="D46" s="276"/>
      <c r="E46" s="276"/>
      <c r="F46" s="276"/>
      <c r="G46" s="275">
        <v>64630000</v>
      </c>
      <c r="H46" s="277"/>
      <c r="I46" s="278"/>
    </row>
    <row r="47" spans="1:9" ht="24" customHeight="1" outlineLevel="1">
      <c r="A47" s="642" t="s">
        <v>247</v>
      </c>
      <c r="B47" s="642"/>
      <c r="C47" s="280">
        <v>64630000</v>
      </c>
      <c r="D47" s="281"/>
      <c r="E47" s="281"/>
      <c r="F47" s="281"/>
      <c r="G47" s="280">
        <v>64630000</v>
      </c>
      <c r="H47" s="283"/>
      <c r="I47" s="284"/>
    </row>
    <row r="48" spans="1:9" ht="32.25" customHeight="1">
      <c r="A48" s="612" t="s">
        <v>359</v>
      </c>
      <c r="B48" s="612"/>
      <c r="C48" s="275">
        <v>6238499480.8699999</v>
      </c>
      <c r="D48" s="276"/>
      <c r="E48" s="276"/>
      <c r="F48" s="276"/>
      <c r="G48" s="275">
        <v>6238499480.8699999</v>
      </c>
      <c r="H48" s="277"/>
      <c r="I48" s="278"/>
    </row>
    <row r="49" spans="1:9" ht="36" customHeight="1" outlineLevel="1">
      <c r="A49" s="642" t="s">
        <v>360</v>
      </c>
      <c r="B49" s="642"/>
      <c r="C49" s="280">
        <v>6238499480.8699999</v>
      </c>
      <c r="D49" s="281"/>
      <c r="E49" s="281"/>
      <c r="F49" s="281"/>
      <c r="G49" s="280">
        <v>6238499480.8699999</v>
      </c>
      <c r="H49" s="283"/>
      <c r="I49" s="284"/>
    </row>
    <row r="50" spans="1:9" ht="32.25" customHeight="1">
      <c r="A50" s="612" t="s">
        <v>361</v>
      </c>
      <c r="B50" s="612"/>
      <c r="C50" s="275">
        <v>898679173.61000001</v>
      </c>
      <c r="D50" s="276"/>
      <c r="E50" s="275">
        <v>3357142.86</v>
      </c>
      <c r="F50" s="276"/>
      <c r="G50" s="275">
        <v>902036316.47000003</v>
      </c>
      <c r="H50" s="277"/>
      <c r="I50" s="278"/>
    </row>
    <row r="51" spans="1:9" ht="36" customHeight="1" outlineLevel="1">
      <c r="A51" s="642" t="s">
        <v>362</v>
      </c>
      <c r="B51" s="642"/>
      <c r="C51" s="280">
        <v>898679173.61000001</v>
      </c>
      <c r="D51" s="281"/>
      <c r="E51" s="280">
        <v>3357142.86</v>
      </c>
      <c r="F51" s="281"/>
      <c r="G51" s="280">
        <v>902036316.47000003</v>
      </c>
      <c r="H51" s="283"/>
      <c r="I51" s="284"/>
    </row>
    <row r="52" spans="1:9" ht="21.75" customHeight="1">
      <c r="A52" s="612" t="s">
        <v>33</v>
      </c>
      <c r="B52" s="612"/>
      <c r="C52" s="275">
        <v>20365224</v>
      </c>
      <c r="D52" s="276"/>
      <c r="E52" s="276"/>
      <c r="F52" s="276"/>
      <c r="G52" s="275">
        <v>20365224</v>
      </c>
      <c r="H52" s="277"/>
      <c r="I52" s="278"/>
    </row>
    <row r="53" spans="1:9" ht="36" customHeight="1" outlineLevel="1">
      <c r="A53" s="642" t="s">
        <v>34</v>
      </c>
      <c r="B53" s="642"/>
      <c r="C53" s="280">
        <v>20365224</v>
      </c>
      <c r="D53" s="281"/>
      <c r="E53" s="281"/>
      <c r="F53" s="281"/>
      <c r="G53" s="280">
        <v>20365224</v>
      </c>
      <c r="H53" s="283"/>
      <c r="I53" s="284"/>
    </row>
    <row r="54" spans="1:9" ht="21.75" customHeight="1">
      <c r="A54" s="612" t="s">
        <v>35</v>
      </c>
      <c r="B54" s="612"/>
      <c r="C54" s="275">
        <v>27891405</v>
      </c>
      <c r="D54" s="276"/>
      <c r="E54" s="275">
        <v>14712069.75</v>
      </c>
      <c r="F54" s="276"/>
      <c r="G54" s="275">
        <v>42603474.75</v>
      </c>
      <c r="H54" s="277"/>
      <c r="I54" s="278"/>
    </row>
    <row r="55" spans="1:9" ht="24" customHeight="1" outlineLevel="1">
      <c r="A55" s="642" t="s">
        <v>248</v>
      </c>
      <c r="B55" s="642"/>
      <c r="C55" s="280">
        <v>16367905</v>
      </c>
      <c r="D55" s="281"/>
      <c r="E55" s="281"/>
      <c r="F55" s="281"/>
      <c r="G55" s="280">
        <v>16367905</v>
      </c>
      <c r="H55" s="283"/>
      <c r="I55" s="284"/>
    </row>
    <row r="56" spans="1:9" ht="24" customHeight="1" outlineLevel="1">
      <c r="A56" s="642" t="s">
        <v>36</v>
      </c>
      <c r="B56" s="642"/>
      <c r="C56" s="280">
        <v>11523500</v>
      </c>
      <c r="D56" s="281"/>
      <c r="E56" s="280">
        <v>14712069.75</v>
      </c>
      <c r="F56" s="281"/>
      <c r="G56" s="280">
        <v>26235569.75</v>
      </c>
      <c r="H56" s="283"/>
      <c r="I56" s="284"/>
    </row>
    <row r="57" spans="1:9" ht="24" customHeight="1" outlineLevel="2">
      <c r="A57" s="833" t="s">
        <v>37</v>
      </c>
      <c r="B57" s="833"/>
      <c r="C57" s="280">
        <v>11523500</v>
      </c>
      <c r="D57" s="281"/>
      <c r="E57" s="280">
        <v>14712069.75</v>
      </c>
      <c r="F57" s="281"/>
      <c r="G57" s="280">
        <v>26235569.75</v>
      </c>
      <c r="H57" s="283"/>
      <c r="I57" s="284"/>
    </row>
    <row r="58" spans="1:9" ht="21.75" customHeight="1">
      <c r="A58" s="612" t="s">
        <v>40</v>
      </c>
      <c r="B58" s="612"/>
      <c r="C58" s="276"/>
      <c r="D58" s="275">
        <v>306386184.13</v>
      </c>
      <c r="E58" s="275">
        <v>446306962.73000002</v>
      </c>
      <c r="F58" s="275">
        <v>374555281.39999998</v>
      </c>
      <c r="G58" s="276"/>
      <c r="H58" s="614">
        <v>234634502.80000001</v>
      </c>
      <c r="I58" s="614"/>
    </row>
    <row r="59" spans="1:9" ht="48" customHeight="1" outlineLevel="1">
      <c r="A59" s="642" t="s">
        <v>363</v>
      </c>
      <c r="B59" s="642"/>
      <c r="C59" s="281"/>
      <c r="D59" s="280">
        <v>190526315.69</v>
      </c>
      <c r="E59" s="280">
        <v>71447368.439999998</v>
      </c>
      <c r="F59" s="281"/>
      <c r="G59" s="281"/>
      <c r="H59" s="837">
        <v>119078947.25</v>
      </c>
      <c r="I59" s="837"/>
    </row>
    <row r="60" spans="1:9" ht="36" customHeight="1" outlineLevel="1">
      <c r="A60" s="642" t="s">
        <v>249</v>
      </c>
      <c r="B60" s="642"/>
      <c r="C60" s="281"/>
      <c r="D60" s="280">
        <v>304312.88</v>
      </c>
      <c r="E60" s="280">
        <v>4792927.62</v>
      </c>
      <c r="F60" s="280">
        <v>4488614.74</v>
      </c>
      <c r="G60" s="281"/>
      <c r="H60" s="283"/>
      <c r="I60" s="284"/>
    </row>
    <row r="61" spans="1:9" ht="36" customHeight="1" outlineLevel="1">
      <c r="A61" s="642" t="s">
        <v>252</v>
      </c>
      <c r="B61" s="642"/>
      <c r="C61" s="281"/>
      <c r="D61" s="280">
        <v>115555555.56</v>
      </c>
      <c r="E61" s="280">
        <v>370066666.67000002</v>
      </c>
      <c r="F61" s="280">
        <v>370066666.66000003</v>
      </c>
      <c r="G61" s="281"/>
      <c r="H61" s="837">
        <v>115555555.55</v>
      </c>
      <c r="I61" s="837"/>
    </row>
    <row r="62" spans="1:9" ht="11.25" customHeight="1">
      <c r="A62" s="612" t="s">
        <v>41</v>
      </c>
      <c r="B62" s="612"/>
      <c r="C62" s="276"/>
      <c r="D62" s="275">
        <v>385570.47</v>
      </c>
      <c r="E62" s="275">
        <v>13590275.470000001</v>
      </c>
      <c r="F62" s="275">
        <v>13292968</v>
      </c>
      <c r="G62" s="276"/>
      <c r="H62" s="614">
        <v>88263</v>
      </c>
      <c r="I62" s="614"/>
    </row>
    <row r="63" spans="1:9" ht="24" customHeight="1" outlineLevel="1">
      <c r="A63" s="642" t="s">
        <v>43</v>
      </c>
      <c r="B63" s="642"/>
      <c r="C63" s="281"/>
      <c r="D63" s="281"/>
      <c r="E63" s="280">
        <v>157039</v>
      </c>
      <c r="F63" s="280">
        <v>212479</v>
      </c>
      <c r="G63" s="281"/>
      <c r="H63" s="837">
        <v>55440</v>
      </c>
      <c r="I63" s="837"/>
    </row>
    <row r="64" spans="1:9" ht="12" customHeight="1" outlineLevel="1">
      <c r="A64" s="642" t="s">
        <v>44</v>
      </c>
      <c r="B64" s="642"/>
      <c r="C64" s="281"/>
      <c r="D64" s="281"/>
      <c r="E64" s="280">
        <v>92971</v>
      </c>
      <c r="F64" s="280">
        <v>125794</v>
      </c>
      <c r="G64" s="281"/>
      <c r="H64" s="837">
        <v>32823</v>
      </c>
      <c r="I64" s="837"/>
    </row>
    <row r="65" spans="1:9" ht="12" customHeight="1" outlineLevel="1">
      <c r="A65" s="642" t="s">
        <v>45</v>
      </c>
      <c r="B65" s="642"/>
      <c r="C65" s="281"/>
      <c r="D65" s="281"/>
      <c r="E65" s="280">
        <v>271175</v>
      </c>
      <c r="F65" s="280">
        <v>271175</v>
      </c>
      <c r="G65" s="281"/>
      <c r="H65" s="283"/>
      <c r="I65" s="284"/>
    </row>
    <row r="66" spans="1:9" ht="12" customHeight="1" outlineLevel="1">
      <c r="A66" s="642" t="s">
        <v>46</v>
      </c>
      <c r="B66" s="642"/>
      <c r="C66" s="281"/>
      <c r="D66" s="280">
        <v>385570.47</v>
      </c>
      <c r="E66" s="280">
        <v>13053556.470000001</v>
      </c>
      <c r="F66" s="280">
        <v>12667986</v>
      </c>
      <c r="G66" s="281"/>
      <c r="H66" s="283"/>
      <c r="I66" s="284"/>
    </row>
    <row r="67" spans="1:9" ht="12" customHeight="1" outlineLevel="1">
      <c r="A67" s="642" t="s">
        <v>47</v>
      </c>
      <c r="B67" s="642"/>
      <c r="C67" s="281"/>
      <c r="D67" s="281"/>
      <c r="E67" s="280">
        <v>15534</v>
      </c>
      <c r="F67" s="280">
        <v>15534</v>
      </c>
      <c r="G67" s="281"/>
      <c r="H67" s="283"/>
      <c r="I67" s="284"/>
    </row>
    <row r="68" spans="1:9" ht="21.75" customHeight="1">
      <c r="A68" s="612" t="s">
        <v>42</v>
      </c>
      <c r="B68" s="612"/>
      <c r="C68" s="276"/>
      <c r="D68" s="275">
        <v>21112887.710000001</v>
      </c>
      <c r="E68" s="275">
        <v>25010591.359999999</v>
      </c>
      <c r="F68" s="275">
        <v>40404395.829999998</v>
      </c>
      <c r="G68" s="276"/>
      <c r="H68" s="614">
        <v>36506692.18</v>
      </c>
      <c r="I68" s="614"/>
    </row>
    <row r="69" spans="1:9" ht="24" customHeight="1" outlineLevel="1">
      <c r="A69" s="642" t="s">
        <v>425</v>
      </c>
      <c r="B69" s="642"/>
      <c r="C69" s="281"/>
      <c r="D69" s="280">
        <v>21112887.710000001</v>
      </c>
      <c r="E69" s="280">
        <v>25010591.359999999</v>
      </c>
      <c r="F69" s="280">
        <v>40404395.829999998</v>
      </c>
      <c r="G69" s="281"/>
      <c r="H69" s="837">
        <v>36506692.18</v>
      </c>
      <c r="I69" s="837"/>
    </row>
    <row r="70" spans="1:9" ht="32.25" customHeight="1">
      <c r="A70" s="612" t="s">
        <v>48</v>
      </c>
      <c r="B70" s="612"/>
      <c r="C70" s="276"/>
      <c r="D70" s="276"/>
      <c r="E70" s="275">
        <v>323894</v>
      </c>
      <c r="F70" s="275">
        <v>438239</v>
      </c>
      <c r="G70" s="276"/>
      <c r="H70" s="614">
        <v>114345</v>
      </c>
      <c r="I70" s="614"/>
    </row>
    <row r="71" spans="1:9" ht="24" customHeight="1" outlineLevel="1">
      <c r="A71" s="642" t="s">
        <v>49</v>
      </c>
      <c r="B71" s="642"/>
      <c r="C71" s="281"/>
      <c r="D71" s="281"/>
      <c r="E71" s="280">
        <v>145441</v>
      </c>
      <c r="F71" s="280">
        <v>196786</v>
      </c>
      <c r="G71" s="281"/>
      <c r="H71" s="837">
        <v>51345</v>
      </c>
      <c r="I71" s="837"/>
    </row>
    <row r="72" spans="1:9" ht="24" customHeight="1" outlineLevel="2">
      <c r="A72" s="833" t="s">
        <v>187</v>
      </c>
      <c r="B72" s="833"/>
      <c r="C72" s="281"/>
      <c r="D72" s="281"/>
      <c r="E72" s="280">
        <v>56215</v>
      </c>
      <c r="F72" s="280">
        <v>76060</v>
      </c>
      <c r="G72" s="281"/>
      <c r="H72" s="837">
        <v>19845</v>
      </c>
      <c r="I72" s="837"/>
    </row>
    <row r="73" spans="1:9" ht="36" customHeight="1" outlineLevel="2">
      <c r="A73" s="833" t="s">
        <v>199</v>
      </c>
      <c r="B73" s="833"/>
      <c r="C73" s="281"/>
      <c r="D73" s="281"/>
      <c r="E73" s="280">
        <v>35690</v>
      </c>
      <c r="F73" s="280">
        <v>48290</v>
      </c>
      <c r="G73" s="281"/>
      <c r="H73" s="837">
        <v>12600</v>
      </c>
      <c r="I73" s="837"/>
    </row>
    <row r="74" spans="1:9" ht="36" customHeight="1" outlineLevel="2">
      <c r="A74" s="833" t="s">
        <v>77</v>
      </c>
      <c r="B74" s="833"/>
      <c r="C74" s="281"/>
      <c r="D74" s="281"/>
      <c r="E74" s="280">
        <v>53536</v>
      </c>
      <c r="F74" s="280">
        <v>72436</v>
      </c>
      <c r="G74" s="281"/>
      <c r="H74" s="837">
        <v>18900</v>
      </c>
      <c r="I74" s="837"/>
    </row>
    <row r="75" spans="1:9" ht="24" customHeight="1" outlineLevel="1">
      <c r="A75" s="642" t="s">
        <v>50</v>
      </c>
      <c r="B75" s="642"/>
      <c r="C75" s="281"/>
      <c r="D75" s="281"/>
      <c r="E75" s="280">
        <v>178453</v>
      </c>
      <c r="F75" s="280">
        <v>241453</v>
      </c>
      <c r="G75" s="281"/>
      <c r="H75" s="837">
        <v>63000</v>
      </c>
      <c r="I75" s="837"/>
    </row>
    <row r="76" spans="1:9" ht="21.75" customHeight="1">
      <c r="A76" s="612" t="s">
        <v>51</v>
      </c>
      <c r="B76" s="612"/>
      <c r="C76" s="276"/>
      <c r="D76" s="275">
        <v>18039336.510000002</v>
      </c>
      <c r="E76" s="275">
        <v>26049502.440000001</v>
      </c>
      <c r="F76" s="275">
        <v>21677250.93</v>
      </c>
      <c r="G76" s="276"/>
      <c r="H76" s="614">
        <v>13667085</v>
      </c>
      <c r="I76" s="614"/>
    </row>
    <row r="77" spans="1:9" ht="36" customHeight="1" outlineLevel="1">
      <c r="A77" s="642" t="s">
        <v>52</v>
      </c>
      <c r="B77" s="642"/>
      <c r="C77" s="281"/>
      <c r="D77" s="280">
        <v>4914336.51</v>
      </c>
      <c r="E77" s="280">
        <v>24133930.440000001</v>
      </c>
      <c r="F77" s="280">
        <v>19262718.93</v>
      </c>
      <c r="G77" s="281"/>
      <c r="H77" s="837">
        <v>43125</v>
      </c>
      <c r="I77" s="837"/>
    </row>
    <row r="78" spans="1:9" ht="24" customHeight="1" outlineLevel="1">
      <c r="A78" s="642" t="s">
        <v>53</v>
      </c>
      <c r="B78" s="642"/>
      <c r="C78" s="281"/>
      <c r="D78" s="281"/>
      <c r="E78" s="280">
        <v>1915572</v>
      </c>
      <c r="F78" s="280">
        <v>2414532</v>
      </c>
      <c r="G78" s="281"/>
      <c r="H78" s="837">
        <v>498960</v>
      </c>
      <c r="I78" s="837"/>
    </row>
    <row r="79" spans="1:9" ht="24" customHeight="1" outlineLevel="1">
      <c r="A79" s="642" t="s">
        <v>188</v>
      </c>
      <c r="B79" s="642"/>
      <c r="C79" s="281"/>
      <c r="D79" s="280">
        <v>13125000</v>
      </c>
      <c r="E79" s="281"/>
      <c r="F79" s="281"/>
      <c r="G79" s="281"/>
      <c r="H79" s="837">
        <v>13125000</v>
      </c>
      <c r="I79" s="837"/>
    </row>
    <row r="80" spans="1:9" ht="24" customHeight="1" outlineLevel="2">
      <c r="A80" s="833" t="s">
        <v>189</v>
      </c>
      <c r="B80" s="833"/>
      <c r="C80" s="281"/>
      <c r="D80" s="280">
        <v>13125000</v>
      </c>
      <c r="E80" s="281"/>
      <c r="F80" s="281"/>
      <c r="G80" s="281"/>
      <c r="H80" s="837">
        <v>13125000</v>
      </c>
      <c r="I80" s="837"/>
    </row>
    <row r="81" spans="1:9" ht="21.75" customHeight="1">
      <c r="A81" s="612" t="s">
        <v>54</v>
      </c>
      <c r="B81" s="612"/>
      <c r="C81" s="276"/>
      <c r="D81" s="275">
        <v>2361207</v>
      </c>
      <c r="E81" s="276"/>
      <c r="F81" s="294">
        <v>-525197</v>
      </c>
      <c r="G81" s="276"/>
      <c r="H81" s="614">
        <v>1836010</v>
      </c>
      <c r="I81" s="614"/>
    </row>
    <row r="82" spans="1:9" ht="24" customHeight="1" outlineLevel="1">
      <c r="A82" s="642" t="s">
        <v>55</v>
      </c>
      <c r="B82" s="642"/>
      <c r="C82" s="281"/>
      <c r="D82" s="280">
        <v>1786620</v>
      </c>
      <c r="E82" s="281"/>
      <c r="F82" s="281"/>
      <c r="G82" s="281"/>
      <c r="H82" s="837">
        <v>1786620</v>
      </c>
      <c r="I82" s="837"/>
    </row>
    <row r="83" spans="1:9" ht="36" customHeight="1" outlineLevel="1">
      <c r="A83" s="642" t="s">
        <v>200</v>
      </c>
      <c r="B83" s="642"/>
      <c r="C83" s="281"/>
      <c r="D83" s="280">
        <v>574587</v>
      </c>
      <c r="E83" s="281"/>
      <c r="F83" s="293">
        <v>-525197</v>
      </c>
      <c r="G83" s="281"/>
      <c r="H83" s="837">
        <v>49390</v>
      </c>
      <c r="I83" s="837"/>
    </row>
    <row r="84" spans="1:9" ht="21.75" customHeight="1">
      <c r="A84" s="612" t="s">
        <v>56</v>
      </c>
      <c r="B84" s="612"/>
      <c r="C84" s="276"/>
      <c r="D84" s="276"/>
      <c r="E84" s="275">
        <v>244571000</v>
      </c>
      <c r="F84" s="275">
        <v>244571000</v>
      </c>
      <c r="G84" s="276"/>
      <c r="H84" s="277"/>
      <c r="I84" s="278"/>
    </row>
    <row r="85" spans="1:9" ht="24" customHeight="1" outlineLevel="1">
      <c r="A85" s="642" t="s">
        <v>57</v>
      </c>
      <c r="B85" s="642"/>
      <c r="C85" s="281"/>
      <c r="D85" s="281"/>
      <c r="E85" s="280">
        <v>244571000</v>
      </c>
      <c r="F85" s="280">
        <v>244571000</v>
      </c>
      <c r="G85" s="281"/>
      <c r="H85" s="283"/>
      <c r="I85" s="284"/>
    </row>
    <row r="86" spans="1:9" ht="21.75" customHeight="1">
      <c r="A86" s="612" t="s">
        <v>59</v>
      </c>
      <c r="B86" s="612"/>
      <c r="C86" s="276"/>
      <c r="D86" s="275">
        <v>4993652619.8400002</v>
      </c>
      <c r="E86" s="275">
        <v>5806324096.6400003</v>
      </c>
      <c r="F86" s="275">
        <v>5806361062.3899994</v>
      </c>
      <c r="G86" s="276"/>
      <c r="H86" s="614">
        <v>4993689585.5899992</v>
      </c>
      <c r="I86" s="614"/>
    </row>
    <row r="87" spans="1:9" ht="48" customHeight="1" outlineLevel="1">
      <c r="A87" s="642" t="s">
        <v>253</v>
      </c>
      <c r="B87" s="642"/>
      <c r="C87" s="281"/>
      <c r="D87" s="280">
        <v>4993652619.8400002</v>
      </c>
      <c r="E87" s="280">
        <v>5806324096.6400003</v>
      </c>
      <c r="F87" s="280">
        <v>5806361062.3899994</v>
      </c>
      <c r="G87" s="281"/>
      <c r="H87" s="837">
        <v>4993689585.5899992</v>
      </c>
      <c r="I87" s="837"/>
    </row>
    <row r="88" spans="1:9" ht="24" customHeight="1" outlineLevel="2">
      <c r="A88" s="833" t="s">
        <v>254</v>
      </c>
      <c r="B88" s="833"/>
      <c r="C88" s="281"/>
      <c r="D88" s="280">
        <v>5000000000</v>
      </c>
      <c r="E88" s="280">
        <v>5800000000</v>
      </c>
      <c r="F88" s="280">
        <v>5800000000</v>
      </c>
      <c r="G88" s="281"/>
      <c r="H88" s="837">
        <v>5000000000</v>
      </c>
      <c r="I88" s="837"/>
    </row>
    <row r="89" spans="1:9" ht="24" customHeight="1" outlineLevel="2">
      <c r="A89" s="833" t="s">
        <v>255</v>
      </c>
      <c r="B89" s="833"/>
      <c r="C89" s="280">
        <v>6347380.1600000001</v>
      </c>
      <c r="D89" s="281"/>
      <c r="E89" s="280">
        <v>6324096.6399999997</v>
      </c>
      <c r="F89" s="280">
        <v>6361062.3899999997</v>
      </c>
      <c r="G89" s="280">
        <v>6310414.4100000001</v>
      </c>
      <c r="H89" s="283"/>
      <c r="I89" s="284"/>
    </row>
    <row r="90" spans="1:9" ht="11.25" customHeight="1">
      <c r="A90" s="612" t="s">
        <v>61</v>
      </c>
      <c r="B90" s="612"/>
      <c r="C90" s="276"/>
      <c r="D90" s="275">
        <v>81200000</v>
      </c>
      <c r="E90" s="276"/>
      <c r="F90" s="276"/>
      <c r="G90" s="276"/>
      <c r="H90" s="614">
        <v>81200000</v>
      </c>
      <c r="I90" s="614"/>
    </row>
    <row r="91" spans="1:9" ht="12" customHeight="1" outlineLevel="1">
      <c r="A91" s="642" t="s">
        <v>62</v>
      </c>
      <c r="B91" s="642"/>
      <c r="C91" s="281"/>
      <c r="D91" s="280">
        <v>81200000</v>
      </c>
      <c r="E91" s="281"/>
      <c r="F91" s="281"/>
      <c r="G91" s="281"/>
      <c r="H91" s="837">
        <v>81200000</v>
      </c>
      <c r="I91" s="837"/>
    </row>
    <row r="92" spans="1:9" ht="21.75" customHeight="1">
      <c r="A92" s="612" t="s">
        <v>190</v>
      </c>
      <c r="B92" s="612"/>
      <c r="C92" s="276"/>
      <c r="D92" s="275">
        <v>2101717701.5900002</v>
      </c>
      <c r="E92" s="276"/>
      <c r="F92" s="294">
        <v>-16812794.629999999</v>
      </c>
      <c r="G92" s="276"/>
      <c r="H92" s="614">
        <v>2084904906.96</v>
      </c>
      <c r="I92" s="614"/>
    </row>
    <row r="93" spans="1:9" ht="36" customHeight="1" outlineLevel="1">
      <c r="A93" s="642" t="s">
        <v>191</v>
      </c>
      <c r="B93" s="642"/>
      <c r="C93" s="281"/>
      <c r="D93" s="281"/>
      <c r="E93" s="281"/>
      <c r="F93" s="293">
        <v>-16812794.629999999</v>
      </c>
      <c r="G93" s="281"/>
      <c r="H93" s="838">
        <v>-16812794.629999999</v>
      </c>
      <c r="I93" s="838"/>
    </row>
    <row r="94" spans="1:9" ht="36" customHeight="1" outlineLevel="1">
      <c r="A94" s="642" t="s">
        <v>192</v>
      </c>
      <c r="B94" s="642"/>
      <c r="C94" s="281"/>
      <c r="D94" s="280">
        <v>2101717701.5900002</v>
      </c>
      <c r="E94" s="281"/>
      <c r="F94" s="281"/>
      <c r="G94" s="281"/>
      <c r="H94" s="837">
        <v>2101717701.5900002</v>
      </c>
      <c r="I94" s="837"/>
    </row>
    <row r="95" spans="1:9" ht="21.75" customHeight="1">
      <c r="A95" s="612" t="s">
        <v>193</v>
      </c>
      <c r="B95" s="612"/>
      <c r="C95" s="276"/>
      <c r="D95" s="276"/>
      <c r="E95" s="275">
        <v>328985023.54000002</v>
      </c>
      <c r="F95" s="275">
        <v>328985023.54000002</v>
      </c>
      <c r="G95" s="276"/>
      <c r="H95" s="277"/>
      <c r="I95" s="278"/>
    </row>
    <row r="96" spans="1:9" ht="24" customHeight="1" outlineLevel="1">
      <c r="A96" s="642" t="s">
        <v>194</v>
      </c>
      <c r="B96" s="642"/>
      <c r="C96" s="281"/>
      <c r="D96" s="281"/>
      <c r="E96" s="280">
        <v>328985023.54000002</v>
      </c>
      <c r="F96" s="280">
        <v>328985023.54000002</v>
      </c>
      <c r="G96" s="281"/>
      <c r="H96" s="283"/>
      <c r="I96" s="284"/>
    </row>
    <row r="97" spans="1:9" ht="21.75" customHeight="1">
      <c r="A97" s="612" t="s">
        <v>66</v>
      </c>
      <c r="B97" s="612"/>
      <c r="C97" s="276"/>
      <c r="D97" s="276"/>
      <c r="E97" s="275">
        <v>322133035.74000001</v>
      </c>
      <c r="F97" s="275">
        <v>322133035.74000001</v>
      </c>
      <c r="G97" s="276"/>
      <c r="H97" s="277"/>
      <c r="I97" s="278"/>
    </row>
    <row r="98" spans="1:9" ht="24" customHeight="1" outlineLevel="1">
      <c r="A98" s="642" t="s">
        <v>67</v>
      </c>
      <c r="B98" s="642"/>
      <c r="C98" s="281"/>
      <c r="D98" s="281"/>
      <c r="E98" s="280">
        <v>322133035.74000001</v>
      </c>
      <c r="F98" s="280">
        <v>322133035.74000001</v>
      </c>
      <c r="G98" s="281"/>
      <c r="H98" s="283"/>
      <c r="I98" s="284"/>
    </row>
    <row r="99" spans="1:9" ht="21.75" customHeight="1">
      <c r="A99" s="612" t="s">
        <v>68</v>
      </c>
      <c r="B99" s="612"/>
      <c r="C99" s="276"/>
      <c r="D99" s="276"/>
      <c r="E99" s="275">
        <v>6519384.6600000001</v>
      </c>
      <c r="F99" s="275">
        <v>6519384.6600000001</v>
      </c>
      <c r="G99" s="276"/>
      <c r="H99" s="277"/>
      <c r="I99" s="278"/>
    </row>
    <row r="100" spans="1:9" ht="24" customHeight="1" outlineLevel="1">
      <c r="A100" s="642" t="s">
        <v>69</v>
      </c>
      <c r="B100" s="642"/>
      <c r="C100" s="281"/>
      <c r="D100" s="281"/>
      <c r="E100" s="280">
        <v>4953384.66</v>
      </c>
      <c r="F100" s="280">
        <v>4953384.66</v>
      </c>
      <c r="G100" s="281"/>
      <c r="H100" s="283"/>
      <c r="I100" s="284"/>
    </row>
    <row r="101" spans="1:9" ht="12" customHeight="1" outlineLevel="1">
      <c r="A101" s="642" t="s">
        <v>348</v>
      </c>
      <c r="B101" s="642"/>
      <c r="C101" s="281"/>
      <c r="D101" s="281"/>
      <c r="E101" s="280">
        <v>1566000</v>
      </c>
      <c r="F101" s="280">
        <v>1566000</v>
      </c>
      <c r="G101" s="281"/>
      <c r="H101" s="283"/>
      <c r="I101" s="284"/>
    </row>
    <row r="102" spans="1:9" ht="11.25" customHeight="1">
      <c r="A102" s="612" t="s">
        <v>70</v>
      </c>
      <c r="B102" s="612"/>
      <c r="C102" s="276"/>
      <c r="D102" s="276"/>
      <c r="E102" s="275">
        <v>332603.14</v>
      </c>
      <c r="F102" s="275">
        <v>332603.14</v>
      </c>
      <c r="G102" s="276"/>
      <c r="H102" s="277"/>
      <c r="I102" s="278"/>
    </row>
    <row r="103" spans="1:9" ht="24" customHeight="1" outlineLevel="1">
      <c r="A103" s="642" t="s">
        <v>71</v>
      </c>
      <c r="B103" s="642"/>
      <c r="C103" s="281"/>
      <c r="D103" s="281"/>
      <c r="E103" s="280">
        <v>228831.75</v>
      </c>
      <c r="F103" s="280">
        <v>228831.75</v>
      </c>
      <c r="G103" s="281"/>
      <c r="H103" s="283"/>
      <c r="I103" s="284"/>
    </row>
    <row r="104" spans="1:9" ht="12" customHeight="1" outlineLevel="1">
      <c r="A104" s="642" t="s">
        <v>195</v>
      </c>
      <c r="B104" s="642"/>
      <c r="C104" s="281"/>
      <c r="D104" s="281"/>
      <c r="E104" s="280">
        <v>103771.39</v>
      </c>
      <c r="F104" s="280">
        <v>103771.39</v>
      </c>
      <c r="G104" s="281"/>
      <c r="H104" s="283"/>
      <c r="I104" s="284"/>
    </row>
    <row r="105" spans="1:9" ht="32.25" customHeight="1">
      <c r="A105" s="612" t="s">
        <v>250</v>
      </c>
      <c r="B105" s="612"/>
      <c r="C105" s="276"/>
      <c r="D105" s="276"/>
      <c r="E105" s="275">
        <v>12997616.9</v>
      </c>
      <c r="F105" s="275">
        <v>12997616.9</v>
      </c>
      <c r="G105" s="276"/>
      <c r="H105" s="277"/>
      <c r="I105" s="278"/>
    </row>
    <row r="106" spans="1:9" ht="36" customHeight="1" outlineLevel="1">
      <c r="A106" s="642" t="s">
        <v>251</v>
      </c>
      <c r="B106" s="642"/>
      <c r="C106" s="281"/>
      <c r="D106" s="281"/>
      <c r="E106" s="280">
        <v>12997616.9</v>
      </c>
      <c r="F106" s="280">
        <v>12997616.9</v>
      </c>
      <c r="G106" s="281"/>
      <c r="H106" s="283"/>
      <c r="I106" s="284"/>
    </row>
    <row r="107" spans="1:9" ht="21.75" customHeight="1">
      <c r="A107" s="612" t="s">
        <v>72</v>
      </c>
      <c r="B107" s="612"/>
      <c r="C107" s="276"/>
      <c r="D107" s="276"/>
      <c r="E107" s="275">
        <v>3487311.67</v>
      </c>
      <c r="F107" s="275">
        <v>3487311.67</v>
      </c>
      <c r="G107" s="276"/>
      <c r="H107" s="277"/>
      <c r="I107" s="278"/>
    </row>
    <row r="108" spans="1:9" ht="24" customHeight="1" outlineLevel="1">
      <c r="A108" s="642" t="s">
        <v>73</v>
      </c>
      <c r="B108" s="642"/>
      <c r="C108" s="281"/>
      <c r="D108" s="281"/>
      <c r="E108" s="280">
        <v>3487311.67</v>
      </c>
      <c r="F108" s="280">
        <v>3487311.67</v>
      </c>
      <c r="G108" s="281"/>
      <c r="H108" s="283"/>
      <c r="I108" s="284"/>
    </row>
    <row r="109" spans="1:9" ht="21.75" customHeight="1">
      <c r="A109" s="612" t="s">
        <v>201</v>
      </c>
      <c r="B109" s="612"/>
      <c r="C109" s="276"/>
      <c r="D109" s="276"/>
      <c r="E109" s="275">
        <v>329525580.48000002</v>
      </c>
      <c r="F109" s="275">
        <v>329525580.48000002</v>
      </c>
      <c r="G109" s="276"/>
      <c r="H109" s="277"/>
      <c r="I109" s="278"/>
    </row>
    <row r="110" spans="1:9" ht="24" customHeight="1" outlineLevel="1">
      <c r="A110" s="642" t="s">
        <v>202</v>
      </c>
      <c r="B110" s="642"/>
      <c r="C110" s="281"/>
      <c r="D110" s="281"/>
      <c r="E110" s="280">
        <v>329525580.48000002</v>
      </c>
      <c r="F110" s="280">
        <v>329525580.48000002</v>
      </c>
      <c r="G110" s="281"/>
      <c r="H110" s="283"/>
      <c r="I110" s="284"/>
    </row>
    <row r="111" spans="1:9" ht="11.25" customHeight="1">
      <c r="A111" s="612" t="s">
        <v>74</v>
      </c>
      <c r="B111" s="612"/>
      <c r="C111" s="276"/>
      <c r="D111" s="276"/>
      <c r="E111" s="294">
        <v>-212690.88</v>
      </c>
      <c r="F111" s="294">
        <v>-212690.88</v>
      </c>
      <c r="G111" s="276"/>
      <c r="H111" s="277"/>
      <c r="I111" s="278"/>
    </row>
    <row r="112" spans="1:9" ht="24" customHeight="1" outlineLevel="1">
      <c r="A112" s="642" t="s">
        <v>197</v>
      </c>
      <c r="B112" s="642"/>
      <c r="C112" s="281"/>
      <c r="D112" s="281"/>
      <c r="E112" s="293">
        <v>-525197</v>
      </c>
      <c r="F112" s="293">
        <v>-525197</v>
      </c>
      <c r="G112" s="281"/>
      <c r="H112" s="283"/>
      <c r="I112" s="284"/>
    </row>
    <row r="113" spans="1:9" ht="12" customHeight="1" outlineLevel="1">
      <c r="A113" s="642" t="s">
        <v>198</v>
      </c>
      <c r="B113" s="642"/>
      <c r="C113" s="281"/>
      <c r="D113" s="281"/>
      <c r="E113" s="280">
        <v>312506.12</v>
      </c>
      <c r="F113" s="280">
        <v>312506.12</v>
      </c>
      <c r="G113" s="281"/>
      <c r="H113" s="283"/>
      <c r="I113" s="284"/>
    </row>
    <row r="114" spans="1:9" ht="12" customHeight="1">
      <c r="A114" s="840" t="s">
        <v>0</v>
      </c>
      <c r="B114" s="840"/>
      <c r="C114" s="296">
        <v>7524855507.250001</v>
      </c>
      <c r="D114" s="296">
        <v>7524855507.250001</v>
      </c>
      <c r="E114" s="296">
        <v>25131427911.649998</v>
      </c>
      <c r="F114" s="296">
        <v>25131427911.649998</v>
      </c>
      <c r="G114" s="296">
        <v>7446641390.5299997</v>
      </c>
      <c r="H114" s="839">
        <v>7446641390.5299997</v>
      </c>
      <c r="I114" s="839"/>
    </row>
  </sheetData>
  <mergeCells count="148">
    <mergeCell ref="H114:I114"/>
    <mergeCell ref="A109:B109"/>
    <mergeCell ref="A110:B110"/>
    <mergeCell ref="A111:B111"/>
    <mergeCell ref="A112:B112"/>
    <mergeCell ref="A113:B113"/>
    <mergeCell ref="A114:B114"/>
    <mergeCell ref="A103:B103"/>
    <mergeCell ref="A104:B104"/>
    <mergeCell ref="A105:B105"/>
    <mergeCell ref="A106:B106"/>
    <mergeCell ref="A107:B107"/>
    <mergeCell ref="A108:B108"/>
    <mergeCell ref="A97:B97"/>
    <mergeCell ref="A98:B98"/>
    <mergeCell ref="A99:B99"/>
    <mergeCell ref="A100:B100"/>
    <mergeCell ref="A101:B101"/>
    <mergeCell ref="A102:B102"/>
    <mergeCell ref="A93:B93"/>
    <mergeCell ref="H93:I93"/>
    <mergeCell ref="A94:B94"/>
    <mergeCell ref="H94:I94"/>
    <mergeCell ref="A95:B95"/>
    <mergeCell ref="A96:B96"/>
    <mergeCell ref="A89:B89"/>
    <mergeCell ref="A90:B90"/>
    <mergeCell ref="H90:I90"/>
    <mergeCell ref="A91:B91"/>
    <mergeCell ref="H91:I91"/>
    <mergeCell ref="A92:B92"/>
    <mergeCell ref="H92:I92"/>
    <mergeCell ref="A86:B86"/>
    <mergeCell ref="H86:I86"/>
    <mergeCell ref="A87:B87"/>
    <mergeCell ref="H87:I87"/>
    <mergeCell ref="A88:B88"/>
    <mergeCell ref="H88:I88"/>
    <mergeCell ref="A82:B82"/>
    <mergeCell ref="H82:I82"/>
    <mergeCell ref="A83:B83"/>
    <mergeCell ref="H83:I83"/>
    <mergeCell ref="A84:B84"/>
    <mergeCell ref="A85:B85"/>
    <mergeCell ref="A79:B79"/>
    <mergeCell ref="H79:I79"/>
    <mergeCell ref="A80:B80"/>
    <mergeCell ref="H80:I80"/>
    <mergeCell ref="A81:B81"/>
    <mergeCell ref="H81:I81"/>
    <mergeCell ref="A76:B76"/>
    <mergeCell ref="H76:I76"/>
    <mergeCell ref="A77:B77"/>
    <mergeCell ref="H77:I77"/>
    <mergeCell ref="A78:B78"/>
    <mergeCell ref="H78:I78"/>
    <mergeCell ref="A73:B73"/>
    <mergeCell ref="H73:I73"/>
    <mergeCell ref="A74:B74"/>
    <mergeCell ref="H74:I74"/>
    <mergeCell ref="A75:B75"/>
    <mergeCell ref="H75:I75"/>
    <mergeCell ref="A70:B70"/>
    <mergeCell ref="H70:I70"/>
    <mergeCell ref="A71:B71"/>
    <mergeCell ref="H71:I71"/>
    <mergeCell ref="A72:B72"/>
    <mergeCell ref="H72:I72"/>
    <mergeCell ref="A65:B65"/>
    <mergeCell ref="A66:B66"/>
    <mergeCell ref="A67:B67"/>
    <mergeCell ref="A68:B68"/>
    <mergeCell ref="H68:I68"/>
    <mergeCell ref="A69:B69"/>
    <mergeCell ref="H69:I69"/>
    <mergeCell ref="A62:B62"/>
    <mergeCell ref="H62:I62"/>
    <mergeCell ref="A63:B63"/>
    <mergeCell ref="H63:I63"/>
    <mergeCell ref="A64:B64"/>
    <mergeCell ref="H64:I64"/>
    <mergeCell ref="H58:I58"/>
    <mergeCell ref="A59:B59"/>
    <mergeCell ref="H59:I59"/>
    <mergeCell ref="A60:B60"/>
    <mergeCell ref="A61:B61"/>
    <mergeCell ref="H61:I61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5:B35"/>
    <mergeCell ref="A36:B36"/>
    <mergeCell ref="A37:B37"/>
    <mergeCell ref="A38:B38"/>
    <mergeCell ref="A39:B39"/>
    <mergeCell ref="A40:B40"/>
    <mergeCell ref="A30:B30"/>
    <mergeCell ref="A31:B31"/>
    <mergeCell ref="A32:B32"/>
    <mergeCell ref="H32:I32"/>
    <mergeCell ref="A33:B33"/>
    <mergeCell ref="A34:B34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2:B12"/>
    <mergeCell ref="A13:B13"/>
    <mergeCell ref="A14:B14"/>
    <mergeCell ref="A15:B15"/>
    <mergeCell ref="A16:B16"/>
    <mergeCell ref="A17:B17"/>
    <mergeCell ref="A7:B7"/>
    <mergeCell ref="H7:I7"/>
    <mergeCell ref="A8:B8"/>
    <mergeCell ref="A9:B9"/>
    <mergeCell ref="A10:B10"/>
    <mergeCell ref="A11:B11"/>
    <mergeCell ref="A1:H1"/>
    <mergeCell ref="A2:H2"/>
    <mergeCell ref="B4:H4"/>
    <mergeCell ref="A6:B6"/>
    <mergeCell ref="C6:D6"/>
    <mergeCell ref="E6:F6"/>
    <mergeCell ref="G6:I6"/>
  </mergeCell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I86"/>
  <sheetViews>
    <sheetView workbookViewId="0">
      <pane xSplit="2" ySplit="7" topLeftCell="C8" activePane="bottomRight" state="frozen"/>
      <selection activeCell="G28" sqref="G28"/>
      <selection pane="topRight" activeCell="G28" sqref="G28"/>
      <selection pane="bottomLeft" activeCell="G28" sqref="G28"/>
      <selection pane="bottomRight" activeCell="C8" sqref="C8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822" t="s">
        <v>452</v>
      </c>
      <c r="B1" s="822"/>
      <c r="C1" s="822"/>
      <c r="D1" s="822"/>
      <c r="E1" s="822"/>
      <c r="F1" s="822"/>
      <c r="G1" s="822"/>
      <c r="H1" s="822"/>
    </row>
    <row r="2" spans="1:9" ht="15.75" customHeight="1">
      <c r="A2" s="823" t="s">
        <v>523</v>
      </c>
      <c r="B2" s="823"/>
      <c r="C2" s="823"/>
      <c r="D2" s="823"/>
      <c r="E2" s="823"/>
      <c r="F2" s="823"/>
      <c r="G2" s="823"/>
      <c r="H2" s="823"/>
    </row>
    <row r="3" spans="1:9" ht="2.1" customHeight="1"/>
    <row r="4" spans="1:9" ht="11.25" customHeight="1">
      <c r="A4" s="272" t="s">
        <v>63</v>
      </c>
      <c r="B4" s="834" t="s">
        <v>64</v>
      </c>
      <c r="C4" s="834"/>
      <c r="D4" s="834"/>
      <c r="E4" s="834"/>
      <c r="F4" s="834"/>
      <c r="G4" s="834"/>
      <c r="H4" s="834"/>
    </row>
    <row r="5" spans="1:9" ht="2.1" customHeight="1"/>
    <row r="6" spans="1:9" ht="12" customHeight="1">
      <c r="A6" s="824" t="s">
        <v>65</v>
      </c>
      <c r="B6" s="824"/>
      <c r="C6" s="824" t="s">
        <v>6</v>
      </c>
      <c r="D6" s="824"/>
      <c r="E6" s="824" t="s">
        <v>7</v>
      </c>
      <c r="F6" s="824"/>
      <c r="G6" s="824" t="s">
        <v>8</v>
      </c>
      <c r="H6" s="824"/>
      <c r="I6" s="824"/>
    </row>
    <row r="7" spans="1:9" ht="12" customHeight="1">
      <c r="A7" s="824" t="s">
        <v>450</v>
      </c>
      <c r="B7" s="824"/>
      <c r="C7" s="273" t="s">
        <v>9</v>
      </c>
      <c r="D7" s="273" t="s">
        <v>10</v>
      </c>
      <c r="E7" s="273" t="s">
        <v>9</v>
      </c>
      <c r="F7" s="273" t="s">
        <v>10</v>
      </c>
      <c r="G7" s="273" t="s">
        <v>9</v>
      </c>
      <c r="H7" s="824" t="s">
        <v>10</v>
      </c>
      <c r="I7" s="824"/>
    </row>
    <row r="8" spans="1:9" ht="11.25" customHeight="1">
      <c r="A8" s="612" t="s">
        <v>14</v>
      </c>
      <c r="B8" s="612"/>
      <c r="C8" s="275">
        <v>1175489.99</v>
      </c>
      <c r="D8" s="276"/>
      <c r="E8" s="275">
        <v>45128234.420000002</v>
      </c>
      <c r="F8" s="275">
        <v>39824986.75</v>
      </c>
      <c r="G8" s="275">
        <v>6478737.6600000001</v>
      </c>
      <c r="H8" s="277"/>
      <c r="I8" s="278"/>
    </row>
    <row r="9" spans="1:9" ht="24" customHeight="1" outlineLevel="1" collapsed="1">
      <c r="A9" s="642" t="s">
        <v>15</v>
      </c>
      <c r="B9" s="642"/>
      <c r="C9" s="280">
        <v>302452.56</v>
      </c>
      <c r="D9" s="281"/>
      <c r="E9" s="280">
        <v>3404114.42</v>
      </c>
      <c r="F9" s="280">
        <v>2824423</v>
      </c>
      <c r="G9" s="280">
        <v>882143.98</v>
      </c>
      <c r="H9" s="283"/>
      <c r="I9" s="284"/>
    </row>
    <row r="10" spans="1:9" ht="12" hidden="1" customHeight="1" outlineLevel="2">
      <c r="A10" s="835" t="s">
        <v>453</v>
      </c>
      <c r="B10" s="835"/>
      <c r="C10" s="288">
        <v>5000</v>
      </c>
      <c r="D10" s="287"/>
      <c r="E10" s="287"/>
      <c r="F10" s="287"/>
      <c r="G10" s="288">
        <v>5000</v>
      </c>
      <c r="H10" s="289"/>
      <c r="I10" s="290"/>
    </row>
    <row r="11" spans="1:9" ht="12" hidden="1" customHeight="1" outlineLevel="2">
      <c r="A11" s="835" t="s">
        <v>454</v>
      </c>
      <c r="B11" s="835"/>
      <c r="C11" s="288">
        <v>297452.56</v>
      </c>
      <c r="D11" s="287"/>
      <c r="E11" s="288">
        <v>3404114.42</v>
      </c>
      <c r="F11" s="288">
        <v>2824423</v>
      </c>
      <c r="G11" s="288">
        <v>877143.98</v>
      </c>
      <c r="H11" s="289"/>
      <c r="I11" s="290"/>
    </row>
    <row r="12" spans="1:9" ht="12" customHeight="1" outlineLevel="1" collapsed="1">
      <c r="A12" s="642" t="s">
        <v>76</v>
      </c>
      <c r="B12" s="642"/>
      <c r="C12" s="281"/>
      <c r="D12" s="281"/>
      <c r="E12" s="281"/>
      <c r="F12" s="281"/>
      <c r="G12" s="281"/>
      <c r="H12" s="283"/>
      <c r="I12" s="284"/>
    </row>
    <row r="13" spans="1:9" ht="24" hidden="1" customHeight="1" outlineLevel="2">
      <c r="A13" s="833" t="s">
        <v>455</v>
      </c>
      <c r="B13" s="833"/>
      <c r="C13" s="281"/>
      <c r="D13" s="281"/>
      <c r="E13" s="281"/>
      <c r="F13" s="281"/>
      <c r="G13" s="281"/>
      <c r="H13" s="283"/>
      <c r="I13" s="284"/>
    </row>
    <row r="14" spans="1:9" ht="12" hidden="1" customHeight="1" outlineLevel="3">
      <c r="A14" s="836" t="s">
        <v>78</v>
      </c>
      <c r="B14" s="836"/>
      <c r="C14" s="297">
        <v>-6411060</v>
      </c>
      <c r="D14" s="287"/>
      <c r="E14" s="287"/>
      <c r="F14" s="287"/>
      <c r="G14" s="297">
        <v>-6411060</v>
      </c>
      <c r="H14" s="289"/>
      <c r="I14" s="290"/>
    </row>
    <row r="15" spans="1:9" ht="36" hidden="1" customHeight="1" outlineLevel="3">
      <c r="A15" s="836" t="s">
        <v>456</v>
      </c>
      <c r="B15" s="836"/>
      <c r="C15" s="288">
        <v>6411060</v>
      </c>
      <c r="D15" s="287"/>
      <c r="E15" s="287"/>
      <c r="F15" s="287"/>
      <c r="G15" s="288">
        <v>6411060</v>
      </c>
      <c r="H15" s="289"/>
      <c r="I15" s="290"/>
    </row>
    <row r="16" spans="1:9" ht="24" customHeight="1" outlineLevel="1" collapsed="1">
      <c r="A16" s="642" t="s">
        <v>17</v>
      </c>
      <c r="B16" s="642"/>
      <c r="C16" s="280">
        <v>873037.04</v>
      </c>
      <c r="D16" s="281"/>
      <c r="E16" s="280">
        <v>41495740</v>
      </c>
      <c r="F16" s="280">
        <v>36950563.75</v>
      </c>
      <c r="G16" s="280">
        <v>5418213.29</v>
      </c>
      <c r="H16" s="283"/>
      <c r="I16" s="284"/>
    </row>
    <row r="17" spans="1:9" ht="24" hidden="1" customHeight="1" outlineLevel="2">
      <c r="A17" s="835" t="s">
        <v>457</v>
      </c>
      <c r="B17" s="835"/>
      <c r="C17" s="288">
        <v>450963.92</v>
      </c>
      <c r="D17" s="287"/>
      <c r="E17" s="288">
        <v>8423270</v>
      </c>
      <c r="F17" s="288">
        <v>6630596.2800000003</v>
      </c>
      <c r="G17" s="288">
        <v>2243637.64</v>
      </c>
      <c r="H17" s="289"/>
      <c r="I17" s="290"/>
    </row>
    <row r="18" spans="1:9" ht="24" hidden="1" customHeight="1" outlineLevel="2">
      <c r="A18" s="835" t="s">
        <v>524</v>
      </c>
      <c r="B18" s="835"/>
      <c r="C18" s="287"/>
      <c r="D18" s="287"/>
      <c r="E18" s="288">
        <v>291500</v>
      </c>
      <c r="F18" s="288">
        <v>291500</v>
      </c>
      <c r="G18" s="287"/>
      <c r="H18" s="289"/>
      <c r="I18" s="290"/>
    </row>
    <row r="19" spans="1:9" ht="24" hidden="1" customHeight="1" outlineLevel="2">
      <c r="A19" s="835" t="s">
        <v>458</v>
      </c>
      <c r="B19" s="835"/>
      <c r="C19" s="288">
        <v>422073.02</v>
      </c>
      <c r="D19" s="287"/>
      <c r="E19" s="288">
        <v>32780970</v>
      </c>
      <c r="F19" s="288">
        <v>30028467.469999999</v>
      </c>
      <c r="G19" s="288">
        <v>3174575.55</v>
      </c>
      <c r="H19" s="289"/>
      <c r="I19" s="290"/>
    </row>
    <row r="20" spans="1:9" ht="12" hidden="1" customHeight="1" outlineLevel="2">
      <c r="A20" s="835" t="s">
        <v>459</v>
      </c>
      <c r="B20" s="835"/>
      <c r="C20" s="292">
        <v>0.1</v>
      </c>
      <c r="D20" s="287"/>
      <c r="E20" s="287"/>
      <c r="F20" s="287"/>
      <c r="G20" s="292">
        <v>0.1</v>
      </c>
      <c r="H20" s="289"/>
      <c r="I20" s="290"/>
    </row>
    <row r="21" spans="1:9" ht="24" customHeight="1" outlineLevel="1" collapsed="1">
      <c r="A21" s="642" t="s">
        <v>460</v>
      </c>
      <c r="B21" s="642"/>
      <c r="C21" s="282">
        <v>0.39</v>
      </c>
      <c r="D21" s="281"/>
      <c r="E21" s="280">
        <v>228380</v>
      </c>
      <c r="F21" s="280">
        <v>50000</v>
      </c>
      <c r="G21" s="280">
        <v>178380.39</v>
      </c>
      <c r="H21" s="283"/>
      <c r="I21" s="284"/>
    </row>
    <row r="22" spans="1:9" ht="24" hidden="1" customHeight="1" outlineLevel="2">
      <c r="A22" s="835" t="s">
        <v>457</v>
      </c>
      <c r="B22" s="835"/>
      <c r="C22" s="287"/>
      <c r="D22" s="287"/>
      <c r="E22" s="288">
        <v>115480</v>
      </c>
      <c r="F22" s="288">
        <v>50000</v>
      </c>
      <c r="G22" s="288">
        <v>65480</v>
      </c>
      <c r="H22" s="289"/>
      <c r="I22" s="290"/>
    </row>
    <row r="23" spans="1:9" ht="24" hidden="1" customHeight="1" outlineLevel="2">
      <c r="A23" s="835" t="s">
        <v>458</v>
      </c>
      <c r="B23" s="835"/>
      <c r="C23" s="292">
        <v>0.39</v>
      </c>
      <c r="D23" s="287"/>
      <c r="E23" s="288">
        <v>112900</v>
      </c>
      <c r="F23" s="287"/>
      <c r="G23" s="288">
        <v>112900.39</v>
      </c>
      <c r="H23" s="289"/>
      <c r="I23" s="290"/>
    </row>
    <row r="24" spans="1:9" ht="21.75" customHeight="1">
      <c r="A24" s="612" t="s">
        <v>19</v>
      </c>
      <c r="B24" s="612"/>
      <c r="C24" s="275">
        <v>123340.05</v>
      </c>
      <c r="D24" s="276"/>
      <c r="E24" s="275">
        <v>43729775.990000002</v>
      </c>
      <c r="F24" s="275">
        <v>43781062.670000002</v>
      </c>
      <c r="G24" s="275">
        <v>72053.37</v>
      </c>
      <c r="H24" s="277"/>
      <c r="I24" s="278"/>
    </row>
    <row r="25" spans="1:9" ht="36" customHeight="1" outlineLevel="1">
      <c r="A25" s="642" t="s">
        <v>20</v>
      </c>
      <c r="B25" s="642"/>
      <c r="C25" s="280">
        <v>93372.03</v>
      </c>
      <c r="D25" s="281"/>
      <c r="E25" s="280">
        <v>42660297.990000002</v>
      </c>
      <c r="F25" s="280">
        <v>42736982.670000002</v>
      </c>
      <c r="G25" s="280">
        <v>16687.349999999999</v>
      </c>
      <c r="H25" s="283"/>
      <c r="I25" s="284"/>
    </row>
    <row r="26" spans="1:9" ht="36" customHeight="1" outlineLevel="1">
      <c r="A26" s="642" t="s">
        <v>21</v>
      </c>
      <c r="B26" s="642"/>
      <c r="C26" s="280">
        <v>28842.52</v>
      </c>
      <c r="D26" s="281"/>
      <c r="E26" s="280">
        <v>1069478</v>
      </c>
      <c r="F26" s="280">
        <v>1042955</v>
      </c>
      <c r="G26" s="280">
        <v>55365.52</v>
      </c>
      <c r="H26" s="283"/>
      <c r="I26" s="284"/>
    </row>
    <row r="27" spans="1:9" ht="36" customHeight="1" outlineLevel="2">
      <c r="A27" s="833" t="s">
        <v>22</v>
      </c>
      <c r="B27" s="833"/>
      <c r="C27" s="280">
        <v>28842.52</v>
      </c>
      <c r="D27" s="281"/>
      <c r="E27" s="280">
        <v>341578</v>
      </c>
      <c r="F27" s="280">
        <v>315055</v>
      </c>
      <c r="G27" s="280">
        <v>55365.52</v>
      </c>
      <c r="H27" s="283"/>
      <c r="I27" s="284"/>
    </row>
    <row r="28" spans="1:9" ht="48" customHeight="1" outlineLevel="2">
      <c r="A28" s="833" t="s">
        <v>525</v>
      </c>
      <c r="B28" s="833"/>
      <c r="C28" s="281"/>
      <c r="D28" s="281"/>
      <c r="E28" s="280">
        <v>727900</v>
      </c>
      <c r="F28" s="280">
        <v>727900</v>
      </c>
      <c r="G28" s="281"/>
      <c r="H28" s="283"/>
      <c r="I28" s="284"/>
    </row>
    <row r="29" spans="1:9" ht="24" customHeight="1" outlineLevel="1">
      <c r="A29" s="642" t="s">
        <v>181</v>
      </c>
      <c r="B29" s="642"/>
      <c r="C29" s="280">
        <v>1125.5</v>
      </c>
      <c r="D29" s="281"/>
      <c r="E29" s="281"/>
      <c r="F29" s="280">
        <v>1125</v>
      </c>
      <c r="G29" s="282">
        <v>0.5</v>
      </c>
      <c r="H29" s="283"/>
      <c r="I29" s="284"/>
    </row>
    <row r="30" spans="1:9" ht="24" customHeight="1" outlineLevel="2">
      <c r="A30" s="833" t="s">
        <v>461</v>
      </c>
      <c r="B30" s="833"/>
      <c r="C30" s="280">
        <v>1125.5</v>
      </c>
      <c r="D30" s="281"/>
      <c r="E30" s="281"/>
      <c r="F30" s="280">
        <v>1125</v>
      </c>
      <c r="G30" s="282">
        <v>0.5</v>
      </c>
      <c r="H30" s="283"/>
      <c r="I30" s="284"/>
    </row>
    <row r="31" spans="1:9" ht="11.25" customHeight="1">
      <c r="A31" s="612" t="s">
        <v>24</v>
      </c>
      <c r="B31" s="612"/>
      <c r="C31" s="275">
        <v>4099601.29</v>
      </c>
      <c r="D31" s="276"/>
      <c r="E31" s="275">
        <v>1031755.3</v>
      </c>
      <c r="F31" s="275">
        <v>970055.68000000005</v>
      </c>
      <c r="G31" s="275">
        <v>4161300.91</v>
      </c>
      <c r="H31" s="277"/>
      <c r="I31" s="278"/>
    </row>
    <row r="32" spans="1:9" ht="12" customHeight="1" outlineLevel="1">
      <c r="A32" s="642" t="s">
        <v>25</v>
      </c>
      <c r="B32" s="642"/>
      <c r="C32" s="280">
        <v>4044027</v>
      </c>
      <c r="D32" s="281"/>
      <c r="E32" s="280">
        <v>842569.58</v>
      </c>
      <c r="F32" s="280">
        <v>811983.14</v>
      </c>
      <c r="G32" s="280">
        <v>4074613.44</v>
      </c>
      <c r="H32" s="283"/>
      <c r="I32" s="284"/>
    </row>
    <row r="33" spans="1:9" ht="12" customHeight="1" outlineLevel="1">
      <c r="A33" s="642" t="s">
        <v>244</v>
      </c>
      <c r="B33" s="642"/>
      <c r="C33" s="280">
        <v>55574.29</v>
      </c>
      <c r="D33" s="281"/>
      <c r="E33" s="280">
        <v>189185.72</v>
      </c>
      <c r="F33" s="280">
        <v>158072.54</v>
      </c>
      <c r="G33" s="280">
        <v>86687.47</v>
      </c>
      <c r="H33" s="283"/>
      <c r="I33" s="284"/>
    </row>
    <row r="34" spans="1:9" ht="21.75" customHeight="1">
      <c r="A34" s="612" t="s">
        <v>26</v>
      </c>
      <c r="B34" s="612"/>
      <c r="C34" s="298">
        <v>409.72</v>
      </c>
      <c r="D34" s="276"/>
      <c r="E34" s="275">
        <v>1432609.68</v>
      </c>
      <c r="F34" s="275">
        <v>1432609.68</v>
      </c>
      <c r="G34" s="298">
        <v>409.72</v>
      </c>
      <c r="H34" s="277"/>
      <c r="I34" s="278"/>
    </row>
    <row r="35" spans="1:9" ht="24" customHeight="1" outlineLevel="1">
      <c r="A35" s="642" t="s">
        <v>28</v>
      </c>
      <c r="B35" s="642"/>
      <c r="C35" s="282">
        <v>409.72</v>
      </c>
      <c r="D35" s="281"/>
      <c r="E35" s="280">
        <v>1432609.68</v>
      </c>
      <c r="F35" s="280">
        <v>1432609.68</v>
      </c>
      <c r="G35" s="282">
        <v>409.72</v>
      </c>
      <c r="H35" s="283"/>
      <c r="I35" s="284"/>
    </row>
    <row r="36" spans="1:9" ht="24" customHeight="1" outlineLevel="2">
      <c r="A36" s="833" t="s">
        <v>29</v>
      </c>
      <c r="B36" s="833"/>
      <c r="C36" s="282">
        <v>409.72</v>
      </c>
      <c r="D36" s="281"/>
      <c r="E36" s="280">
        <v>1397629.68</v>
      </c>
      <c r="F36" s="280">
        <v>1397629.68</v>
      </c>
      <c r="G36" s="282">
        <v>409.72</v>
      </c>
      <c r="H36" s="283"/>
      <c r="I36" s="284"/>
    </row>
    <row r="37" spans="1:9" ht="24" customHeight="1" outlineLevel="2">
      <c r="A37" s="833" t="s">
        <v>526</v>
      </c>
      <c r="B37" s="833"/>
      <c r="C37" s="281"/>
      <c r="D37" s="281"/>
      <c r="E37" s="280">
        <v>34980</v>
      </c>
      <c r="F37" s="280">
        <v>34980</v>
      </c>
      <c r="G37" s="281"/>
      <c r="H37" s="283"/>
      <c r="I37" s="284"/>
    </row>
    <row r="38" spans="1:9" ht="21.75" customHeight="1">
      <c r="A38" s="612" t="s">
        <v>184</v>
      </c>
      <c r="B38" s="612"/>
      <c r="C38" s="275">
        <v>1341402.8899999999</v>
      </c>
      <c r="D38" s="276"/>
      <c r="E38" s="275">
        <v>3977899.05</v>
      </c>
      <c r="F38" s="275">
        <v>1904487.97</v>
      </c>
      <c r="G38" s="275">
        <v>3414813.97</v>
      </c>
      <c r="H38" s="277"/>
      <c r="I38" s="278"/>
    </row>
    <row r="39" spans="1:9" ht="24" customHeight="1" outlineLevel="1">
      <c r="A39" s="642" t="s">
        <v>185</v>
      </c>
      <c r="B39" s="642"/>
      <c r="C39" s="280">
        <v>1266268.6100000001</v>
      </c>
      <c r="D39" s="281"/>
      <c r="E39" s="280">
        <v>3977899.05</v>
      </c>
      <c r="F39" s="280">
        <v>1880496.7</v>
      </c>
      <c r="G39" s="280">
        <v>3363670.96</v>
      </c>
      <c r="H39" s="283"/>
      <c r="I39" s="284"/>
    </row>
    <row r="40" spans="1:9" ht="12" customHeight="1" outlineLevel="1">
      <c r="A40" s="642" t="s">
        <v>186</v>
      </c>
      <c r="B40" s="642"/>
      <c r="C40" s="280">
        <v>75134.28</v>
      </c>
      <c r="D40" s="281"/>
      <c r="E40" s="281"/>
      <c r="F40" s="280">
        <v>23991.27</v>
      </c>
      <c r="G40" s="280">
        <v>51143.01</v>
      </c>
      <c r="H40" s="283"/>
      <c r="I40" s="284"/>
    </row>
    <row r="41" spans="1:9" ht="11.25" customHeight="1">
      <c r="A41" s="612" t="s">
        <v>463</v>
      </c>
      <c r="B41" s="612"/>
      <c r="C41" s="275">
        <v>5399301.3099999996</v>
      </c>
      <c r="D41" s="276"/>
      <c r="E41" s="275">
        <v>438630.35</v>
      </c>
      <c r="F41" s="275">
        <v>829339.43</v>
      </c>
      <c r="G41" s="275">
        <v>5008592.2300000004</v>
      </c>
      <c r="H41" s="277"/>
      <c r="I41" s="278"/>
    </row>
    <row r="42" spans="1:9" ht="12" customHeight="1" outlineLevel="1">
      <c r="A42" s="642" t="s">
        <v>464</v>
      </c>
      <c r="B42" s="642"/>
      <c r="C42" s="280">
        <v>23348689.390000001</v>
      </c>
      <c r="D42" s="281"/>
      <c r="E42" s="281"/>
      <c r="F42" s="280">
        <v>438630.35</v>
      </c>
      <c r="G42" s="280">
        <v>22910059.039999999</v>
      </c>
      <c r="H42" s="283"/>
      <c r="I42" s="284"/>
    </row>
    <row r="43" spans="1:9" ht="24" customHeight="1" outlineLevel="1">
      <c r="A43" s="642" t="s">
        <v>465</v>
      </c>
      <c r="B43" s="642"/>
      <c r="C43" s="281"/>
      <c r="D43" s="280">
        <v>17949388.079999998</v>
      </c>
      <c r="E43" s="280">
        <v>438630.35</v>
      </c>
      <c r="F43" s="280">
        <v>390709.08</v>
      </c>
      <c r="G43" s="281"/>
      <c r="H43" s="837">
        <v>17901466.809999999</v>
      </c>
      <c r="I43" s="837"/>
    </row>
    <row r="44" spans="1:9" ht="11.25" customHeight="1">
      <c r="A44" s="612" t="s">
        <v>401</v>
      </c>
      <c r="B44" s="612"/>
      <c r="C44" s="276"/>
      <c r="D44" s="276"/>
      <c r="E44" s="276"/>
      <c r="F44" s="276"/>
      <c r="G44" s="276"/>
      <c r="H44" s="277"/>
      <c r="I44" s="278"/>
    </row>
    <row r="45" spans="1:9" ht="24" customHeight="1" outlineLevel="1">
      <c r="A45" s="642" t="s">
        <v>402</v>
      </c>
      <c r="B45" s="642"/>
      <c r="C45" s="280">
        <v>2834183.71</v>
      </c>
      <c r="D45" s="281"/>
      <c r="E45" s="281"/>
      <c r="F45" s="281"/>
      <c r="G45" s="280">
        <v>2834183.71</v>
      </c>
      <c r="H45" s="283"/>
      <c r="I45" s="284"/>
    </row>
    <row r="46" spans="1:9" ht="24" customHeight="1" outlineLevel="1">
      <c r="A46" s="642" t="s">
        <v>466</v>
      </c>
      <c r="B46" s="642"/>
      <c r="C46" s="281"/>
      <c r="D46" s="280">
        <v>2834183.71</v>
      </c>
      <c r="E46" s="281"/>
      <c r="F46" s="281"/>
      <c r="G46" s="281"/>
      <c r="H46" s="837">
        <v>2834183.71</v>
      </c>
      <c r="I46" s="837"/>
    </row>
    <row r="47" spans="1:9" ht="11.25" customHeight="1">
      <c r="A47" s="612" t="s">
        <v>41</v>
      </c>
      <c r="B47" s="612"/>
      <c r="C47" s="276"/>
      <c r="D47" s="275">
        <v>2817171.9</v>
      </c>
      <c r="E47" s="275">
        <v>5229893.68</v>
      </c>
      <c r="F47" s="275">
        <v>5847990.3700000001</v>
      </c>
      <c r="G47" s="276"/>
      <c r="H47" s="614">
        <v>3435268.59</v>
      </c>
      <c r="I47" s="614"/>
    </row>
    <row r="48" spans="1:9" ht="24" customHeight="1" outlineLevel="1">
      <c r="A48" s="642" t="s">
        <v>43</v>
      </c>
      <c r="B48" s="642"/>
      <c r="C48" s="281"/>
      <c r="D48" s="293">
        <v>-64267.22</v>
      </c>
      <c r="E48" s="280">
        <v>465921</v>
      </c>
      <c r="F48" s="280">
        <v>699047</v>
      </c>
      <c r="G48" s="281"/>
      <c r="H48" s="837">
        <v>168858.78</v>
      </c>
      <c r="I48" s="837"/>
    </row>
    <row r="49" spans="1:9" ht="24" customHeight="1" outlineLevel="1">
      <c r="A49" s="642" t="s">
        <v>42</v>
      </c>
      <c r="B49" s="642"/>
      <c r="C49" s="281"/>
      <c r="D49" s="280">
        <v>2935889.89</v>
      </c>
      <c r="E49" s="280">
        <v>4388487.68</v>
      </c>
      <c r="F49" s="280">
        <v>4587157.37</v>
      </c>
      <c r="G49" s="281"/>
      <c r="H49" s="837">
        <v>3134559.58</v>
      </c>
      <c r="I49" s="837"/>
    </row>
    <row r="50" spans="1:9" ht="24" customHeight="1" outlineLevel="2">
      <c r="A50" s="833" t="s">
        <v>425</v>
      </c>
      <c r="B50" s="833"/>
      <c r="C50" s="281"/>
      <c r="D50" s="280">
        <v>2935889.89</v>
      </c>
      <c r="E50" s="280">
        <v>4388487.68</v>
      </c>
      <c r="F50" s="280">
        <v>4587157.37</v>
      </c>
      <c r="G50" s="281"/>
      <c r="H50" s="837">
        <v>3134559.58</v>
      </c>
      <c r="I50" s="837"/>
    </row>
    <row r="51" spans="1:9" ht="12" customHeight="1" outlineLevel="1">
      <c r="A51" s="642" t="s">
        <v>44</v>
      </c>
      <c r="B51" s="642"/>
      <c r="C51" s="281"/>
      <c r="D51" s="293">
        <v>-52322.27</v>
      </c>
      <c r="E51" s="280">
        <v>375485</v>
      </c>
      <c r="F51" s="280">
        <v>561786</v>
      </c>
      <c r="G51" s="281"/>
      <c r="H51" s="837">
        <v>133978.73000000001</v>
      </c>
      <c r="I51" s="837"/>
    </row>
    <row r="52" spans="1:9" ht="12" customHeight="1" outlineLevel="1">
      <c r="A52" s="642" t="s">
        <v>46</v>
      </c>
      <c r="B52" s="642"/>
      <c r="C52" s="281"/>
      <c r="D52" s="299">
        <v>-931.5</v>
      </c>
      <c r="E52" s="281"/>
      <c r="F52" s="281"/>
      <c r="G52" s="281"/>
      <c r="H52" s="841">
        <v>-931.5</v>
      </c>
      <c r="I52" s="841"/>
    </row>
    <row r="53" spans="1:9" ht="12" customHeight="1" outlineLevel="1">
      <c r="A53" s="642" t="s">
        <v>47</v>
      </c>
      <c r="B53" s="642"/>
      <c r="C53" s="281"/>
      <c r="D53" s="293">
        <v>-1197</v>
      </c>
      <c r="E53" s="281"/>
      <c r="F53" s="281"/>
      <c r="G53" s="281"/>
      <c r="H53" s="838">
        <v>-1197</v>
      </c>
      <c r="I53" s="838"/>
    </row>
    <row r="54" spans="1:9" ht="32.25" customHeight="1">
      <c r="A54" s="612" t="s">
        <v>48</v>
      </c>
      <c r="B54" s="612"/>
      <c r="C54" s="276"/>
      <c r="D54" s="294">
        <v>-12415.18</v>
      </c>
      <c r="E54" s="275">
        <v>1186927</v>
      </c>
      <c r="F54" s="275">
        <v>1763729</v>
      </c>
      <c r="G54" s="276"/>
      <c r="H54" s="614">
        <v>564386.81999999995</v>
      </c>
      <c r="I54" s="614"/>
    </row>
    <row r="55" spans="1:9" ht="24" customHeight="1" outlineLevel="1">
      <c r="A55" s="642" t="s">
        <v>49</v>
      </c>
      <c r="B55" s="642"/>
      <c r="C55" s="281"/>
      <c r="D55" s="293">
        <v>-18516.37</v>
      </c>
      <c r="E55" s="280">
        <v>526322</v>
      </c>
      <c r="F55" s="280">
        <v>777726</v>
      </c>
      <c r="G55" s="281"/>
      <c r="H55" s="837">
        <v>232887.63</v>
      </c>
      <c r="I55" s="837"/>
    </row>
    <row r="56" spans="1:9" ht="24" customHeight="1" outlineLevel="2">
      <c r="A56" s="833" t="s">
        <v>187</v>
      </c>
      <c r="B56" s="833"/>
      <c r="C56" s="281"/>
      <c r="D56" s="293">
        <v>-5196.5600000000004</v>
      </c>
      <c r="E56" s="280">
        <v>210216</v>
      </c>
      <c r="F56" s="280">
        <v>305936</v>
      </c>
      <c r="G56" s="281"/>
      <c r="H56" s="837">
        <v>90523.44</v>
      </c>
      <c r="I56" s="837"/>
    </row>
    <row r="57" spans="1:9" ht="36" customHeight="1" outlineLevel="2">
      <c r="A57" s="833" t="s">
        <v>199</v>
      </c>
      <c r="B57" s="833"/>
      <c r="C57" s="281"/>
      <c r="D57" s="293">
        <v>-1795.58</v>
      </c>
      <c r="E57" s="280">
        <v>126442</v>
      </c>
      <c r="F57" s="280">
        <v>188716</v>
      </c>
      <c r="G57" s="281"/>
      <c r="H57" s="837">
        <v>60478.42</v>
      </c>
      <c r="I57" s="837"/>
    </row>
    <row r="58" spans="1:9" ht="36" customHeight="1" outlineLevel="2">
      <c r="A58" s="833" t="s">
        <v>77</v>
      </c>
      <c r="B58" s="833"/>
      <c r="C58" s="281"/>
      <c r="D58" s="293">
        <v>-11524.23</v>
      </c>
      <c r="E58" s="280">
        <v>189664</v>
      </c>
      <c r="F58" s="280">
        <v>283074</v>
      </c>
      <c r="G58" s="281"/>
      <c r="H58" s="837">
        <v>81885.77</v>
      </c>
      <c r="I58" s="837"/>
    </row>
    <row r="59" spans="1:9" ht="24" customHeight="1" outlineLevel="1">
      <c r="A59" s="642" t="s">
        <v>50</v>
      </c>
      <c r="B59" s="642"/>
      <c r="C59" s="281"/>
      <c r="D59" s="280">
        <v>6101.19</v>
      </c>
      <c r="E59" s="280">
        <v>660605</v>
      </c>
      <c r="F59" s="280">
        <v>986003</v>
      </c>
      <c r="G59" s="281"/>
      <c r="H59" s="837">
        <v>331499.19</v>
      </c>
      <c r="I59" s="837"/>
    </row>
    <row r="60" spans="1:9" ht="21.75" customHeight="1">
      <c r="A60" s="612" t="s">
        <v>51</v>
      </c>
      <c r="B60" s="612"/>
      <c r="C60" s="276"/>
      <c r="D60" s="275">
        <v>5732134.54</v>
      </c>
      <c r="E60" s="275">
        <v>32562450.399999999</v>
      </c>
      <c r="F60" s="275">
        <v>36929042.969999999</v>
      </c>
      <c r="G60" s="276"/>
      <c r="H60" s="614">
        <v>10098727.109999999</v>
      </c>
      <c r="I60" s="614"/>
    </row>
    <row r="61" spans="1:9" ht="36" customHeight="1" outlineLevel="1">
      <c r="A61" s="642" t="s">
        <v>52</v>
      </c>
      <c r="B61" s="642"/>
      <c r="C61" s="281"/>
      <c r="D61" s="280">
        <v>5736857.46</v>
      </c>
      <c r="E61" s="280">
        <v>23039716.399999999</v>
      </c>
      <c r="F61" s="280">
        <v>25780696.550000001</v>
      </c>
      <c r="G61" s="281"/>
      <c r="H61" s="837">
        <v>8477837.6099999994</v>
      </c>
      <c r="I61" s="837"/>
    </row>
    <row r="62" spans="1:9" ht="24" customHeight="1" outlineLevel="1">
      <c r="A62" s="642" t="s">
        <v>53</v>
      </c>
      <c r="B62" s="642"/>
      <c r="C62" s="281"/>
      <c r="D62" s="293">
        <v>-5222.42</v>
      </c>
      <c r="E62" s="280">
        <v>9066234</v>
      </c>
      <c r="F62" s="280">
        <v>10454146.42</v>
      </c>
      <c r="G62" s="281"/>
      <c r="H62" s="837">
        <v>1382690</v>
      </c>
      <c r="I62" s="837"/>
    </row>
    <row r="63" spans="1:9" ht="24" customHeight="1" outlineLevel="1">
      <c r="A63" s="642" t="s">
        <v>188</v>
      </c>
      <c r="B63" s="642"/>
      <c r="C63" s="281"/>
      <c r="D63" s="282">
        <v>499.5</v>
      </c>
      <c r="E63" s="280">
        <v>456500</v>
      </c>
      <c r="F63" s="280">
        <v>694200</v>
      </c>
      <c r="G63" s="281"/>
      <c r="H63" s="837">
        <v>238199.5</v>
      </c>
      <c r="I63" s="837"/>
    </row>
    <row r="64" spans="1:9" ht="48" customHeight="1" outlineLevel="2">
      <c r="A64" s="833" t="s">
        <v>527</v>
      </c>
      <c r="B64" s="833"/>
      <c r="C64" s="281"/>
      <c r="D64" s="282">
        <v>500</v>
      </c>
      <c r="E64" s="281"/>
      <c r="F64" s="281"/>
      <c r="G64" s="281"/>
      <c r="H64" s="842">
        <v>500</v>
      </c>
      <c r="I64" s="842"/>
    </row>
    <row r="65" spans="1:9" ht="24" customHeight="1" outlineLevel="2">
      <c r="A65" s="833" t="s">
        <v>189</v>
      </c>
      <c r="B65" s="833"/>
      <c r="C65" s="281"/>
      <c r="D65" s="299">
        <v>-0.5</v>
      </c>
      <c r="E65" s="280">
        <v>456500</v>
      </c>
      <c r="F65" s="280">
        <v>694200</v>
      </c>
      <c r="G65" s="281"/>
      <c r="H65" s="837">
        <v>237699.5</v>
      </c>
      <c r="I65" s="837"/>
    </row>
    <row r="66" spans="1:9" ht="21.75" customHeight="1">
      <c r="A66" s="612" t="s">
        <v>56</v>
      </c>
      <c r="B66" s="612"/>
      <c r="C66" s="276"/>
      <c r="D66" s="275">
        <v>31136464.460000001</v>
      </c>
      <c r="E66" s="275">
        <v>42413258.649999999</v>
      </c>
      <c r="F66" s="275">
        <v>41720205.979999997</v>
      </c>
      <c r="G66" s="276"/>
      <c r="H66" s="614">
        <v>30443411.789999999</v>
      </c>
      <c r="I66" s="614"/>
    </row>
    <row r="67" spans="1:9" ht="24" customHeight="1" outlineLevel="1">
      <c r="A67" s="642" t="s">
        <v>57</v>
      </c>
      <c r="B67" s="642"/>
      <c r="C67" s="281"/>
      <c r="D67" s="280">
        <v>31136464.460000001</v>
      </c>
      <c r="E67" s="280">
        <v>42413258.649999999</v>
      </c>
      <c r="F67" s="280">
        <v>41720205.979999997</v>
      </c>
      <c r="G67" s="281"/>
      <c r="H67" s="837">
        <v>30443411.789999999</v>
      </c>
      <c r="I67" s="837"/>
    </row>
    <row r="68" spans="1:9" ht="11.25" customHeight="1">
      <c r="A68" s="612" t="s">
        <v>61</v>
      </c>
      <c r="B68" s="612"/>
      <c r="C68" s="276"/>
      <c r="D68" s="275">
        <v>1000000</v>
      </c>
      <c r="E68" s="276"/>
      <c r="F68" s="276"/>
      <c r="G68" s="276"/>
      <c r="H68" s="614">
        <v>1000000</v>
      </c>
      <c r="I68" s="614"/>
    </row>
    <row r="69" spans="1:9" ht="12" customHeight="1" outlineLevel="1">
      <c r="A69" s="642" t="s">
        <v>62</v>
      </c>
      <c r="B69" s="642"/>
      <c r="C69" s="281"/>
      <c r="D69" s="280">
        <v>1000000</v>
      </c>
      <c r="E69" s="281"/>
      <c r="F69" s="281"/>
      <c r="G69" s="281"/>
      <c r="H69" s="837">
        <v>1000000</v>
      </c>
      <c r="I69" s="837"/>
    </row>
    <row r="70" spans="1:9" ht="21.75" customHeight="1">
      <c r="A70" s="612" t="s">
        <v>190</v>
      </c>
      <c r="B70" s="612"/>
      <c r="C70" s="276"/>
      <c r="D70" s="294">
        <v>-28533810.469999999</v>
      </c>
      <c r="E70" s="276"/>
      <c r="F70" s="275">
        <v>2127924.02</v>
      </c>
      <c r="G70" s="276"/>
      <c r="H70" s="843">
        <v>-26405886.449999999</v>
      </c>
      <c r="I70" s="843"/>
    </row>
    <row r="71" spans="1:9" ht="36" customHeight="1" outlineLevel="1">
      <c r="A71" s="642" t="s">
        <v>191</v>
      </c>
      <c r="B71" s="642"/>
      <c r="C71" s="281"/>
      <c r="D71" s="280">
        <v>62114880.609999999</v>
      </c>
      <c r="E71" s="281"/>
      <c r="F71" s="280">
        <v>2127924.02</v>
      </c>
      <c r="G71" s="281"/>
      <c r="H71" s="837">
        <v>64242804.630000003</v>
      </c>
      <c r="I71" s="837"/>
    </row>
    <row r="72" spans="1:9" ht="36" customHeight="1" outlineLevel="1">
      <c r="A72" s="642" t="s">
        <v>192</v>
      </c>
      <c r="B72" s="642"/>
      <c r="C72" s="281"/>
      <c r="D72" s="293">
        <v>-90648691.079999998</v>
      </c>
      <c r="E72" s="281"/>
      <c r="F72" s="281"/>
      <c r="G72" s="281"/>
      <c r="H72" s="838">
        <v>-90648691.079999998</v>
      </c>
      <c r="I72" s="838"/>
    </row>
    <row r="73" spans="1:9" ht="21.75" customHeight="1">
      <c r="A73" s="612" t="s">
        <v>193</v>
      </c>
      <c r="B73" s="612"/>
      <c r="C73" s="276"/>
      <c r="D73" s="276"/>
      <c r="E73" s="275">
        <v>37970299.619999997</v>
      </c>
      <c r="F73" s="275">
        <v>37970299.619999997</v>
      </c>
      <c r="G73" s="276"/>
      <c r="H73" s="277"/>
      <c r="I73" s="278"/>
    </row>
    <row r="74" spans="1:9" ht="24" customHeight="1" outlineLevel="1">
      <c r="A74" s="642" t="s">
        <v>194</v>
      </c>
      <c r="B74" s="642"/>
      <c r="C74" s="281"/>
      <c r="D74" s="281"/>
      <c r="E74" s="280">
        <v>37970299.619999997</v>
      </c>
      <c r="F74" s="280">
        <v>37970299.619999997</v>
      </c>
      <c r="G74" s="281"/>
      <c r="H74" s="283"/>
      <c r="I74" s="284"/>
    </row>
    <row r="75" spans="1:9" ht="21.75" customHeight="1">
      <c r="A75" s="612" t="s">
        <v>66</v>
      </c>
      <c r="B75" s="612"/>
      <c r="C75" s="276"/>
      <c r="D75" s="276"/>
      <c r="E75" s="275">
        <v>37934807.619999997</v>
      </c>
      <c r="F75" s="275">
        <v>37934807.619999997</v>
      </c>
      <c r="G75" s="276"/>
      <c r="H75" s="277"/>
      <c r="I75" s="278"/>
    </row>
    <row r="76" spans="1:9" ht="24" customHeight="1" outlineLevel="1">
      <c r="A76" s="642" t="s">
        <v>67</v>
      </c>
      <c r="B76" s="642"/>
      <c r="C76" s="281"/>
      <c r="D76" s="281"/>
      <c r="E76" s="280">
        <v>37934807.619999997</v>
      </c>
      <c r="F76" s="280">
        <v>37934807.619999997</v>
      </c>
      <c r="G76" s="281"/>
      <c r="H76" s="283"/>
      <c r="I76" s="284"/>
    </row>
    <row r="77" spans="1:9" ht="11.25" customHeight="1">
      <c r="A77" s="612" t="s">
        <v>70</v>
      </c>
      <c r="B77" s="612"/>
      <c r="C77" s="276"/>
      <c r="D77" s="276"/>
      <c r="E77" s="275">
        <v>35492</v>
      </c>
      <c r="F77" s="275">
        <v>35492</v>
      </c>
      <c r="G77" s="276"/>
      <c r="H77" s="277"/>
      <c r="I77" s="278"/>
    </row>
    <row r="78" spans="1:9" ht="36" customHeight="1" outlineLevel="1">
      <c r="A78" s="642" t="s">
        <v>528</v>
      </c>
      <c r="B78" s="642"/>
      <c r="C78" s="281"/>
      <c r="D78" s="281"/>
      <c r="E78" s="280">
        <v>33700</v>
      </c>
      <c r="F78" s="280">
        <v>33700</v>
      </c>
      <c r="G78" s="281"/>
      <c r="H78" s="283"/>
      <c r="I78" s="284"/>
    </row>
    <row r="79" spans="1:9" ht="12" customHeight="1" outlineLevel="1">
      <c r="A79" s="642" t="s">
        <v>195</v>
      </c>
      <c r="B79" s="642"/>
      <c r="C79" s="281"/>
      <c r="D79" s="281"/>
      <c r="E79" s="280">
        <v>1792</v>
      </c>
      <c r="F79" s="280">
        <v>1792</v>
      </c>
      <c r="G79" s="281"/>
      <c r="H79" s="283"/>
      <c r="I79" s="284"/>
    </row>
    <row r="80" spans="1:9" ht="32.25" customHeight="1">
      <c r="A80" s="612" t="s">
        <v>250</v>
      </c>
      <c r="B80" s="612"/>
      <c r="C80" s="276"/>
      <c r="D80" s="276"/>
      <c r="E80" s="275">
        <v>149661.82999999999</v>
      </c>
      <c r="F80" s="275">
        <v>149661.82999999999</v>
      </c>
      <c r="G80" s="276"/>
      <c r="H80" s="277"/>
      <c r="I80" s="278"/>
    </row>
    <row r="81" spans="1:9" ht="36" customHeight="1" outlineLevel="1">
      <c r="A81" s="642" t="s">
        <v>251</v>
      </c>
      <c r="B81" s="642"/>
      <c r="C81" s="281"/>
      <c r="D81" s="281"/>
      <c r="E81" s="280">
        <v>149661.82999999999</v>
      </c>
      <c r="F81" s="280">
        <v>149661.82999999999</v>
      </c>
      <c r="G81" s="281"/>
      <c r="H81" s="283"/>
      <c r="I81" s="284"/>
    </row>
    <row r="82" spans="1:9" ht="21.75" customHeight="1">
      <c r="A82" s="612" t="s">
        <v>72</v>
      </c>
      <c r="B82" s="612"/>
      <c r="C82" s="276"/>
      <c r="D82" s="276"/>
      <c r="E82" s="275">
        <v>35687663.770000003</v>
      </c>
      <c r="F82" s="275">
        <v>35687663.770000003</v>
      </c>
      <c r="G82" s="276"/>
      <c r="H82" s="277"/>
      <c r="I82" s="278"/>
    </row>
    <row r="83" spans="1:9" ht="24" customHeight="1" outlineLevel="1">
      <c r="A83" s="642" t="s">
        <v>73</v>
      </c>
      <c r="B83" s="642"/>
      <c r="C83" s="281"/>
      <c r="D83" s="281"/>
      <c r="E83" s="280">
        <v>35687663.770000003</v>
      </c>
      <c r="F83" s="280">
        <v>35687663.770000003</v>
      </c>
      <c r="G83" s="281"/>
      <c r="H83" s="283"/>
      <c r="I83" s="284"/>
    </row>
    <row r="84" spans="1:9" ht="11.25" customHeight="1">
      <c r="A84" s="612" t="s">
        <v>74</v>
      </c>
      <c r="B84" s="612"/>
      <c r="C84" s="276"/>
      <c r="D84" s="276"/>
      <c r="E84" s="275">
        <v>5050</v>
      </c>
      <c r="F84" s="275">
        <v>5050</v>
      </c>
      <c r="G84" s="276"/>
      <c r="H84" s="277"/>
      <c r="I84" s="278"/>
    </row>
    <row r="85" spans="1:9" ht="12" customHeight="1" outlineLevel="1">
      <c r="A85" s="642" t="s">
        <v>198</v>
      </c>
      <c r="B85" s="642"/>
      <c r="C85" s="281"/>
      <c r="D85" s="281"/>
      <c r="E85" s="280">
        <v>5050</v>
      </c>
      <c r="F85" s="280">
        <v>5050</v>
      </c>
      <c r="G85" s="281"/>
      <c r="H85" s="283"/>
      <c r="I85" s="284"/>
    </row>
    <row r="86" spans="1:9" ht="12" customHeight="1">
      <c r="A86" s="840" t="s">
        <v>0</v>
      </c>
      <c r="B86" s="840"/>
      <c r="C86" s="296">
        <v>12139545.25</v>
      </c>
      <c r="D86" s="296">
        <v>12139545.25</v>
      </c>
      <c r="E86" s="296">
        <v>288914409.36000001</v>
      </c>
      <c r="F86" s="296">
        <v>288914409.36000001</v>
      </c>
      <c r="G86" s="296">
        <v>19135907.859999999</v>
      </c>
      <c r="H86" s="839">
        <v>19135907.859999999</v>
      </c>
      <c r="I86" s="839"/>
    </row>
  </sheetData>
  <mergeCells count="117">
    <mergeCell ref="H86:I86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71:B71"/>
    <mergeCell ref="H71:I71"/>
    <mergeCell ref="A72:B72"/>
    <mergeCell ref="H72:I72"/>
    <mergeCell ref="A73:B73"/>
    <mergeCell ref="A74:B74"/>
    <mergeCell ref="A68:B68"/>
    <mergeCell ref="H68:I68"/>
    <mergeCell ref="A69:B69"/>
    <mergeCell ref="H69:I69"/>
    <mergeCell ref="A70:B70"/>
    <mergeCell ref="H70:I70"/>
    <mergeCell ref="A65:B65"/>
    <mergeCell ref="H65:I65"/>
    <mergeCell ref="A66:B66"/>
    <mergeCell ref="H66:I66"/>
    <mergeCell ref="A67:B67"/>
    <mergeCell ref="H67:I67"/>
    <mergeCell ref="A62:B62"/>
    <mergeCell ref="H62:I62"/>
    <mergeCell ref="A63:B63"/>
    <mergeCell ref="H63:I63"/>
    <mergeCell ref="A64:B64"/>
    <mergeCell ref="H64:I64"/>
    <mergeCell ref="A59:B59"/>
    <mergeCell ref="H59:I59"/>
    <mergeCell ref="A60:B60"/>
    <mergeCell ref="H60:I60"/>
    <mergeCell ref="A61:B61"/>
    <mergeCell ref="H61:I61"/>
    <mergeCell ref="A56:B56"/>
    <mergeCell ref="H56:I56"/>
    <mergeCell ref="A57:B57"/>
    <mergeCell ref="H57:I57"/>
    <mergeCell ref="A58:B58"/>
    <mergeCell ref="H58:I58"/>
    <mergeCell ref="A53:B53"/>
    <mergeCell ref="H53:I53"/>
    <mergeCell ref="A54:B54"/>
    <mergeCell ref="H54:I54"/>
    <mergeCell ref="A55:B55"/>
    <mergeCell ref="H55:I55"/>
    <mergeCell ref="A50:B50"/>
    <mergeCell ref="H50:I50"/>
    <mergeCell ref="A51:B51"/>
    <mergeCell ref="H51:I51"/>
    <mergeCell ref="A52:B52"/>
    <mergeCell ref="H52:I52"/>
    <mergeCell ref="A47:B47"/>
    <mergeCell ref="H47:I47"/>
    <mergeCell ref="A48:B48"/>
    <mergeCell ref="H48:I48"/>
    <mergeCell ref="A49:B49"/>
    <mergeCell ref="H49:I49"/>
    <mergeCell ref="A42:B42"/>
    <mergeCell ref="A43:B43"/>
    <mergeCell ref="H43:I43"/>
    <mergeCell ref="A44:B44"/>
    <mergeCell ref="A45:B45"/>
    <mergeCell ref="A46:B46"/>
    <mergeCell ref="H46:I46"/>
    <mergeCell ref="A36:B36"/>
    <mergeCell ref="A37:B37"/>
    <mergeCell ref="A38:B38"/>
    <mergeCell ref="A39:B39"/>
    <mergeCell ref="A40:B40"/>
    <mergeCell ref="A41:B41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7:B7"/>
    <mergeCell ref="H7:I7"/>
    <mergeCell ref="A8:B8"/>
    <mergeCell ref="A9:B9"/>
    <mergeCell ref="A10:B10"/>
    <mergeCell ref="A11:B11"/>
    <mergeCell ref="A1:H1"/>
    <mergeCell ref="A2:H2"/>
    <mergeCell ref="B4:H4"/>
    <mergeCell ref="A6:B6"/>
    <mergeCell ref="C6:D6"/>
    <mergeCell ref="E6:F6"/>
    <mergeCell ref="G6:I6"/>
    <mergeCell ref="A12:B12"/>
    <mergeCell ref="A13:B13"/>
  </mergeCell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outlinePr summaryBelow="0" summaryRight="0"/>
    <pageSetUpPr autoPageBreaks="0" fitToPage="1"/>
  </sheetPr>
  <dimension ref="A1:O46"/>
  <sheetViews>
    <sheetView workbookViewId="0">
      <selection activeCell="H32" sqref="H32"/>
    </sheetView>
  </sheetViews>
  <sheetFormatPr defaultColWidth="9.33203125" defaultRowHeight="11.25" outlineLevelRow="2"/>
  <cols>
    <col min="1" max="1" width="66.33203125" style="268" customWidth="1"/>
    <col min="2" max="2" width="19" style="268" hidden="1" customWidth="1"/>
    <col min="3" max="3" width="19.1640625" style="268" hidden="1" customWidth="1"/>
    <col min="4" max="4" width="7.83203125" style="268" hidden="1" customWidth="1"/>
    <col min="5" max="5" width="13.6640625" style="268" hidden="1" customWidth="1"/>
    <col min="6" max="6" width="23.6640625" style="268" customWidth="1"/>
    <col min="7" max="7" width="17.6640625" style="268" customWidth="1"/>
    <col min="8" max="8" width="23.6640625" style="268" customWidth="1"/>
    <col min="9" max="9" width="19.6640625" style="268" customWidth="1"/>
    <col min="10" max="11" width="15.5" style="268" customWidth="1"/>
    <col min="12" max="12" width="18.33203125" style="268" customWidth="1"/>
    <col min="13" max="13" width="23.6640625" style="268" customWidth="1"/>
    <col min="14" max="14" width="17" style="268" customWidth="1"/>
    <col min="15" max="15" width="23.6640625" style="268" customWidth="1"/>
    <col min="16" max="256" width="10.6640625" style="268" customWidth="1"/>
    <col min="257" max="16384" width="9.33203125" style="268"/>
  </cols>
  <sheetData>
    <row r="1" spans="1:15" ht="12.75" customHeight="1">
      <c r="A1" s="845" t="s">
        <v>427</v>
      </c>
      <c r="B1" s="845"/>
      <c r="C1" s="845"/>
      <c r="D1" s="845"/>
    </row>
    <row r="2" spans="1:15" ht="15.75" customHeight="1">
      <c r="A2" s="846" t="s">
        <v>579</v>
      </c>
      <c r="B2" s="846"/>
      <c r="C2" s="846"/>
      <c r="D2" s="846"/>
    </row>
    <row r="3" spans="1:15" ht="2.1" customHeight="1"/>
    <row r="4" spans="1:15" ht="12" customHeight="1">
      <c r="A4" s="847" t="s">
        <v>578</v>
      </c>
      <c r="B4" s="847" t="s">
        <v>577</v>
      </c>
      <c r="C4" s="847" t="s">
        <v>576</v>
      </c>
      <c r="D4" s="847" t="s">
        <v>575</v>
      </c>
      <c r="E4" s="847"/>
      <c r="F4" s="844" t="s">
        <v>574</v>
      </c>
      <c r="G4" s="844"/>
      <c r="H4" s="844"/>
      <c r="I4" s="844" t="s">
        <v>573</v>
      </c>
      <c r="J4" s="844"/>
      <c r="K4" s="844"/>
      <c r="L4" s="844"/>
      <c r="M4" s="844" t="s">
        <v>572</v>
      </c>
      <c r="N4" s="844"/>
      <c r="O4" s="844"/>
    </row>
    <row r="5" spans="1:15" ht="24" customHeight="1">
      <c r="A5" s="848"/>
      <c r="B5" s="848"/>
      <c r="C5" s="848"/>
      <c r="D5" s="849"/>
      <c r="E5" s="850"/>
      <c r="F5" s="269" t="s">
        <v>571</v>
      </c>
      <c r="G5" s="269" t="s">
        <v>570</v>
      </c>
      <c r="H5" s="269" t="s">
        <v>569</v>
      </c>
      <c r="I5" s="269" t="s">
        <v>568</v>
      </c>
      <c r="J5" s="269" t="s">
        <v>567</v>
      </c>
      <c r="K5" s="269" t="s">
        <v>566</v>
      </c>
      <c r="L5" s="269" t="s">
        <v>565</v>
      </c>
      <c r="M5" s="269" t="s">
        <v>564</v>
      </c>
      <c r="N5" s="269" t="s">
        <v>563</v>
      </c>
      <c r="O5" s="269" t="s">
        <v>562</v>
      </c>
    </row>
    <row r="6" spans="1:15" ht="12" customHeight="1">
      <c r="A6" s="347" t="s">
        <v>561</v>
      </c>
      <c r="B6" s="355"/>
      <c r="C6" s="355"/>
      <c r="D6" s="357"/>
      <c r="E6" s="356"/>
      <c r="F6" s="354">
        <v>9775684</v>
      </c>
      <c r="G6" s="355"/>
      <c r="H6" s="354">
        <v>9775684</v>
      </c>
      <c r="I6" s="355"/>
      <c r="J6" s="355"/>
      <c r="K6" s="355"/>
      <c r="L6" s="355"/>
      <c r="M6" s="354">
        <v>9775684</v>
      </c>
      <c r="N6" s="355"/>
      <c r="O6" s="354">
        <v>9775684</v>
      </c>
    </row>
    <row r="7" spans="1:15" ht="12" customHeight="1">
      <c r="A7" s="347" t="s">
        <v>546</v>
      </c>
      <c r="B7" s="355"/>
      <c r="C7" s="355"/>
      <c r="D7" s="357"/>
      <c r="E7" s="356"/>
      <c r="F7" s="354">
        <v>3747757387</v>
      </c>
      <c r="G7" s="355"/>
      <c r="H7" s="354">
        <v>3747757387</v>
      </c>
      <c r="I7" s="355"/>
      <c r="J7" s="355"/>
      <c r="K7" s="355"/>
      <c r="L7" s="355"/>
      <c r="M7" s="354">
        <v>3747757387</v>
      </c>
      <c r="N7" s="355"/>
      <c r="O7" s="354">
        <v>3747757387</v>
      </c>
    </row>
    <row r="8" spans="1:15" ht="12" customHeight="1">
      <c r="A8" s="347" t="s">
        <v>560</v>
      </c>
      <c r="B8" s="355"/>
      <c r="C8" s="355"/>
      <c r="D8" s="357"/>
      <c r="E8" s="356"/>
      <c r="F8" s="354">
        <v>3666239056</v>
      </c>
      <c r="G8" s="355"/>
      <c r="H8" s="354">
        <v>3666239056</v>
      </c>
      <c r="I8" s="355"/>
      <c r="J8" s="355"/>
      <c r="K8" s="355"/>
      <c r="L8" s="355"/>
      <c r="M8" s="354">
        <v>3666239056</v>
      </c>
      <c r="N8" s="355"/>
      <c r="O8" s="354">
        <v>3666239056</v>
      </c>
    </row>
    <row r="9" spans="1:15" ht="12" customHeight="1">
      <c r="A9" s="347" t="s">
        <v>543</v>
      </c>
      <c r="B9" s="355"/>
      <c r="C9" s="355"/>
      <c r="D9" s="357"/>
      <c r="E9" s="356"/>
      <c r="F9" s="354">
        <v>4397896</v>
      </c>
      <c r="G9" s="355"/>
      <c r="H9" s="354">
        <v>4397896</v>
      </c>
      <c r="I9" s="355"/>
      <c r="J9" s="355"/>
      <c r="K9" s="355"/>
      <c r="L9" s="354">
        <v>936425</v>
      </c>
      <c r="M9" s="354">
        <v>3461471</v>
      </c>
      <c r="N9" s="355"/>
      <c r="O9" s="354">
        <v>3461471</v>
      </c>
    </row>
    <row r="10" spans="1:15" ht="12" customHeight="1" collapsed="1">
      <c r="A10" s="347" t="s">
        <v>545</v>
      </c>
      <c r="B10" s="355"/>
      <c r="C10" s="355"/>
      <c r="D10" s="357"/>
      <c r="E10" s="356"/>
      <c r="F10" s="354">
        <v>501828550</v>
      </c>
      <c r="G10" s="355"/>
      <c r="H10" s="354">
        <v>501828550</v>
      </c>
      <c r="I10" s="354">
        <v>12786357.17</v>
      </c>
      <c r="J10" s="355"/>
      <c r="K10" s="355"/>
      <c r="L10" s="354">
        <v>6393178.5999999996</v>
      </c>
      <c r="M10" s="354">
        <v>508221728.56999999</v>
      </c>
      <c r="N10" s="355"/>
      <c r="O10" s="354">
        <v>508221728.56999999</v>
      </c>
    </row>
    <row r="11" spans="1:15" ht="12" hidden="1" customHeight="1" outlineLevel="1">
      <c r="A11" s="358" t="s">
        <v>559</v>
      </c>
      <c r="B11" s="355"/>
      <c r="C11" s="355"/>
      <c r="D11" s="357"/>
      <c r="E11" s="356"/>
      <c r="F11" s="354">
        <v>339661</v>
      </c>
      <c r="G11" s="355"/>
      <c r="H11" s="354">
        <v>339661</v>
      </c>
      <c r="I11" s="355"/>
      <c r="J11" s="355"/>
      <c r="K11" s="355"/>
      <c r="L11" s="355"/>
      <c r="M11" s="354">
        <v>339661</v>
      </c>
      <c r="N11" s="355"/>
      <c r="O11" s="354">
        <v>339661</v>
      </c>
    </row>
    <row r="12" spans="1:15" ht="12" hidden="1" customHeight="1" outlineLevel="1">
      <c r="A12" s="358" t="s">
        <v>558</v>
      </c>
      <c r="B12" s="355"/>
      <c r="C12" s="355"/>
      <c r="D12" s="357"/>
      <c r="E12" s="356"/>
      <c r="F12" s="354">
        <v>1491738</v>
      </c>
      <c r="G12" s="355"/>
      <c r="H12" s="354">
        <v>1491738</v>
      </c>
      <c r="I12" s="355"/>
      <c r="J12" s="355"/>
      <c r="K12" s="355"/>
      <c r="L12" s="355"/>
      <c r="M12" s="354">
        <v>1491738</v>
      </c>
      <c r="N12" s="355"/>
      <c r="O12" s="354">
        <v>1491738</v>
      </c>
    </row>
    <row r="13" spans="1:15" ht="12" hidden="1" customHeight="1" outlineLevel="1">
      <c r="A13" s="358" t="s">
        <v>557</v>
      </c>
      <c r="B13" s="355"/>
      <c r="C13" s="355"/>
      <c r="D13" s="357"/>
      <c r="E13" s="356"/>
      <c r="F13" s="354">
        <v>1839400</v>
      </c>
      <c r="G13" s="355"/>
      <c r="H13" s="354">
        <v>1839400</v>
      </c>
      <c r="I13" s="355"/>
      <c r="J13" s="355"/>
      <c r="K13" s="355"/>
      <c r="L13" s="355"/>
      <c r="M13" s="354">
        <v>1839400</v>
      </c>
      <c r="N13" s="355"/>
      <c r="O13" s="354">
        <v>1839400</v>
      </c>
    </row>
    <row r="14" spans="1:15" ht="12" hidden="1" customHeight="1" outlineLevel="1">
      <c r="A14" s="358" t="s">
        <v>556</v>
      </c>
      <c r="B14" s="355"/>
      <c r="C14" s="355"/>
      <c r="D14" s="357"/>
      <c r="E14" s="356"/>
      <c r="F14" s="354">
        <v>2919186</v>
      </c>
      <c r="G14" s="355"/>
      <c r="H14" s="354">
        <v>2919186</v>
      </c>
      <c r="I14" s="355"/>
      <c r="J14" s="355"/>
      <c r="K14" s="355"/>
      <c r="L14" s="355"/>
      <c r="M14" s="354">
        <v>2919186</v>
      </c>
      <c r="N14" s="355"/>
      <c r="O14" s="354">
        <v>2919186</v>
      </c>
    </row>
    <row r="15" spans="1:15" ht="12" hidden="1" customHeight="1" outlineLevel="1" collapsed="1">
      <c r="A15" s="358" t="s">
        <v>555</v>
      </c>
      <c r="B15" s="355"/>
      <c r="C15" s="355"/>
      <c r="D15" s="357"/>
      <c r="E15" s="356"/>
      <c r="F15" s="354">
        <v>12556019</v>
      </c>
      <c r="G15" s="355"/>
      <c r="H15" s="354">
        <v>12556019</v>
      </c>
      <c r="I15" s="355"/>
      <c r="J15" s="355"/>
      <c r="K15" s="355"/>
      <c r="L15" s="355"/>
      <c r="M15" s="354">
        <v>12556019</v>
      </c>
      <c r="N15" s="355"/>
      <c r="O15" s="354">
        <v>12556019</v>
      </c>
    </row>
    <row r="16" spans="1:15" ht="12" hidden="1" customHeight="1" outlineLevel="2" collapsed="1">
      <c r="A16" s="359" t="s">
        <v>554</v>
      </c>
      <c r="B16" s="355"/>
      <c r="C16" s="355"/>
      <c r="D16" s="357"/>
      <c r="E16" s="356"/>
      <c r="F16" s="354">
        <v>241262</v>
      </c>
      <c r="G16" s="355"/>
      <c r="H16" s="354">
        <v>241262</v>
      </c>
      <c r="I16" s="355"/>
      <c r="J16" s="355"/>
      <c r="K16" s="355"/>
      <c r="L16" s="355"/>
      <c r="M16" s="354">
        <v>241262</v>
      </c>
      <c r="N16" s="355"/>
      <c r="O16" s="354">
        <v>241262</v>
      </c>
    </row>
    <row r="17" spans="1:15" ht="12" hidden="1" customHeight="1" outlineLevel="1">
      <c r="A17" s="358" t="s">
        <v>553</v>
      </c>
      <c r="B17" s="355"/>
      <c r="C17" s="355"/>
      <c r="D17" s="357"/>
      <c r="E17" s="356"/>
      <c r="F17" s="354">
        <v>10739853</v>
      </c>
      <c r="G17" s="355"/>
      <c r="H17" s="354">
        <v>10739853</v>
      </c>
      <c r="I17" s="355"/>
      <c r="J17" s="355"/>
      <c r="K17" s="355"/>
      <c r="L17" s="355"/>
      <c r="M17" s="354">
        <v>10739853</v>
      </c>
      <c r="N17" s="355"/>
      <c r="O17" s="354">
        <v>10739853</v>
      </c>
    </row>
    <row r="18" spans="1:15" ht="12" hidden="1" customHeight="1" outlineLevel="1">
      <c r="A18" s="358" t="s">
        <v>552</v>
      </c>
      <c r="B18" s="355"/>
      <c r="C18" s="355"/>
      <c r="D18" s="357"/>
      <c r="E18" s="356"/>
      <c r="F18" s="354">
        <v>290488170</v>
      </c>
      <c r="G18" s="355"/>
      <c r="H18" s="354">
        <v>290488170</v>
      </c>
      <c r="I18" s="355"/>
      <c r="J18" s="355"/>
      <c r="K18" s="355"/>
      <c r="L18" s="355"/>
      <c r="M18" s="354">
        <v>290488170</v>
      </c>
      <c r="N18" s="355"/>
      <c r="O18" s="354">
        <v>290488170</v>
      </c>
    </row>
    <row r="19" spans="1:15" ht="12" hidden="1" customHeight="1" outlineLevel="1">
      <c r="A19" s="358" t="s">
        <v>551</v>
      </c>
      <c r="B19" s="355"/>
      <c r="C19" s="355"/>
      <c r="D19" s="357"/>
      <c r="E19" s="356"/>
      <c r="F19" s="354">
        <v>869402</v>
      </c>
      <c r="G19" s="355"/>
      <c r="H19" s="354">
        <v>869402</v>
      </c>
      <c r="I19" s="354">
        <v>12786357.17</v>
      </c>
      <c r="J19" s="355"/>
      <c r="K19" s="355"/>
      <c r="L19" s="354">
        <v>6393178.5999999996</v>
      </c>
      <c r="M19" s="354">
        <v>7262580.5700000003</v>
      </c>
      <c r="N19" s="355"/>
      <c r="O19" s="354">
        <v>7262580.5700000003</v>
      </c>
    </row>
    <row r="20" spans="1:15" ht="12" hidden="1" customHeight="1" outlineLevel="1">
      <c r="A20" s="358" t="s">
        <v>550</v>
      </c>
      <c r="B20" s="355"/>
      <c r="C20" s="355"/>
      <c r="D20" s="357"/>
      <c r="E20" s="356"/>
      <c r="F20" s="354">
        <v>11763951</v>
      </c>
      <c r="G20" s="355"/>
      <c r="H20" s="354">
        <v>11763951</v>
      </c>
      <c r="I20" s="355"/>
      <c r="J20" s="355"/>
      <c r="K20" s="355"/>
      <c r="L20" s="355"/>
      <c r="M20" s="354">
        <v>11763951</v>
      </c>
      <c r="N20" s="355"/>
      <c r="O20" s="354">
        <v>11763951</v>
      </c>
    </row>
    <row r="21" spans="1:15" ht="12" customHeight="1" collapsed="1">
      <c r="A21" s="347" t="s">
        <v>549</v>
      </c>
      <c r="B21" s="355"/>
      <c r="C21" s="355"/>
      <c r="D21" s="357"/>
      <c r="E21" s="356"/>
      <c r="F21" s="354">
        <v>87015565</v>
      </c>
      <c r="G21" s="355"/>
      <c r="H21" s="354">
        <v>87015565</v>
      </c>
      <c r="I21" s="355"/>
      <c r="J21" s="355"/>
      <c r="K21" s="355"/>
      <c r="L21" s="355"/>
      <c r="M21" s="354">
        <v>87015565</v>
      </c>
      <c r="N21" s="355"/>
      <c r="O21" s="354">
        <v>87015565</v>
      </c>
    </row>
    <row r="22" spans="1:15" ht="12" hidden="1" customHeight="1" outlineLevel="1">
      <c r="A22" s="358" t="s">
        <v>548</v>
      </c>
      <c r="B22" s="355"/>
      <c r="C22" s="355"/>
      <c r="D22" s="357"/>
      <c r="E22" s="356"/>
      <c r="F22" s="354">
        <v>62416232</v>
      </c>
      <c r="G22" s="355"/>
      <c r="H22" s="354">
        <v>62416232</v>
      </c>
      <c r="I22" s="355"/>
      <c r="J22" s="355"/>
      <c r="K22" s="355"/>
      <c r="L22" s="355"/>
      <c r="M22" s="354">
        <v>62416232</v>
      </c>
      <c r="N22" s="355"/>
      <c r="O22" s="354">
        <v>62416232</v>
      </c>
    </row>
    <row r="23" spans="1:15" ht="12" customHeight="1">
      <c r="A23" s="347" t="s">
        <v>544</v>
      </c>
      <c r="B23" s="355"/>
      <c r="C23" s="355"/>
      <c r="D23" s="357"/>
      <c r="E23" s="356"/>
      <c r="F23" s="354">
        <v>936104</v>
      </c>
      <c r="G23" s="355"/>
      <c r="H23" s="354">
        <v>936104</v>
      </c>
      <c r="I23" s="355"/>
      <c r="J23" s="355"/>
      <c r="K23" s="355"/>
      <c r="L23" s="355"/>
      <c r="M23" s="354">
        <v>936104</v>
      </c>
      <c r="N23" s="355"/>
      <c r="O23" s="354">
        <v>936104</v>
      </c>
    </row>
    <row r="24" spans="1:15" ht="12" customHeight="1">
      <c r="A24" s="347" t="s">
        <v>547</v>
      </c>
      <c r="B24" s="355"/>
      <c r="C24" s="355"/>
      <c r="D24" s="357"/>
      <c r="E24" s="356"/>
      <c r="F24" s="354">
        <v>2709436</v>
      </c>
      <c r="G24" s="355"/>
      <c r="H24" s="354">
        <v>2709436</v>
      </c>
      <c r="I24" s="355"/>
      <c r="J24" s="355"/>
      <c r="K24" s="355"/>
      <c r="L24" s="355"/>
      <c r="M24" s="354">
        <v>2709436</v>
      </c>
      <c r="N24" s="355"/>
      <c r="O24" s="354">
        <v>2709436</v>
      </c>
    </row>
    <row r="25" spans="1:15" ht="12" customHeight="1">
      <c r="A25" s="270" t="s">
        <v>0</v>
      </c>
      <c r="B25" s="351"/>
      <c r="C25" s="351"/>
      <c r="D25" s="353"/>
      <c r="E25" s="352"/>
      <c r="F25" s="350">
        <v>8020659678</v>
      </c>
      <c r="G25" s="351"/>
      <c r="H25" s="350">
        <v>8020659678</v>
      </c>
      <c r="I25" s="350">
        <v>12786357.17</v>
      </c>
      <c r="J25" s="351"/>
      <c r="K25" s="351"/>
      <c r="L25" s="350">
        <v>7329603.5999999996</v>
      </c>
      <c r="M25" s="350">
        <v>8026116431.5700006</v>
      </c>
      <c r="N25" s="351"/>
      <c r="O25" s="350">
        <v>8026116431.5700006</v>
      </c>
    </row>
    <row r="27" spans="1:15" ht="12">
      <c r="H27" s="349">
        <v>106418594</v>
      </c>
    </row>
    <row r="28" spans="1:15" ht="12">
      <c r="H28" s="349">
        <v>21097942</v>
      </c>
    </row>
    <row r="29" spans="1:15" ht="12">
      <c r="H29" s="349">
        <v>96243248</v>
      </c>
    </row>
    <row r="30" spans="1:15" ht="12">
      <c r="H30" s="349">
        <v>3453783356</v>
      </c>
    </row>
    <row r="31" spans="1:15" ht="12">
      <c r="H31" s="349">
        <v>46717765</v>
      </c>
    </row>
    <row r="32" spans="1:15" ht="12">
      <c r="H32" s="349">
        <v>9622111</v>
      </c>
    </row>
    <row r="33" spans="1:8">
      <c r="H33" s="348">
        <f>SUM(H27:H32)</f>
        <v>3733883016</v>
      </c>
    </row>
    <row r="34" spans="1:8" ht="12">
      <c r="A34" s="347" t="s">
        <v>546</v>
      </c>
      <c r="H34" s="348">
        <f>H7-H33</f>
        <v>13874371</v>
      </c>
    </row>
    <row r="36" spans="1:8" ht="12">
      <c r="A36" s="347" t="s">
        <v>545</v>
      </c>
      <c r="H36" s="348">
        <f>H10+H9+H23</f>
        <v>507162550</v>
      </c>
    </row>
    <row r="37" spans="1:8" ht="12">
      <c r="A37" s="347" t="s">
        <v>544</v>
      </c>
    </row>
    <row r="38" spans="1:8" ht="24">
      <c r="A38" s="347" t="s">
        <v>543</v>
      </c>
    </row>
    <row r="41" spans="1:8" ht="12" thickBot="1"/>
    <row r="42" spans="1:8" ht="13.5" thickBot="1">
      <c r="H42" s="362">
        <v>620537606</v>
      </c>
    </row>
    <row r="43" spans="1:8" ht="13.5" thickBot="1">
      <c r="H43" s="360">
        <v>12786357</v>
      </c>
    </row>
    <row r="44" spans="1:8" ht="13.5" thickBot="1">
      <c r="H44" s="360">
        <v>7329604</v>
      </c>
    </row>
    <row r="46" spans="1:8">
      <c r="H46" s="361">
        <f>H42+H43-H44</f>
        <v>625994359</v>
      </c>
    </row>
  </sheetData>
  <mergeCells count="9">
    <mergeCell ref="F4:H4"/>
    <mergeCell ref="I4:L4"/>
    <mergeCell ref="M4:O4"/>
    <mergeCell ref="A1:D1"/>
    <mergeCell ref="A2:D2"/>
    <mergeCell ref="A4:A5"/>
    <mergeCell ref="B4:B5"/>
    <mergeCell ref="C4:C5"/>
    <mergeCell ref="D4:E5"/>
  </mergeCells>
  <pageMargins left="0.19685039370078738" right="0.19685039370078738" top="0.39370078740157477" bottom="0.39370078740157477" header="0" footer="0"/>
  <pageSetup paperSize="9" fitToHeight="0" pageOrder="overThenDown" orientation="portrait" verticalDpi="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outlinePr summaryBelow="0" summaryRight="0"/>
    <pageSetUpPr autoPageBreaks="0" fitToPage="1"/>
  </sheetPr>
  <dimension ref="A1:O33"/>
  <sheetViews>
    <sheetView workbookViewId="0">
      <selection activeCell="E14" sqref="E14"/>
    </sheetView>
  </sheetViews>
  <sheetFormatPr defaultColWidth="10.5" defaultRowHeight="11.25"/>
  <cols>
    <col min="1" max="1" width="36" style="108" customWidth="1"/>
    <col min="2" max="3" width="16.1640625" style="108" customWidth="1"/>
    <col min="4" max="4" width="19.1640625" style="108" customWidth="1"/>
    <col min="5" max="5" width="19" style="108" customWidth="1"/>
    <col min="6" max="7" width="16.1640625" style="108" customWidth="1"/>
    <col min="8" max="8" width="10.5" style="105"/>
    <col min="9" max="9" width="52.6640625" style="105" customWidth="1"/>
    <col min="10" max="16384" width="10.5" style="105"/>
  </cols>
  <sheetData>
    <row r="1" spans="1:15" ht="15.75">
      <c r="A1" s="203" t="s">
        <v>409</v>
      </c>
      <c r="B1" s="104"/>
      <c r="C1" s="104"/>
      <c r="D1" s="104"/>
      <c r="E1" s="104"/>
      <c r="F1" s="104"/>
      <c r="G1" s="104"/>
    </row>
    <row r="2" spans="1:15">
      <c r="A2" s="104"/>
      <c r="B2" s="104"/>
      <c r="C2" s="104"/>
      <c r="D2" s="104"/>
      <c r="E2" s="104"/>
      <c r="F2" s="104"/>
      <c r="G2" s="104"/>
    </row>
    <row r="3" spans="1:15" ht="33.75">
      <c r="A3" s="106" t="s">
        <v>63</v>
      </c>
      <c r="B3" s="106" t="s">
        <v>64</v>
      </c>
      <c r="C3" s="104"/>
      <c r="D3" s="104"/>
      <c r="E3" s="104"/>
      <c r="F3" s="104"/>
      <c r="G3" s="104"/>
    </row>
    <row r="4" spans="1:15" ht="12" customHeight="1">
      <c r="A4" s="104"/>
      <c r="B4" s="104"/>
      <c r="C4" s="104"/>
      <c r="D4" s="104"/>
      <c r="E4" s="104"/>
      <c r="F4" s="104"/>
      <c r="G4" s="104"/>
    </row>
    <row r="5" spans="1:15" ht="12" customHeight="1">
      <c r="A5" s="107" t="s">
        <v>5</v>
      </c>
      <c r="B5" s="831" t="s">
        <v>6</v>
      </c>
      <c r="C5" s="831"/>
      <c r="D5" s="831" t="s">
        <v>7</v>
      </c>
      <c r="E5" s="831"/>
      <c r="F5" s="831" t="s">
        <v>8</v>
      </c>
      <c r="G5" s="831"/>
    </row>
    <row r="6" spans="1:15" ht="11.25" customHeight="1">
      <c r="A6" s="107" t="s">
        <v>13</v>
      </c>
      <c r="B6" s="107" t="s">
        <v>9</v>
      </c>
      <c r="C6" s="107" t="s">
        <v>10</v>
      </c>
      <c r="D6" s="107" t="s">
        <v>9</v>
      </c>
      <c r="E6" s="107" t="s">
        <v>10</v>
      </c>
      <c r="F6" s="107" t="s">
        <v>9</v>
      </c>
      <c r="G6" s="107" t="s">
        <v>10</v>
      </c>
    </row>
    <row r="7" spans="1:15" ht="11.25" customHeight="1">
      <c r="A7" s="124" t="s">
        <v>256</v>
      </c>
      <c r="B7" s="125"/>
      <c r="C7" s="125"/>
      <c r="D7" s="126">
        <v>1070458035.79</v>
      </c>
      <c r="E7" s="126">
        <v>1070458035.79</v>
      </c>
      <c r="F7" s="125"/>
      <c r="G7" s="125"/>
      <c r="I7" s="210"/>
      <c r="J7" s="211"/>
      <c r="K7" s="211"/>
      <c r="L7" s="212"/>
      <c r="M7" s="212"/>
      <c r="N7" s="211"/>
      <c r="O7" s="211"/>
    </row>
    <row r="8" spans="1:15" ht="12">
      <c r="A8" s="124"/>
      <c r="B8" s="125"/>
      <c r="C8" s="125"/>
      <c r="D8" s="126">
        <v>1070458035.79</v>
      </c>
      <c r="E8" s="126">
        <v>1070458035.79</v>
      </c>
      <c r="F8" s="125"/>
      <c r="G8" s="125"/>
      <c r="I8" s="213"/>
      <c r="J8" s="214"/>
      <c r="K8" s="214"/>
      <c r="L8" s="215"/>
      <c r="M8" s="215"/>
      <c r="N8" s="214"/>
      <c r="O8" s="214"/>
    </row>
    <row r="9" spans="1:15" ht="12">
      <c r="A9" s="129" t="s">
        <v>78</v>
      </c>
      <c r="B9" s="127"/>
      <c r="C9" s="127"/>
      <c r="D9" s="128">
        <v>1070458035.79</v>
      </c>
      <c r="E9" s="127"/>
      <c r="F9" s="127"/>
      <c r="G9" s="127"/>
      <c r="I9" s="216"/>
      <c r="J9" s="214"/>
      <c r="K9" s="214"/>
      <c r="L9" s="215"/>
      <c r="M9" s="214"/>
      <c r="N9" s="214"/>
      <c r="O9" s="214"/>
    </row>
    <row r="10" spans="1:15" ht="12">
      <c r="A10" s="129" t="s">
        <v>257</v>
      </c>
      <c r="B10" s="127"/>
      <c r="C10" s="127"/>
      <c r="D10" s="127"/>
      <c r="E10" s="153">
        <v>48572321.469999999</v>
      </c>
      <c r="F10" s="127"/>
      <c r="G10" s="127"/>
      <c r="I10" s="216"/>
      <c r="J10" s="214"/>
      <c r="K10" s="214"/>
      <c r="L10" s="214"/>
      <c r="M10" s="215"/>
      <c r="N10" s="214"/>
      <c r="O10" s="214"/>
    </row>
    <row r="11" spans="1:15" ht="12">
      <c r="A11" s="129" t="s">
        <v>258</v>
      </c>
      <c r="B11" s="127"/>
      <c r="C11" s="127"/>
      <c r="D11" s="127"/>
      <c r="E11" s="153">
        <v>1000200000</v>
      </c>
      <c r="F11" s="127"/>
      <c r="G11" s="127"/>
      <c r="I11" s="216"/>
      <c r="J11" s="214"/>
      <c r="K11" s="214"/>
      <c r="L11" s="214"/>
      <c r="M11" s="215"/>
      <c r="N11" s="214"/>
      <c r="O11" s="214"/>
    </row>
    <row r="12" spans="1:15" ht="24">
      <c r="A12" s="129" t="s">
        <v>259</v>
      </c>
      <c r="B12" s="127"/>
      <c r="C12" s="127"/>
      <c r="D12" s="127"/>
      <c r="E12" s="153">
        <v>21685714.32</v>
      </c>
      <c r="F12" s="127"/>
      <c r="G12" s="127"/>
      <c r="I12" s="216"/>
      <c r="J12" s="214"/>
      <c r="K12" s="214"/>
      <c r="L12" s="214"/>
      <c r="M12" s="215"/>
      <c r="N12" s="214"/>
      <c r="O12" s="214"/>
    </row>
    <row r="13" spans="1:15" ht="12">
      <c r="A13" s="124" t="s">
        <v>261</v>
      </c>
      <c r="B13" s="125"/>
      <c r="C13" s="125"/>
      <c r="D13" s="126">
        <v>454900966.88999999</v>
      </c>
      <c r="E13" s="126">
        <v>454900966.88999999</v>
      </c>
      <c r="F13" s="125"/>
      <c r="G13" s="125"/>
      <c r="I13" s="210"/>
      <c r="J13" s="211"/>
      <c r="K13" s="211"/>
      <c r="L13" s="212"/>
      <c r="M13" s="212"/>
      <c r="N13" s="211"/>
      <c r="O13" s="211"/>
    </row>
    <row r="14" spans="1:15" ht="12">
      <c r="A14" s="124"/>
      <c r="B14" s="125"/>
      <c r="C14" s="125"/>
      <c r="D14" s="126">
        <v>454900966.88999999</v>
      </c>
      <c r="E14" s="126">
        <v>454900966.88999999</v>
      </c>
      <c r="F14" s="125"/>
      <c r="G14" s="125"/>
      <c r="I14" s="213"/>
      <c r="J14" s="214"/>
      <c r="K14" s="214"/>
      <c r="L14" s="215"/>
      <c r="M14" s="215"/>
      <c r="N14" s="214"/>
      <c r="O14" s="214"/>
    </row>
    <row r="15" spans="1:15" ht="12">
      <c r="A15" s="129" t="s">
        <v>78</v>
      </c>
      <c r="B15" s="127"/>
      <c r="C15" s="127"/>
      <c r="D15" s="128">
        <v>454900966.88999999</v>
      </c>
      <c r="E15" s="127"/>
      <c r="F15" s="127"/>
      <c r="G15" s="127"/>
      <c r="I15" s="216"/>
      <c r="J15" s="214"/>
      <c r="K15" s="214"/>
      <c r="L15" s="215"/>
      <c r="M15" s="214"/>
      <c r="N15" s="214"/>
      <c r="O15" s="214"/>
    </row>
    <row r="16" spans="1:15" ht="12">
      <c r="A16" s="187" t="s">
        <v>390</v>
      </c>
      <c r="B16" s="127"/>
      <c r="C16" s="127"/>
      <c r="D16" s="128"/>
      <c r="E16" s="157">
        <v>4032</v>
      </c>
      <c r="F16" s="127"/>
      <c r="G16" s="127"/>
      <c r="I16" s="216"/>
      <c r="J16" s="214"/>
      <c r="K16" s="214"/>
      <c r="L16" s="214"/>
      <c r="M16" s="215"/>
      <c r="N16" s="214"/>
      <c r="O16" s="214"/>
    </row>
    <row r="17" spans="1:15" ht="12">
      <c r="A17" s="129" t="s">
        <v>349</v>
      </c>
      <c r="B17" s="127"/>
      <c r="C17" s="127"/>
      <c r="D17" s="127"/>
      <c r="E17" s="157">
        <v>445944600</v>
      </c>
      <c r="F17" s="127"/>
      <c r="G17" s="127"/>
      <c r="I17" s="216"/>
      <c r="J17" s="214"/>
      <c r="K17" s="214"/>
      <c r="L17" s="214"/>
      <c r="M17" s="215"/>
      <c r="N17" s="214"/>
      <c r="O17" s="214"/>
    </row>
    <row r="18" spans="1:15" ht="12">
      <c r="A18" s="129" t="s">
        <v>262</v>
      </c>
      <c r="B18" s="127"/>
      <c r="C18" s="127"/>
      <c r="D18" s="127"/>
      <c r="E18" s="157">
        <v>8952334.8900000006</v>
      </c>
      <c r="F18" s="127"/>
      <c r="G18" s="127"/>
      <c r="I18" s="216"/>
      <c r="J18" s="214"/>
      <c r="K18" s="214"/>
      <c r="L18" s="214"/>
      <c r="M18" s="215"/>
      <c r="N18" s="214"/>
      <c r="O18" s="214"/>
    </row>
    <row r="19" spans="1:15" ht="12">
      <c r="A19" s="124" t="s">
        <v>263</v>
      </c>
      <c r="B19" s="125"/>
      <c r="C19" s="125"/>
      <c r="D19" s="126">
        <v>1953883337.4300001</v>
      </c>
      <c r="E19" s="126">
        <v>1953883337.4300001</v>
      </c>
      <c r="F19" s="125"/>
      <c r="G19" s="125"/>
      <c r="I19" s="210"/>
      <c r="J19" s="211"/>
      <c r="K19" s="211"/>
      <c r="L19" s="212"/>
      <c r="M19" s="212"/>
      <c r="N19" s="211"/>
      <c r="O19" s="211"/>
    </row>
    <row r="20" spans="1:15" ht="12">
      <c r="A20" s="124"/>
      <c r="B20" s="125"/>
      <c r="C20" s="125"/>
      <c r="D20" s="126">
        <v>1953883337.4300001</v>
      </c>
      <c r="E20" s="126">
        <v>1953883337.4300001</v>
      </c>
      <c r="F20" s="125"/>
      <c r="G20" s="125"/>
      <c r="I20" s="213"/>
      <c r="J20" s="214"/>
      <c r="K20" s="214"/>
      <c r="L20" s="215"/>
      <c r="M20" s="215"/>
      <c r="N20" s="214"/>
      <c r="O20" s="214"/>
    </row>
    <row r="21" spans="1:15" ht="12">
      <c r="A21" s="129" t="s">
        <v>78</v>
      </c>
      <c r="B21" s="127"/>
      <c r="C21" s="127"/>
      <c r="D21" s="128">
        <v>1953883337.4300001</v>
      </c>
      <c r="E21" s="127"/>
      <c r="F21" s="127"/>
      <c r="G21" s="127"/>
      <c r="I21" s="216"/>
      <c r="J21" s="214"/>
      <c r="K21" s="214"/>
      <c r="L21" s="215"/>
      <c r="M21" s="214"/>
      <c r="N21" s="214"/>
      <c r="O21" s="214"/>
    </row>
    <row r="22" spans="1:15" ht="12">
      <c r="A22" s="129" t="s">
        <v>407</v>
      </c>
      <c r="B22" s="127"/>
      <c r="C22" s="127"/>
      <c r="D22" s="128"/>
      <c r="E22" s="158">
        <v>29665638.890000001</v>
      </c>
      <c r="F22" s="127"/>
      <c r="G22" s="127"/>
      <c r="I22" s="216"/>
      <c r="J22" s="214"/>
      <c r="K22" s="214"/>
      <c r="L22" s="214"/>
      <c r="M22" s="215"/>
      <c r="N22" s="214"/>
      <c r="O22" s="214"/>
    </row>
    <row r="23" spans="1:15" ht="24">
      <c r="A23" s="129" t="s">
        <v>365</v>
      </c>
      <c r="B23" s="127"/>
      <c r="C23" s="127"/>
      <c r="D23" s="127"/>
      <c r="E23" s="158">
        <v>7000000</v>
      </c>
      <c r="F23" s="127"/>
      <c r="G23" s="127"/>
      <c r="I23" s="216"/>
      <c r="J23" s="214"/>
      <c r="K23" s="214"/>
      <c r="L23" s="214"/>
      <c r="M23" s="215"/>
      <c r="N23" s="214"/>
      <c r="O23" s="214"/>
    </row>
    <row r="24" spans="1:15" ht="24">
      <c r="A24" s="129" t="s">
        <v>366</v>
      </c>
      <c r="B24" s="127"/>
      <c r="C24" s="127"/>
      <c r="D24" s="127"/>
      <c r="E24" s="158">
        <v>114423.15</v>
      </c>
      <c r="F24" s="127"/>
      <c r="G24" s="127"/>
      <c r="I24" s="216"/>
      <c r="J24" s="214"/>
      <c r="K24" s="214"/>
      <c r="L24" s="214"/>
      <c r="M24" s="215"/>
      <c r="N24" s="214"/>
      <c r="O24" s="214"/>
    </row>
    <row r="25" spans="1:15" ht="24">
      <c r="A25" s="129" t="s">
        <v>408</v>
      </c>
      <c r="B25" s="127"/>
      <c r="C25" s="127"/>
      <c r="D25" s="127"/>
      <c r="E25" s="158">
        <v>985046.3</v>
      </c>
      <c r="F25" s="127"/>
      <c r="G25" s="127"/>
      <c r="I25" s="216"/>
      <c r="J25" s="214"/>
      <c r="K25" s="214"/>
      <c r="L25" s="214"/>
      <c r="M25" s="215"/>
      <c r="N25" s="214"/>
      <c r="O25" s="214"/>
    </row>
    <row r="26" spans="1:15" ht="24">
      <c r="A26" s="129" t="s">
        <v>87</v>
      </c>
      <c r="B26" s="127"/>
      <c r="C26" s="127"/>
      <c r="D26" s="127"/>
      <c r="E26" s="229">
        <v>1899373783.46</v>
      </c>
      <c r="F26" s="127"/>
      <c r="G26" s="127"/>
      <c r="I26" s="216"/>
      <c r="J26" s="214"/>
      <c r="K26" s="214"/>
      <c r="L26" s="214"/>
      <c r="M26" s="215"/>
      <c r="N26" s="214"/>
      <c r="O26" s="214"/>
    </row>
    <row r="27" spans="1:15" ht="12">
      <c r="A27" s="129" t="s">
        <v>367</v>
      </c>
      <c r="B27" s="127"/>
      <c r="C27" s="127"/>
      <c r="D27" s="127"/>
      <c r="E27" s="158">
        <v>1494794.73</v>
      </c>
      <c r="F27" s="127"/>
      <c r="G27" s="127"/>
      <c r="I27" s="216"/>
      <c r="J27" s="214"/>
      <c r="K27" s="214"/>
      <c r="L27" s="214"/>
      <c r="M27" s="215"/>
      <c r="N27" s="214"/>
      <c r="O27" s="214"/>
    </row>
    <row r="28" spans="1:15" ht="24">
      <c r="A28" s="129" t="s">
        <v>260</v>
      </c>
      <c r="B28" s="127"/>
      <c r="C28" s="127"/>
      <c r="D28" s="127"/>
      <c r="E28" s="153">
        <v>14913993.4</v>
      </c>
      <c r="F28" s="127"/>
      <c r="G28" s="127"/>
      <c r="I28" s="216"/>
      <c r="J28" s="214"/>
      <c r="K28" s="214"/>
      <c r="L28" s="214"/>
      <c r="M28" s="215"/>
      <c r="N28" s="214"/>
      <c r="O28" s="214"/>
    </row>
    <row r="29" spans="1:15" ht="12">
      <c r="A29" s="129" t="s">
        <v>79</v>
      </c>
      <c r="B29" s="127"/>
      <c r="C29" s="127"/>
      <c r="D29" s="127"/>
      <c r="E29" s="158">
        <v>335657.5</v>
      </c>
      <c r="F29" s="127"/>
      <c r="G29" s="127"/>
      <c r="I29" s="216"/>
      <c r="J29" s="214"/>
      <c r="K29" s="214"/>
      <c r="L29" s="214"/>
      <c r="M29" s="215"/>
      <c r="N29" s="214"/>
      <c r="O29" s="214"/>
    </row>
    <row r="30" spans="1:15" ht="12">
      <c r="A30" s="130" t="s">
        <v>0</v>
      </c>
      <c r="B30" s="131"/>
      <c r="C30" s="131"/>
      <c r="D30" s="132">
        <v>3479242340.1100001</v>
      </c>
      <c r="E30" s="132">
        <v>3479242340.1100001</v>
      </c>
      <c r="F30" s="131"/>
      <c r="G30" s="131"/>
      <c r="I30" s="217"/>
      <c r="J30" s="218"/>
      <c r="K30" s="218"/>
      <c r="L30" s="219"/>
      <c r="M30" s="219"/>
      <c r="N30" s="218"/>
      <c r="O30" s="218"/>
    </row>
    <row r="33" spans="5:5">
      <c r="E33" s="109">
        <f>SUM(E10:E12,E16:E18,E22:E29)</f>
        <v>3479242340.1100006</v>
      </c>
    </row>
  </sheetData>
  <mergeCells count="3">
    <mergeCell ref="B5:C5"/>
    <mergeCell ref="D5:E5"/>
    <mergeCell ref="F5:G5"/>
  </mergeCells>
  <pageMargins left="0.23622047244094488" right="0.23622047244094488" top="0.15748031496062992" bottom="0.15748031496062992" header="0" footer="0"/>
  <pageSetup paperSize="9" scale="90" fitToHeight="0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outlinePr summaryBelow="0" summaryRight="0"/>
    <pageSetUpPr autoPageBreaks="0" fitToPage="1"/>
  </sheetPr>
  <dimension ref="A1:G221"/>
  <sheetViews>
    <sheetView topLeftCell="A42" workbookViewId="0">
      <selection activeCell="A77" sqref="A77"/>
    </sheetView>
  </sheetViews>
  <sheetFormatPr defaultColWidth="10.5" defaultRowHeight="11.25"/>
  <cols>
    <col min="1" max="1" width="47.5" style="113" customWidth="1"/>
    <col min="2" max="2" width="14.5" style="113" bestFit="1" customWidth="1"/>
    <col min="3" max="3" width="13.5" style="113" customWidth="1"/>
    <col min="4" max="5" width="17.33203125" style="113" customWidth="1"/>
    <col min="6" max="6" width="14.33203125" style="113" bestFit="1" customWidth="1"/>
    <col min="7" max="7" width="13.5" style="113" customWidth="1"/>
    <col min="8" max="16384" width="10.5" style="110"/>
  </cols>
  <sheetData>
    <row r="1" spans="1:7" ht="15.75">
      <c r="A1" s="209" t="s">
        <v>418</v>
      </c>
      <c r="B1" s="1"/>
      <c r="C1" s="1"/>
      <c r="D1" s="1"/>
      <c r="E1" s="1"/>
      <c r="F1" s="1"/>
      <c r="G1" s="1"/>
    </row>
    <row r="2" spans="1:7">
      <c r="A2" s="1"/>
      <c r="B2" s="1"/>
      <c r="C2" s="1"/>
      <c r="D2" s="1"/>
      <c r="E2" s="1"/>
      <c r="F2" s="1"/>
      <c r="G2" s="1"/>
    </row>
    <row r="3" spans="1:7" ht="33.75">
      <c r="A3" s="111" t="s">
        <v>63</v>
      </c>
      <c r="B3" s="111" t="s">
        <v>64</v>
      </c>
      <c r="C3" s="1"/>
      <c r="D3" s="1"/>
      <c r="E3" s="1"/>
      <c r="F3" s="1"/>
      <c r="G3" s="1"/>
    </row>
    <row r="4" spans="1:7">
      <c r="A4" s="1"/>
      <c r="B4" s="1"/>
      <c r="C4" s="1"/>
      <c r="D4" s="1"/>
      <c r="E4" s="1"/>
      <c r="F4" s="1"/>
      <c r="G4" s="1"/>
    </row>
    <row r="5" spans="1:7" ht="12" customHeight="1">
      <c r="A5" s="112" t="s">
        <v>5</v>
      </c>
      <c r="B5" s="832" t="s">
        <v>6</v>
      </c>
      <c r="C5" s="832"/>
      <c r="D5" s="832" t="s">
        <v>7</v>
      </c>
      <c r="E5" s="832"/>
      <c r="F5" s="832" t="s">
        <v>8</v>
      </c>
      <c r="G5" s="832"/>
    </row>
    <row r="6" spans="1:7" ht="12">
      <c r="A6" s="112" t="s">
        <v>80</v>
      </c>
      <c r="B6" s="112" t="s">
        <v>9</v>
      </c>
      <c r="C6" s="112" t="s">
        <v>10</v>
      </c>
      <c r="D6" s="112" t="s">
        <v>9</v>
      </c>
      <c r="E6" s="112" t="s">
        <v>10</v>
      </c>
      <c r="F6" s="112" t="s">
        <v>9</v>
      </c>
      <c r="G6" s="112" t="s">
        <v>10</v>
      </c>
    </row>
    <row r="7" spans="1:7" ht="12">
      <c r="A7" s="140" t="s">
        <v>350</v>
      </c>
      <c r="B7" s="141">
        <v>4323500</v>
      </c>
      <c r="C7" s="142"/>
      <c r="D7" s="141">
        <v>7200000</v>
      </c>
      <c r="E7" s="142"/>
      <c r="F7" s="141">
        <v>11523500</v>
      </c>
      <c r="G7" s="142"/>
    </row>
    <row r="8" spans="1:7" ht="12">
      <c r="A8" s="143" t="s">
        <v>351</v>
      </c>
      <c r="B8" s="144"/>
      <c r="C8" s="144"/>
      <c r="D8" s="145">
        <v>7200000</v>
      </c>
      <c r="E8" s="144"/>
      <c r="F8" s="144"/>
      <c r="G8" s="144"/>
    </row>
    <row r="9" spans="1:7" ht="12">
      <c r="A9" s="140" t="s">
        <v>368</v>
      </c>
      <c r="B9" s="141"/>
      <c r="C9" s="142"/>
      <c r="D9" s="141">
        <v>114793774.87</v>
      </c>
      <c r="E9" s="142">
        <v>114793774.87</v>
      </c>
      <c r="F9" s="141"/>
      <c r="G9" s="142"/>
    </row>
    <row r="10" spans="1:7" ht="24.75" thickBot="1">
      <c r="A10" s="226" t="s">
        <v>370</v>
      </c>
      <c r="B10" s="227"/>
      <c r="C10" s="227"/>
      <c r="D10" s="228">
        <v>114793774.87</v>
      </c>
      <c r="E10" s="227">
        <v>114793774.87</v>
      </c>
      <c r="F10" s="227"/>
      <c r="G10" s="227"/>
    </row>
    <row r="11" spans="1:7" ht="12.75" thickTop="1">
      <c r="A11" s="223" t="s">
        <v>352</v>
      </c>
      <c r="B11" s="224"/>
      <c r="C11" s="224"/>
      <c r="D11" s="225">
        <v>50849653.75</v>
      </c>
      <c r="E11" s="225">
        <v>50849653.75</v>
      </c>
      <c r="F11" s="224"/>
      <c r="G11" s="224"/>
    </row>
    <row r="12" spans="1:7" ht="12">
      <c r="A12" s="143" t="s">
        <v>78</v>
      </c>
      <c r="B12" s="144"/>
      <c r="C12" s="144"/>
      <c r="D12" s="144"/>
      <c r="E12" s="145">
        <v>50849653.75</v>
      </c>
      <c r="F12" s="144"/>
      <c r="G12" s="144"/>
    </row>
    <row r="13" spans="1:7" ht="12">
      <c r="A13" s="143" t="s">
        <v>84</v>
      </c>
      <c r="B13" s="144"/>
      <c r="C13" s="144"/>
      <c r="D13" s="159">
        <v>1084700</v>
      </c>
      <c r="E13" s="144"/>
      <c r="F13" s="144"/>
      <c r="G13" s="144"/>
    </row>
    <row r="14" spans="1:7" ht="12">
      <c r="A14" s="143" t="s">
        <v>2</v>
      </c>
      <c r="B14" s="144"/>
      <c r="C14" s="144"/>
      <c r="D14" s="159">
        <v>48104242</v>
      </c>
      <c r="E14" s="144"/>
      <c r="F14" s="144"/>
      <c r="G14" s="144"/>
    </row>
    <row r="15" spans="1:7" ht="12">
      <c r="A15" s="143" t="s">
        <v>264</v>
      </c>
      <c r="B15" s="144"/>
      <c r="C15" s="144"/>
      <c r="D15" s="159">
        <v>13116</v>
      </c>
      <c r="E15" s="144"/>
      <c r="F15" s="144"/>
      <c r="G15" s="144"/>
    </row>
    <row r="16" spans="1:7" ht="12">
      <c r="A16" s="143" t="s">
        <v>203</v>
      </c>
      <c r="B16" s="144"/>
      <c r="C16" s="144"/>
      <c r="D16" s="159">
        <v>219024.32</v>
      </c>
      <c r="E16" s="144"/>
      <c r="F16" s="144"/>
      <c r="G16" s="144"/>
    </row>
    <row r="17" spans="1:7" ht="12">
      <c r="A17" s="143" t="s">
        <v>83</v>
      </c>
      <c r="B17" s="144"/>
      <c r="C17" s="144"/>
      <c r="D17" s="159">
        <v>1428571.43</v>
      </c>
      <c r="E17" s="144"/>
      <c r="F17" s="144"/>
      <c r="G17" s="144"/>
    </row>
    <row r="18" spans="1:7" ht="12">
      <c r="A18" s="140" t="s">
        <v>353</v>
      </c>
      <c r="B18" s="142"/>
      <c r="C18" s="142"/>
      <c r="D18" s="141">
        <v>20230760.780000001</v>
      </c>
      <c r="E18" s="141">
        <v>20230760.780000001</v>
      </c>
      <c r="F18" s="142"/>
      <c r="G18" s="142"/>
    </row>
    <row r="19" spans="1:7" ht="12">
      <c r="A19" s="143" t="s">
        <v>78</v>
      </c>
      <c r="B19" s="144"/>
      <c r="C19" s="144"/>
      <c r="D19" s="144"/>
      <c r="E19" s="145">
        <v>20230760.780000001</v>
      </c>
      <c r="F19" s="144"/>
      <c r="G19" s="144"/>
    </row>
    <row r="20" spans="1:7" ht="12">
      <c r="A20" s="188" t="s">
        <v>379</v>
      </c>
      <c r="B20" s="144"/>
      <c r="C20" s="144"/>
      <c r="D20" s="160">
        <v>2678.58</v>
      </c>
      <c r="E20" s="144"/>
      <c r="F20" s="144"/>
      <c r="G20" s="144"/>
    </row>
    <row r="21" spans="1:7" ht="12">
      <c r="A21" s="188" t="s">
        <v>391</v>
      </c>
      <c r="B21" s="144"/>
      <c r="C21" s="144"/>
      <c r="D21" s="160">
        <v>3246743.7</v>
      </c>
      <c r="E21" s="144"/>
      <c r="F21" s="144"/>
      <c r="G21" s="144"/>
    </row>
    <row r="22" spans="1:7" ht="12">
      <c r="A22" s="188" t="s">
        <v>354</v>
      </c>
      <c r="B22" s="144"/>
      <c r="C22" s="144"/>
      <c r="D22" s="160">
        <v>3266312.49</v>
      </c>
      <c r="E22" s="144"/>
      <c r="F22" s="144"/>
      <c r="G22" s="144"/>
    </row>
    <row r="23" spans="1:7" ht="12">
      <c r="A23" s="188" t="s">
        <v>372</v>
      </c>
      <c r="B23" s="144"/>
      <c r="C23" s="144"/>
      <c r="D23" s="160">
        <v>181000</v>
      </c>
      <c r="E23" s="144"/>
      <c r="F23" s="144"/>
      <c r="G23" s="144"/>
    </row>
    <row r="24" spans="1:7" ht="12">
      <c r="A24" s="188" t="s">
        <v>394</v>
      </c>
      <c r="B24" s="144"/>
      <c r="C24" s="144"/>
      <c r="D24" s="160">
        <v>52071</v>
      </c>
      <c r="E24" s="144"/>
      <c r="F24" s="144"/>
      <c r="G24" s="144"/>
    </row>
    <row r="25" spans="1:7" ht="12">
      <c r="A25" s="188" t="s">
        <v>266</v>
      </c>
      <c r="B25" s="144"/>
      <c r="C25" s="144"/>
      <c r="D25" s="160">
        <v>7826552.6100000003</v>
      </c>
      <c r="E25" s="144"/>
      <c r="F25" s="144"/>
      <c r="G25" s="144"/>
    </row>
    <row r="26" spans="1:7" ht="12">
      <c r="A26" s="188" t="s">
        <v>392</v>
      </c>
      <c r="B26" s="144"/>
      <c r="C26" s="144"/>
      <c r="D26" s="160">
        <v>322000</v>
      </c>
      <c r="E26" s="144"/>
      <c r="F26" s="144"/>
      <c r="G26" s="144"/>
    </row>
    <row r="27" spans="1:7" ht="12">
      <c r="A27" s="188" t="s">
        <v>267</v>
      </c>
      <c r="B27" s="144"/>
      <c r="C27" s="144"/>
      <c r="D27" s="160">
        <v>122681</v>
      </c>
      <c r="E27" s="144"/>
      <c r="F27" s="144"/>
      <c r="G27" s="144"/>
    </row>
    <row r="28" spans="1:7" ht="12">
      <c r="A28" s="188" t="s">
        <v>380</v>
      </c>
      <c r="B28" s="144"/>
      <c r="C28" s="144"/>
      <c r="D28" s="160">
        <v>321615</v>
      </c>
      <c r="E28" s="144"/>
      <c r="F28" s="144"/>
      <c r="G28" s="144"/>
    </row>
    <row r="29" spans="1:7" ht="12">
      <c r="A29" s="188" t="s">
        <v>81</v>
      </c>
      <c r="B29" s="144"/>
      <c r="C29" s="144"/>
      <c r="D29" s="160">
        <v>240225</v>
      </c>
      <c r="E29" s="144"/>
      <c r="F29" s="144"/>
      <c r="G29" s="144"/>
    </row>
    <row r="30" spans="1:7" ht="12">
      <c r="A30" s="188" t="s">
        <v>268</v>
      </c>
      <c r="B30" s="144"/>
      <c r="C30" s="144"/>
      <c r="D30" s="160">
        <v>59437.06</v>
      </c>
      <c r="E30" s="144"/>
      <c r="F30" s="144"/>
      <c r="G30" s="144"/>
    </row>
    <row r="31" spans="1:7" ht="12">
      <c r="A31" s="188" t="s">
        <v>393</v>
      </c>
      <c r="B31" s="144"/>
      <c r="C31" s="144"/>
      <c r="D31" s="160">
        <v>714.29</v>
      </c>
      <c r="E31" s="144"/>
      <c r="F31" s="144"/>
      <c r="G31" s="144"/>
    </row>
    <row r="32" spans="1:7" ht="24">
      <c r="A32" s="188" t="s">
        <v>381</v>
      </c>
      <c r="B32" s="144"/>
      <c r="C32" s="144"/>
      <c r="D32" s="160">
        <v>2119642.86</v>
      </c>
      <c r="E32" s="144"/>
      <c r="F32" s="144"/>
      <c r="G32" s="144"/>
    </row>
    <row r="33" spans="1:7" ht="12">
      <c r="A33" s="188" t="s">
        <v>11</v>
      </c>
      <c r="B33" s="144"/>
      <c r="C33" s="144"/>
      <c r="D33" s="160">
        <v>249197</v>
      </c>
      <c r="E33" s="144"/>
      <c r="F33" s="144"/>
      <c r="G33" s="144"/>
    </row>
    <row r="34" spans="1:7" ht="12">
      <c r="A34" s="188" t="s">
        <v>12</v>
      </c>
      <c r="B34" s="144"/>
      <c r="C34" s="144"/>
      <c r="D34" s="160">
        <v>420234</v>
      </c>
      <c r="E34" s="144"/>
      <c r="F34" s="144"/>
      <c r="G34" s="144"/>
    </row>
    <row r="35" spans="1:7" ht="24">
      <c r="A35" s="188" t="s">
        <v>269</v>
      </c>
      <c r="B35" s="144"/>
      <c r="C35" s="144"/>
      <c r="D35" s="160">
        <v>53849.94</v>
      </c>
      <c r="E35" s="144"/>
      <c r="F35" s="144"/>
      <c r="G35" s="144"/>
    </row>
    <row r="36" spans="1:7" ht="12">
      <c r="A36" s="188" t="s">
        <v>382</v>
      </c>
      <c r="B36" s="144"/>
      <c r="C36" s="144"/>
      <c r="D36" s="160">
        <v>13000</v>
      </c>
      <c r="E36" s="144"/>
      <c r="F36" s="144"/>
      <c r="G36" s="144"/>
    </row>
    <row r="37" spans="1:7" ht="12">
      <c r="A37" s="188" t="s">
        <v>383</v>
      </c>
      <c r="B37" s="144"/>
      <c r="C37" s="144"/>
      <c r="D37" s="160">
        <v>9189</v>
      </c>
      <c r="E37" s="144"/>
      <c r="F37" s="144"/>
      <c r="G37" s="144"/>
    </row>
    <row r="38" spans="1:7" ht="12">
      <c r="A38" s="188" t="s">
        <v>82</v>
      </c>
      <c r="B38" s="144"/>
      <c r="C38" s="144"/>
      <c r="D38" s="160">
        <v>189083.33</v>
      </c>
      <c r="E38" s="144"/>
      <c r="F38" s="144"/>
      <c r="G38" s="144"/>
    </row>
    <row r="39" spans="1:7" ht="12">
      <c r="A39" s="188" t="s">
        <v>410</v>
      </c>
      <c r="B39" s="144"/>
      <c r="C39" s="144"/>
      <c r="D39" s="160">
        <v>76720.81</v>
      </c>
      <c r="E39" s="144"/>
      <c r="F39" s="144"/>
      <c r="G39" s="144"/>
    </row>
    <row r="40" spans="1:7" ht="12">
      <c r="A40" s="188" t="s">
        <v>271</v>
      </c>
      <c r="B40" s="144"/>
      <c r="C40" s="144"/>
      <c r="D40" s="160">
        <v>1384989</v>
      </c>
      <c r="E40" s="144"/>
      <c r="F40" s="144"/>
      <c r="G40" s="144"/>
    </row>
    <row r="41" spans="1:7" ht="12">
      <c r="A41" s="188" t="s">
        <v>373</v>
      </c>
      <c r="B41" s="144"/>
      <c r="C41" s="144"/>
      <c r="D41" s="160">
        <v>17667.099999999999</v>
      </c>
      <c r="E41" s="144"/>
      <c r="F41" s="144"/>
      <c r="G41" s="144"/>
    </row>
    <row r="42" spans="1:7" ht="24">
      <c r="A42" s="188" t="s">
        <v>272</v>
      </c>
      <c r="B42" s="144"/>
      <c r="C42" s="144"/>
      <c r="D42" s="160">
        <v>55157.01</v>
      </c>
      <c r="E42" s="144"/>
      <c r="F42" s="144"/>
      <c r="G42" s="144"/>
    </row>
    <row r="43" spans="1:7" ht="12">
      <c r="A43" s="188" t="s">
        <v>374</v>
      </c>
      <c r="B43" s="144"/>
      <c r="C43" s="144"/>
      <c r="D43" s="160">
        <v>3278423.94</v>
      </c>
      <c r="E43" s="144">
        <v>3278423.94</v>
      </c>
      <c r="F43" s="144"/>
      <c r="G43" s="144"/>
    </row>
    <row r="44" spans="1:7" ht="12">
      <c r="A44" s="188" t="s">
        <v>78</v>
      </c>
      <c r="B44" s="144"/>
      <c r="C44" s="144"/>
      <c r="D44" s="160"/>
      <c r="E44" s="144">
        <v>3278423.94</v>
      </c>
      <c r="F44" s="144"/>
      <c r="G44" s="144"/>
    </row>
    <row r="45" spans="1:7" ht="12">
      <c r="A45" s="188" t="s">
        <v>411</v>
      </c>
      <c r="B45" s="144"/>
      <c r="C45" s="144"/>
      <c r="D45" s="160">
        <v>3226498.23</v>
      </c>
      <c r="E45" s="144"/>
      <c r="F45" s="144"/>
      <c r="G45" s="144"/>
    </row>
    <row r="46" spans="1:7" ht="12">
      <c r="A46" s="188" t="s">
        <v>376</v>
      </c>
      <c r="B46" s="144"/>
      <c r="C46" s="144"/>
      <c r="D46" s="160">
        <v>51925.71</v>
      </c>
      <c r="E46" s="144"/>
      <c r="F46" s="144"/>
      <c r="G46" s="144"/>
    </row>
    <row r="47" spans="1:7" ht="12">
      <c r="A47" s="140" t="s">
        <v>355</v>
      </c>
      <c r="B47" s="142"/>
      <c r="C47" s="142"/>
      <c r="D47" s="141">
        <v>154824761.27000001</v>
      </c>
      <c r="E47" s="141">
        <v>154824761.27000001</v>
      </c>
      <c r="F47" s="142"/>
      <c r="G47" s="142"/>
    </row>
    <row r="48" spans="1:7" ht="12">
      <c r="A48" s="143" t="s">
        <v>78</v>
      </c>
      <c r="B48" s="144"/>
      <c r="C48" s="144"/>
      <c r="D48" s="144"/>
      <c r="E48" s="145">
        <v>154824761.27000001</v>
      </c>
      <c r="F48" s="144"/>
      <c r="G48" s="144"/>
    </row>
    <row r="49" spans="1:7" ht="12">
      <c r="A49" s="143" t="s">
        <v>273</v>
      </c>
      <c r="B49" s="144"/>
      <c r="C49" s="144"/>
      <c r="D49" s="144">
        <v>12846.04</v>
      </c>
      <c r="E49" s="145"/>
      <c r="F49" s="144"/>
      <c r="G49" s="144"/>
    </row>
    <row r="50" spans="1:7" ht="24">
      <c r="A50" s="143" t="s">
        <v>270</v>
      </c>
      <c r="B50" s="144"/>
      <c r="C50" s="144"/>
      <c r="D50" s="161">
        <v>39256359.670000002</v>
      </c>
      <c r="E50" s="144"/>
      <c r="F50" s="144"/>
      <c r="G50" s="144"/>
    </row>
    <row r="51" spans="1:7" ht="12">
      <c r="A51" s="143" t="s">
        <v>274</v>
      </c>
      <c r="B51" s="144"/>
      <c r="C51" s="144"/>
      <c r="D51" s="161">
        <v>115555555.56</v>
      </c>
      <c r="E51" s="144"/>
      <c r="F51" s="144"/>
      <c r="G51" s="144"/>
    </row>
    <row r="52" spans="1:7" ht="12">
      <c r="A52" s="143" t="s">
        <v>412</v>
      </c>
      <c r="B52" s="144"/>
      <c r="C52" s="144"/>
      <c r="D52" s="161">
        <v>56068408</v>
      </c>
      <c r="E52" s="144">
        <v>56068408</v>
      </c>
      <c r="F52" s="144"/>
      <c r="G52" s="144"/>
    </row>
    <row r="53" spans="1:7" ht="12">
      <c r="A53" s="143" t="s">
        <v>78</v>
      </c>
      <c r="B53" s="144"/>
      <c r="C53" s="144"/>
      <c r="D53" s="161"/>
      <c r="E53" s="144">
        <v>56068408</v>
      </c>
      <c r="F53" s="144"/>
      <c r="G53" s="144"/>
    </row>
    <row r="54" spans="1:7" ht="12">
      <c r="A54" s="143" t="s">
        <v>413</v>
      </c>
      <c r="B54" s="144"/>
      <c r="C54" s="144"/>
      <c r="D54" s="161">
        <v>56068408</v>
      </c>
      <c r="E54" s="144"/>
      <c r="F54" s="144"/>
      <c r="G54" s="144"/>
    </row>
    <row r="55" spans="1:7" ht="12">
      <c r="A55" s="140" t="s">
        <v>384</v>
      </c>
      <c r="B55" s="142"/>
      <c r="C55" s="142"/>
      <c r="D55" s="141">
        <v>1653139.09</v>
      </c>
      <c r="E55" s="141">
        <v>1653139.09</v>
      </c>
      <c r="F55" s="142"/>
      <c r="G55" s="142"/>
    </row>
    <row r="56" spans="1:7" ht="12">
      <c r="A56" s="143" t="s">
        <v>78</v>
      </c>
      <c r="B56" s="144"/>
      <c r="C56" s="144"/>
      <c r="D56" s="144"/>
      <c r="E56" s="145">
        <v>1653139.09</v>
      </c>
      <c r="F56" s="144"/>
      <c r="G56" s="144"/>
    </row>
    <row r="57" spans="1:7" ht="12">
      <c r="A57" s="143" t="s">
        <v>86</v>
      </c>
      <c r="B57" s="144"/>
      <c r="C57" s="144"/>
      <c r="D57" s="163">
        <v>1653139.09</v>
      </c>
      <c r="E57" s="144"/>
      <c r="F57" s="144"/>
      <c r="G57" s="144"/>
    </row>
    <row r="58" spans="1:7" ht="12">
      <c r="A58" s="140" t="s">
        <v>377</v>
      </c>
      <c r="B58" s="142"/>
      <c r="C58" s="142"/>
      <c r="D58" s="141">
        <v>33621881.700000003</v>
      </c>
      <c r="E58" s="141">
        <v>33621881.700000003</v>
      </c>
      <c r="F58" s="142"/>
      <c r="G58" s="142"/>
    </row>
    <row r="59" spans="1:7" ht="12">
      <c r="A59" s="143" t="s">
        <v>78</v>
      </c>
      <c r="B59" s="144"/>
      <c r="C59" s="144"/>
      <c r="D59" s="144"/>
      <c r="E59" s="145">
        <v>33621881.700000003</v>
      </c>
      <c r="F59" s="144"/>
      <c r="G59" s="144"/>
    </row>
    <row r="60" spans="1:7" ht="24">
      <c r="A60" s="143" t="s">
        <v>4</v>
      </c>
      <c r="B60" s="144"/>
      <c r="C60" s="144"/>
      <c r="D60" s="169">
        <v>33621881.700000003</v>
      </c>
      <c r="E60" s="144"/>
      <c r="F60" s="144"/>
      <c r="G60" s="144"/>
    </row>
    <row r="61" spans="1:7" ht="12">
      <c r="A61" s="140" t="s">
        <v>378</v>
      </c>
      <c r="B61" s="142"/>
      <c r="C61" s="142"/>
      <c r="D61" s="141">
        <v>950000</v>
      </c>
      <c r="E61" s="141">
        <v>950000</v>
      </c>
      <c r="F61" s="142"/>
      <c r="G61" s="142"/>
    </row>
    <row r="62" spans="1:7" ht="12">
      <c r="A62" s="143" t="s">
        <v>78</v>
      </c>
      <c r="B62" s="144"/>
      <c r="C62" s="144"/>
      <c r="D62" s="144"/>
      <c r="E62" s="145">
        <v>950000</v>
      </c>
      <c r="F62" s="144"/>
      <c r="G62" s="144"/>
    </row>
    <row r="63" spans="1:7" ht="12">
      <c r="A63" s="143" t="s">
        <v>79</v>
      </c>
      <c r="B63" s="144"/>
      <c r="C63" s="144"/>
      <c r="D63" s="163">
        <v>950000</v>
      </c>
      <c r="E63" s="144"/>
      <c r="F63" s="144"/>
      <c r="G63" s="144"/>
    </row>
    <row r="64" spans="1:7" ht="12">
      <c r="A64" s="143" t="s">
        <v>389</v>
      </c>
      <c r="B64" s="144"/>
      <c r="C64" s="144"/>
      <c r="D64" s="163">
        <v>7100645</v>
      </c>
      <c r="E64" s="144">
        <v>7100645</v>
      </c>
      <c r="F64" s="144"/>
      <c r="G64" s="144"/>
    </row>
    <row r="65" spans="1:7" ht="12">
      <c r="A65" s="143" t="s">
        <v>78</v>
      </c>
      <c r="B65" s="144"/>
      <c r="C65" s="144"/>
      <c r="D65" s="163"/>
      <c r="E65" s="144">
        <v>7100645</v>
      </c>
      <c r="F65" s="144"/>
      <c r="G65" s="144"/>
    </row>
    <row r="66" spans="1:7" ht="12">
      <c r="A66" s="143" t="s">
        <v>395</v>
      </c>
      <c r="B66" s="144"/>
      <c r="C66" s="144"/>
      <c r="D66" s="163">
        <v>269145</v>
      </c>
      <c r="E66" s="144"/>
      <c r="F66" s="144"/>
      <c r="G66" s="144"/>
    </row>
    <row r="67" spans="1:7" ht="12">
      <c r="A67" s="143" t="s">
        <v>414</v>
      </c>
      <c r="B67" s="144"/>
      <c r="C67" s="144"/>
      <c r="D67" s="163">
        <v>6831500</v>
      </c>
      <c r="E67" s="144"/>
      <c r="F67" s="144"/>
      <c r="G67" s="144"/>
    </row>
    <row r="68" spans="1:7" ht="12">
      <c r="A68" s="140" t="s">
        <v>275</v>
      </c>
      <c r="B68" s="142"/>
      <c r="C68" s="142"/>
      <c r="D68" s="141">
        <v>15709263.91</v>
      </c>
      <c r="E68" s="141">
        <v>15709263.91</v>
      </c>
      <c r="F68" s="142"/>
      <c r="G68" s="142"/>
    </row>
    <row r="69" spans="1:7" ht="12">
      <c r="A69" s="143" t="s">
        <v>78</v>
      </c>
      <c r="B69" s="144"/>
      <c r="C69" s="144"/>
      <c r="D69" s="144"/>
      <c r="E69" s="145">
        <v>15709263.91</v>
      </c>
      <c r="F69" s="144"/>
      <c r="G69" s="144"/>
    </row>
    <row r="70" spans="1:7" ht="12">
      <c r="A70" s="143" t="s">
        <v>85</v>
      </c>
      <c r="B70" s="144"/>
      <c r="C70" s="144"/>
      <c r="D70" s="163">
        <v>665402.5</v>
      </c>
      <c r="E70" s="144"/>
      <c r="F70" s="144"/>
      <c r="G70" s="144"/>
    </row>
    <row r="71" spans="1:7" ht="24">
      <c r="A71" s="143" t="s">
        <v>265</v>
      </c>
      <c r="B71" s="144"/>
      <c r="C71" s="144"/>
      <c r="D71" s="159">
        <v>14908438.26</v>
      </c>
      <c r="E71" s="144"/>
      <c r="F71" s="144"/>
      <c r="G71" s="144"/>
    </row>
    <row r="72" spans="1:7" ht="12">
      <c r="A72" s="143" t="s">
        <v>356</v>
      </c>
      <c r="B72" s="144"/>
      <c r="C72" s="144"/>
      <c r="D72" s="163">
        <v>135423.15</v>
      </c>
      <c r="E72" s="144"/>
      <c r="F72" s="144"/>
      <c r="G72" s="144"/>
    </row>
    <row r="73" spans="1:7" ht="12">
      <c r="A73" s="220" t="s">
        <v>415</v>
      </c>
      <c r="B73" s="221"/>
      <c r="C73" s="221"/>
      <c r="D73" s="222">
        <v>338717248.76999998</v>
      </c>
      <c r="E73" s="221">
        <v>338717248.76999998</v>
      </c>
      <c r="F73" s="221"/>
      <c r="G73" s="221"/>
    </row>
    <row r="74" spans="1:7" ht="12">
      <c r="A74" s="220" t="s">
        <v>78</v>
      </c>
      <c r="B74" s="221"/>
      <c r="C74" s="221"/>
      <c r="D74" s="222"/>
      <c r="E74" s="221">
        <v>338717248.76999998</v>
      </c>
      <c r="F74" s="221"/>
      <c r="G74" s="221"/>
    </row>
    <row r="75" spans="1:7" ht="12">
      <c r="A75" s="220" t="s">
        <v>416</v>
      </c>
      <c r="B75" s="221"/>
      <c r="C75" s="221"/>
      <c r="D75" s="222">
        <v>5409550.7699999996</v>
      </c>
      <c r="E75" s="221"/>
      <c r="F75" s="221"/>
      <c r="G75" s="221"/>
    </row>
    <row r="76" spans="1:7" ht="24">
      <c r="A76" s="220" t="s">
        <v>417</v>
      </c>
      <c r="B76" s="221"/>
      <c r="C76" s="221"/>
      <c r="D76" s="222">
        <v>333307698</v>
      </c>
      <c r="E76" s="221"/>
      <c r="F76" s="221"/>
      <c r="G76" s="221"/>
    </row>
    <row r="77" spans="1:7" ht="12">
      <c r="A77" s="146" t="s">
        <v>0</v>
      </c>
      <c r="B77" s="147">
        <v>4323500</v>
      </c>
      <c r="C77" s="148"/>
      <c r="D77" s="147">
        <v>804997961.08000004</v>
      </c>
      <c r="E77" s="147">
        <v>797797961.08000004</v>
      </c>
      <c r="F77" s="147">
        <v>11523500</v>
      </c>
      <c r="G77" s="148"/>
    </row>
    <row r="78" spans="1:7">
      <c r="A78" s="149"/>
      <c r="B78" s="149"/>
      <c r="C78" s="149"/>
      <c r="D78" s="149"/>
      <c r="E78" s="149"/>
      <c r="F78" s="149"/>
      <c r="G78" s="149"/>
    </row>
    <row r="79" spans="1:7">
      <c r="A79" s="149"/>
      <c r="B79" s="149"/>
      <c r="C79" s="149"/>
      <c r="D79" s="149"/>
      <c r="E79" s="149"/>
      <c r="F79" s="149"/>
      <c r="G79" s="149"/>
    </row>
    <row r="80" spans="1:7">
      <c r="A80" s="149"/>
      <c r="B80" s="149"/>
      <c r="C80" s="149"/>
      <c r="D80" s="149"/>
      <c r="E80" s="149"/>
      <c r="F80" s="149"/>
      <c r="G80" s="149"/>
    </row>
    <row r="81" spans="1:7">
      <c r="A81" s="149"/>
      <c r="B81" s="149"/>
      <c r="C81" s="149"/>
      <c r="D81" s="149"/>
      <c r="E81" s="149"/>
      <c r="F81" s="149"/>
      <c r="G81" s="149"/>
    </row>
    <row r="82" spans="1:7">
      <c r="A82" s="149"/>
      <c r="B82" s="149"/>
      <c r="C82" s="149"/>
      <c r="D82" s="230">
        <f>SUM(D13:D17,D20:D42,D45:D46,D49:D51,D54,D57,D63,D66:D67,D70:D72)</f>
        <v>310665055.73999995</v>
      </c>
      <c r="E82" s="149"/>
      <c r="F82" s="149"/>
      <c r="G82" s="149"/>
    </row>
    <row r="83" spans="1:7">
      <c r="A83" s="149"/>
      <c r="B83" s="149"/>
      <c r="C83" s="149"/>
      <c r="D83" s="149"/>
      <c r="E83" s="149"/>
      <c r="F83" s="149"/>
      <c r="G83" s="149"/>
    </row>
    <row r="84" spans="1:7">
      <c r="A84" s="149"/>
      <c r="B84" s="149"/>
      <c r="C84" s="149"/>
      <c r="D84" s="149"/>
      <c r="E84" s="149"/>
      <c r="F84" s="149"/>
      <c r="G84" s="149"/>
    </row>
    <row r="85" spans="1:7">
      <c r="A85" s="149"/>
      <c r="B85" s="149"/>
      <c r="C85" s="149"/>
      <c r="D85" s="149"/>
      <c r="E85" s="149"/>
      <c r="F85" s="149"/>
      <c r="G85" s="149"/>
    </row>
    <row r="86" spans="1:7">
      <c r="A86" s="149"/>
      <c r="B86" s="149"/>
      <c r="C86" s="149"/>
      <c r="D86" s="149"/>
      <c r="E86" s="149"/>
      <c r="F86" s="149"/>
      <c r="G86" s="149"/>
    </row>
    <row r="87" spans="1:7">
      <c r="A87" s="149"/>
      <c r="B87" s="149"/>
      <c r="C87" s="149"/>
      <c r="D87" s="149"/>
      <c r="E87" s="149"/>
      <c r="F87" s="149"/>
      <c r="G87" s="149"/>
    </row>
    <row r="88" spans="1:7">
      <c r="A88" s="149"/>
      <c r="B88" s="149"/>
      <c r="C88" s="149"/>
      <c r="D88" s="149"/>
      <c r="E88" s="149"/>
      <c r="F88" s="149"/>
      <c r="G88" s="149"/>
    </row>
    <row r="89" spans="1:7">
      <c r="A89" s="149"/>
      <c r="B89" s="149"/>
      <c r="C89" s="149"/>
      <c r="D89" s="149"/>
      <c r="E89" s="149"/>
      <c r="F89" s="149"/>
      <c r="G89" s="149"/>
    </row>
    <row r="90" spans="1:7">
      <c r="A90" s="149"/>
      <c r="B90" s="149"/>
      <c r="C90" s="149"/>
      <c r="D90" s="149"/>
      <c r="E90" s="149"/>
      <c r="F90" s="149"/>
      <c r="G90" s="149"/>
    </row>
    <row r="91" spans="1:7">
      <c r="A91" s="149"/>
      <c r="B91" s="149"/>
      <c r="C91" s="149"/>
      <c r="D91" s="149"/>
      <c r="E91" s="149"/>
      <c r="F91" s="149"/>
      <c r="G91" s="149"/>
    </row>
    <row r="92" spans="1:7">
      <c r="A92" s="149"/>
      <c r="B92" s="149"/>
      <c r="C92" s="149"/>
      <c r="D92" s="149"/>
      <c r="E92" s="149"/>
      <c r="F92" s="149"/>
      <c r="G92" s="149"/>
    </row>
    <row r="93" spans="1:7">
      <c r="A93" s="149"/>
      <c r="B93" s="149"/>
      <c r="C93" s="149"/>
      <c r="D93" s="149"/>
      <c r="E93" s="149"/>
      <c r="F93" s="149"/>
      <c r="G93" s="149"/>
    </row>
    <row r="94" spans="1:7">
      <c r="A94" s="149"/>
      <c r="B94" s="149"/>
      <c r="C94" s="149"/>
      <c r="D94" s="149"/>
      <c r="E94" s="149"/>
      <c r="F94" s="149"/>
      <c r="G94" s="149"/>
    </row>
    <row r="95" spans="1:7">
      <c r="A95" s="149"/>
      <c r="B95" s="149"/>
      <c r="C95" s="149"/>
      <c r="D95" s="149"/>
      <c r="E95" s="149"/>
      <c r="F95" s="149"/>
      <c r="G95" s="149"/>
    </row>
    <row r="96" spans="1:7">
      <c r="A96" s="149"/>
      <c r="B96" s="149"/>
      <c r="C96" s="149"/>
      <c r="D96" s="149"/>
      <c r="E96" s="149"/>
      <c r="F96" s="149"/>
      <c r="G96" s="149"/>
    </row>
    <row r="97" spans="1:7">
      <c r="A97" s="149"/>
      <c r="B97" s="149"/>
      <c r="C97" s="149"/>
      <c r="D97" s="149"/>
      <c r="E97" s="149"/>
      <c r="F97" s="149"/>
      <c r="G97" s="149"/>
    </row>
    <row r="98" spans="1:7">
      <c r="A98" s="149"/>
      <c r="B98" s="149"/>
      <c r="C98" s="149"/>
      <c r="D98" s="149"/>
      <c r="E98" s="149"/>
      <c r="F98" s="149"/>
      <c r="G98" s="149"/>
    </row>
    <row r="99" spans="1:7">
      <c r="A99" s="149"/>
      <c r="B99" s="149"/>
      <c r="C99" s="149"/>
      <c r="D99" s="149"/>
      <c r="E99" s="149"/>
      <c r="F99" s="149"/>
      <c r="G99" s="149"/>
    </row>
    <row r="100" spans="1:7">
      <c r="A100" s="149"/>
      <c r="B100" s="149"/>
      <c r="C100" s="149"/>
      <c r="D100" s="149"/>
      <c r="E100" s="149"/>
      <c r="F100" s="149"/>
      <c r="G100" s="149"/>
    </row>
    <row r="101" spans="1:7">
      <c r="A101" s="149"/>
      <c r="B101" s="149"/>
      <c r="C101" s="149"/>
      <c r="D101" s="149"/>
      <c r="E101" s="149"/>
      <c r="F101" s="149"/>
      <c r="G101" s="149"/>
    </row>
    <row r="102" spans="1:7">
      <c r="A102" s="149"/>
      <c r="B102" s="149"/>
      <c r="C102" s="149"/>
      <c r="D102" s="149"/>
      <c r="E102" s="149"/>
      <c r="F102" s="149"/>
      <c r="G102" s="149"/>
    </row>
    <row r="103" spans="1:7">
      <c r="A103" s="149"/>
      <c r="B103" s="149"/>
      <c r="C103" s="149"/>
      <c r="D103" s="149"/>
      <c r="E103" s="149"/>
      <c r="F103" s="149"/>
      <c r="G103" s="149"/>
    </row>
    <row r="104" spans="1:7">
      <c r="A104" s="149"/>
      <c r="B104" s="149"/>
      <c r="C104" s="149"/>
      <c r="D104" s="149"/>
      <c r="E104" s="149"/>
      <c r="F104" s="149"/>
      <c r="G104" s="149"/>
    </row>
    <row r="105" spans="1:7">
      <c r="A105" s="149"/>
      <c r="B105" s="149"/>
      <c r="C105" s="149"/>
      <c r="D105" s="149"/>
      <c r="E105" s="149"/>
      <c r="F105" s="149"/>
      <c r="G105" s="149"/>
    </row>
    <row r="106" spans="1:7">
      <c r="A106" s="149"/>
      <c r="B106" s="149"/>
      <c r="C106" s="149"/>
      <c r="D106" s="149"/>
      <c r="E106" s="149"/>
      <c r="F106" s="149"/>
      <c r="G106" s="149"/>
    </row>
    <row r="107" spans="1:7">
      <c r="A107" s="149"/>
      <c r="B107" s="149"/>
      <c r="C107" s="149"/>
      <c r="D107" s="149"/>
      <c r="E107" s="149"/>
      <c r="F107" s="149"/>
      <c r="G107" s="149"/>
    </row>
    <row r="108" spans="1:7">
      <c r="A108" s="149"/>
      <c r="B108" s="149"/>
      <c r="C108" s="149"/>
      <c r="D108" s="149"/>
      <c r="E108" s="149"/>
      <c r="F108" s="149"/>
      <c r="G108" s="149"/>
    </row>
    <row r="109" spans="1:7">
      <c r="A109" s="149"/>
      <c r="B109" s="149"/>
      <c r="C109" s="149"/>
      <c r="D109" s="149"/>
      <c r="E109" s="149"/>
      <c r="F109" s="149"/>
      <c r="G109" s="149"/>
    </row>
    <row r="110" spans="1:7">
      <c r="A110" s="149"/>
      <c r="B110" s="149"/>
      <c r="C110" s="149"/>
      <c r="D110" s="149"/>
      <c r="E110" s="149"/>
      <c r="F110" s="149"/>
      <c r="G110" s="149"/>
    </row>
    <row r="111" spans="1:7">
      <c r="A111" s="149"/>
      <c r="B111" s="149"/>
      <c r="C111" s="149"/>
      <c r="D111" s="149"/>
      <c r="E111" s="149"/>
      <c r="F111" s="149"/>
      <c r="G111" s="149"/>
    </row>
    <row r="112" spans="1:7">
      <c r="A112" s="149"/>
      <c r="B112" s="149"/>
      <c r="C112" s="149"/>
      <c r="D112" s="149"/>
      <c r="E112" s="149"/>
      <c r="F112" s="149"/>
      <c r="G112" s="149"/>
    </row>
    <row r="113" spans="1:7">
      <c r="A113" s="149"/>
      <c r="B113" s="149"/>
      <c r="C113" s="149"/>
      <c r="D113" s="149"/>
      <c r="E113" s="149"/>
      <c r="F113" s="149"/>
      <c r="G113" s="149"/>
    </row>
    <row r="114" spans="1:7">
      <c r="A114" s="149"/>
      <c r="B114" s="149"/>
      <c r="C114" s="149"/>
      <c r="D114" s="149"/>
      <c r="E114" s="149"/>
      <c r="F114" s="149"/>
      <c r="G114" s="149"/>
    </row>
    <row r="115" spans="1:7">
      <c r="A115" s="149"/>
      <c r="B115" s="149"/>
      <c r="C115" s="149"/>
      <c r="D115" s="149"/>
      <c r="E115" s="149"/>
      <c r="F115" s="149"/>
      <c r="G115" s="149"/>
    </row>
    <row r="116" spans="1:7">
      <c r="A116" s="149"/>
      <c r="B116" s="149"/>
      <c r="C116" s="149"/>
      <c r="D116" s="149"/>
      <c r="E116" s="149"/>
      <c r="F116" s="149"/>
      <c r="G116" s="149"/>
    </row>
    <row r="117" spans="1:7">
      <c r="A117" s="149"/>
      <c r="B117" s="149"/>
      <c r="C117" s="149"/>
      <c r="D117" s="149"/>
      <c r="E117" s="149"/>
      <c r="F117" s="149"/>
      <c r="G117" s="149"/>
    </row>
    <row r="118" spans="1:7">
      <c r="A118" s="149"/>
      <c r="B118" s="149"/>
      <c r="C118" s="149"/>
      <c r="D118" s="149"/>
      <c r="E118" s="149"/>
      <c r="F118" s="149"/>
      <c r="G118" s="149"/>
    </row>
    <row r="119" spans="1:7">
      <c r="A119" s="149"/>
      <c r="B119" s="149"/>
      <c r="C119" s="149"/>
      <c r="D119" s="149"/>
      <c r="E119" s="149"/>
      <c r="F119" s="149"/>
      <c r="G119" s="149"/>
    </row>
    <row r="120" spans="1:7">
      <c r="A120" s="149"/>
      <c r="B120" s="149"/>
      <c r="C120" s="149"/>
      <c r="D120" s="149"/>
      <c r="E120" s="149"/>
      <c r="F120" s="149"/>
      <c r="G120" s="149"/>
    </row>
    <row r="121" spans="1:7">
      <c r="A121" s="149"/>
      <c r="B121" s="149"/>
      <c r="C121" s="149"/>
      <c r="D121" s="149"/>
      <c r="E121" s="149"/>
      <c r="F121" s="149"/>
      <c r="G121" s="149"/>
    </row>
    <row r="122" spans="1:7">
      <c r="A122" s="149"/>
      <c r="B122" s="149"/>
      <c r="C122" s="149"/>
      <c r="D122" s="149"/>
      <c r="E122" s="149"/>
      <c r="F122" s="149"/>
      <c r="G122" s="149"/>
    </row>
    <row r="123" spans="1:7">
      <c r="A123" s="149"/>
      <c r="B123" s="149"/>
      <c r="C123" s="149"/>
      <c r="D123" s="149"/>
      <c r="E123" s="149"/>
      <c r="F123" s="149"/>
      <c r="G123" s="149"/>
    </row>
    <row r="124" spans="1:7">
      <c r="A124" s="149"/>
      <c r="B124" s="149"/>
      <c r="C124" s="149"/>
      <c r="D124" s="149"/>
      <c r="E124" s="149"/>
      <c r="F124" s="149"/>
      <c r="G124" s="149"/>
    </row>
    <row r="125" spans="1:7">
      <c r="A125" s="149"/>
      <c r="B125" s="149"/>
      <c r="C125" s="149"/>
      <c r="D125" s="149"/>
      <c r="E125" s="149"/>
      <c r="F125" s="149"/>
      <c r="G125" s="149"/>
    </row>
    <row r="126" spans="1:7">
      <c r="A126" s="149"/>
      <c r="B126" s="149"/>
      <c r="C126" s="149"/>
      <c r="D126" s="149"/>
      <c r="E126" s="149"/>
      <c r="F126" s="149"/>
      <c r="G126" s="149"/>
    </row>
    <row r="127" spans="1:7">
      <c r="A127" s="149"/>
      <c r="B127" s="149"/>
      <c r="C127" s="149"/>
      <c r="D127" s="149"/>
      <c r="E127" s="149"/>
      <c r="F127" s="149"/>
      <c r="G127" s="149"/>
    </row>
    <row r="128" spans="1:7">
      <c r="A128" s="149"/>
      <c r="B128" s="149"/>
      <c r="C128" s="149"/>
      <c r="D128" s="149"/>
      <c r="E128" s="149"/>
      <c r="F128" s="149"/>
      <c r="G128" s="149"/>
    </row>
    <row r="129" spans="1:7">
      <c r="A129" s="149"/>
      <c r="B129" s="149"/>
      <c r="C129" s="149"/>
      <c r="D129" s="149"/>
      <c r="E129" s="149"/>
      <c r="F129" s="149"/>
      <c r="G129" s="149"/>
    </row>
    <row r="130" spans="1:7">
      <c r="A130" s="149"/>
      <c r="B130" s="149"/>
      <c r="C130" s="149"/>
      <c r="D130" s="149"/>
      <c r="E130" s="149"/>
      <c r="F130" s="149"/>
      <c r="G130" s="149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1"/>
      <c r="B145" s="1"/>
      <c r="C145" s="1"/>
      <c r="D145" s="1"/>
      <c r="E145" s="1"/>
      <c r="F145" s="1"/>
      <c r="G145" s="1"/>
    </row>
    <row r="146" spans="1:7">
      <c r="A146" s="1"/>
      <c r="B146" s="1"/>
      <c r="C146" s="1"/>
      <c r="D146" s="1"/>
      <c r="E146" s="1"/>
      <c r="F146" s="1"/>
      <c r="G146" s="1"/>
    </row>
    <row r="147" spans="1:7">
      <c r="A147" s="1"/>
      <c r="B147" s="1"/>
      <c r="C147" s="1"/>
      <c r="D147" s="1"/>
      <c r="E147" s="1"/>
      <c r="F147" s="1"/>
      <c r="G147" s="1"/>
    </row>
    <row r="148" spans="1:7">
      <c r="A148" s="1"/>
      <c r="B148" s="1"/>
      <c r="C148" s="1"/>
      <c r="D148" s="1"/>
      <c r="E148" s="1"/>
      <c r="F148" s="1"/>
      <c r="G148" s="1"/>
    </row>
    <row r="149" spans="1:7">
      <c r="A149" s="1"/>
      <c r="B149" s="1"/>
      <c r="C149" s="1"/>
      <c r="D149" s="1"/>
      <c r="E149" s="1"/>
      <c r="F149" s="1"/>
      <c r="G149" s="1"/>
    </row>
    <row r="150" spans="1:7">
      <c r="A150" s="1"/>
      <c r="B150" s="1"/>
      <c r="C150" s="1"/>
      <c r="D150" s="1"/>
      <c r="E150" s="1"/>
      <c r="F150" s="1"/>
      <c r="G150" s="1"/>
    </row>
    <row r="151" spans="1:7">
      <c r="A151" s="1"/>
      <c r="B151" s="1"/>
      <c r="C151" s="1"/>
      <c r="D151" s="1"/>
      <c r="E151" s="1"/>
      <c r="F151" s="1"/>
      <c r="G151" s="1"/>
    </row>
    <row r="152" spans="1:7">
      <c r="A152" s="1"/>
      <c r="B152" s="1"/>
      <c r="C152" s="1"/>
      <c r="D152" s="1"/>
      <c r="E152" s="1"/>
      <c r="F152" s="1"/>
      <c r="G152" s="1"/>
    </row>
    <row r="153" spans="1:7">
      <c r="A153" s="1"/>
      <c r="B153" s="1"/>
      <c r="C153" s="1"/>
      <c r="D153" s="1"/>
      <c r="E153" s="1"/>
      <c r="F153" s="1"/>
      <c r="G153" s="1"/>
    </row>
    <row r="154" spans="1:7">
      <c r="A154" s="1"/>
      <c r="B154" s="1"/>
      <c r="C154" s="1"/>
      <c r="D154" s="1"/>
      <c r="E154" s="1"/>
      <c r="F154" s="1"/>
      <c r="G154" s="1"/>
    </row>
    <row r="155" spans="1:7">
      <c r="A155" s="1"/>
      <c r="B155" s="1"/>
      <c r="C155" s="1"/>
      <c r="D155" s="1"/>
      <c r="E155" s="1"/>
      <c r="F155" s="1"/>
      <c r="G155" s="1"/>
    </row>
    <row r="156" spans="1:7">
      <c r="A156" s="1"/>
      <c r="B156" s="1"/>
      <c r="C156" s="1"/>
      <c r="D156" s="1"/>
      <c r="E156" s="1"/>
      <c r="F156" s="1"/>
      <c r="G156" s="1"/>
    </row>
    <row r="157" spans="1:7">
      <c r="A157" s="1"/>
      <c r="B157" s="1"/>
      <c r="C157" s="1"/>
      <c r="D157" s="1"/>
      <c r="E157" s="1"/>
      <c r="F157" s="1"/>
      <c r="G157" s="1"/>
    </row>
    <row r="158" spans="1:7">
      <c r="A158" s="1"/>
      <c r="B158" s="1"/>
      <c r="C158" s="1"/>
      <c r="D158" s="1"/>
      <c r="E158" s="1"/>
      <c r="F158" s="1"/>
      <c r="G158" s="1"/>
    </row>
    <row r="159" spans="1:7">
      <c r="A159" s="1"/>
      <c r="B159" s="1"/>
      <c r="C159" s="1"/>
      <c r="D159" s="1"/>
      <c r="E159" s="1"/>
      <c r="F159" s="1"/>
      <c r="G159" s="1"/>
    </row>
    <row r="160" spans="1:7">
      <c r="A160" s="1"/>
      <c r="B160" s="1"/>
      <c r="C160" s="1"/>
      <c r="D160" s="1"/>
      <c r="E160" s="1"/>
      <c r="F160" s="1"/>
      <c r="G160" s="1"/>
    </row>
    <row r="161" spans="1:7">
      <c r="A161" s="1"/>
      <c r="B161" s="1"/>
      <c r="C161" s="1"/>
      <c r="D161" s="1"/>
      <c r="E161" s="1"/>
      <c r="F161" s="1"/>
      <c r="G161" s="1"/>
    </row>
    <row r="162" spans="1:7">
      <c r="A162" s="1"/>
      <c r="B162" s="1"/>
      <c r="C162" s="1"/>
      <c r="D162" s="1"/>
      <c r="E162" s="1"/>
      <c r="F162" s="1"/>
      <c r="G162" s="1"/>
    </row>
    <row r="163" spans="1:7">
      <c r="A163" s="1"/>
      <c r="B163" s="1"/>
      <c r="C163" s="1"/>
      <c r="D163" s="1"/>
      <c r="E163" s="1"/>
      <c r="F163" s="1"/>
      <c r="G163" s="1"/>
    </row>
    <row r="164" spans="1:7">
      <c r="A164" s="1"/>
      <c r="B164" s="1"/>
      <c r="C164" s="1"/>
      <c r="D164" s="1"/>
      <c r="E164" s="1"/>
      <c r="F164" s="1"/>
      <c r="G164" s="1"/>
    </row>
    <row r="165" spans="1:7">
      <c r="A165" s="1"/>
      <c r="B165" s="1"/>
      <c r="C165" s="1"/>
      <c r="D165" s="1"/>
      <c r="E165" s="1"/>
      <c r="F165" s="1"/>
      <c r="G165" s="1"/>
    </row>
    <row r="166" spans="1:7">
      <c r="A166" s="1"/>
      <c r="B166" s="1"/>
      <c r="C166" s="1"/>
      <c r="D166" s="1"/>
      <c r="E166" s="1"/>
      <c r="F166" s="1"/>
      <c r="G166" s="1"/>
    </row>
    <row r="167" spans="1:7">
      <c r="A167" s="1"/>
      <c r="B167" s="1"/>
      <c r="C167" s="1"/>
      <c r="D167" s="1"/>
      <c r="E167" s="1"/>
      <c r="F167" s="1"/>
      <c r="G167" s="1"/>
    </row>
    <row r="168" spans="1:7">
      <c r="A168" s="1"/>
      <c r="B168" s="1"/>
      <c r="C168" s="1"/>
      <c r="D168" s="1"/>
      <c r="E168" s="1"/>
      <c r="F168" s="1"/>
      <c r="G168" s="1"/>
    </row>
    <row r="169" spans="1:7">
      <c r="A169" s="1"/>
      <c r="B169" s="1"/>
      <c r="C169" s="1"/>
      <c r="D169" s="1"/>
      <c r="E169" s="1"/>
      <c r="F169" s="1"/>
      <c r="G169" s="1"/>
    </row>
    <row r="170" spans="1:7">
      <c r="A170" s="1"/>
      <c r="B170" s="1"/>
      <c r="C170" s="1"/>
      <c r="D170" s="1"/>
      <c r="E170" s="1"/>
      <c r="F170" s="1"/>
      <c r="G170" s="1"/>
    </row>
    <row r="171" spans="1:7">
      <c r="A171" s="1"/>
      <c r="B171" s="1"/>
      <c r="C171" s="1"/>
      <c r="D171" s="1"/>
      <c r="E171" s="1"/>
      <c r="F171" s="1"/>
      <c r="G171" s="1"/>
    </row>
    <row r="172" spans="1:7">
      <c r="A172" s="1"/>
      <c r="B172" s="1"/>
      <c r="C172" s="1"/>
      <c r="D172" s="1"/>
      <c r="E172" s="1"/>
      <c r="F172" s="1"/>
      <c r="G172" s="1"/>
    </row>
    <row r="173" spans="1:7">
      <c r="A173" s="1"/>
      <c r="B173" s="1"/>
      <c r="C173" s="1"/>
      <c r="D173" s="1"/>
      <c r="E173" s="1"/>
      <c r="F173" s="1"/>
      <c r="G173" s="1"/>
    </row>
    <row r="174" spans="1:7">
      <c r="A174" s="1"/>
      <c r="B174" s="1"/>
      <c r="C174" s="1"/>
      <c r="D174" s="1"/>
      <c r="E174" s="1"/>
      <c r="F174" s="1"/>
      <c r="G174" s="1"/>
    </row>
    <row r="175" spans="1:7">
      <c r="A175" s="1"/>
      <c r="B175" s="1"/>
      <c r="C175" s="1"/>
      <c r="D175" s="1"/>
      <c r="E175" s="1"/>
      <c r="F175" s="1"/>
      <c r="G175" s="1"/>
    </row>
    <row r="176" spans="1:7">
      <c r="A176" s="1"/>
      <c r="B176" s="1"/>
      <c r="C176" s="1"/>
      <c r="D176" s="1"/>
      <c r="E176" s="1"/>
      <c r="F176" s="1"/>
      <c r="G176" s="1"/>
    </row>
    <row r="177" spans="1:7">
      <c r="A177" s="1"/>
      <c r="B177" s="1"/>
      <c r="C177" s="1"/>
      <c r="D177" s="1"/>
      <c r="E177" s="1"/>
      <c r="F177" s="1"/>
      <c r="G177" s="1"/>
    </row>
    <row r="178" spans="1:7">
      <c r="A178" s="1"/>
      <c r="B178" s="1"/>
      <c r="C178" s="1"/>
      <c r="D178" s="1"/>
      <c r="E178" s="1"/>
      <c r="F178" s="1"/>
      <c r="G178" s="1"/>
    </row>
    <row r="179" spans="1:7">
      <c r="A179" s="1"/>
      <c r="B179" s="1"/>
      <c r="C179" s="1"/>
      <c r="D179" s="1"/>
      <c r="E179" s="1"/>
      <c r="F179" s="1"/>
      <c r="G179" s="1"/>
    </row>
    <row r="180" spans="1:7">
      <c r="A180" s="1"/>
      <c r="B180" s="1"/>
      <c r="C180" s="1"/>
      <c r="D180" s="1"/>
      <c r="E180" s="1"/>
      <c r="F180" s="1"/>
      <c r="G180" s="1"/>
    </row>
    <row r="181" spans="1:7">
      <c r="A181" s="1"/>
      <c r="B181" s="1"/>
      <c r="C181" s="1"/>
      <c r="D181" s="1"/>
      <c r="E181" s="1"/>
      <c r="F181" s="1"/>
      <c r="G181" s="1"/>
    </row>
    <row r="182" spans="1:7">
      <c r="A182" s="1"/>
      <c r="B182" s="1"/>
      <c r="C182" s="1"/>
      <c r="D182" s="1"/>
      <c r="E182" s="1"/>
      <c r="F182" s="1"/>
      <c r="G182" s="1"/>
    </row>
    <row r="183" spans="1:7">
      <c r="A183" s="1"/>
      <c r="B183" s="1"/>
      <c r="C183" s="1"/>
      <c r="D183" s="1"/>
      <c r="E183" s="1"/>
      <c r="F183" s="1"/>
      <c r="G183" s="1"/>
    </row>
    <row r="184" spans="1:7">
      <c r="A184" s="1"/>
      <c r="B184" s="1"/>
      <c r="C184" s="1"/>
      <c r="D184" s="1"/>
      <c r="E184" s="1"/>
      <c r="F184" s="1"/>
      <c r="G184" s="1"/>
    </row>
    <row r="185" spans="1:7">
      <c r="A185" s="1"/>
      <c r="B185" s="1"/>
      <c r="C185" s="1"/>
      <c r="D185" s="1"/>
      <c r="E185" s="1"/>
      <c r="F185" s="1"/>
      <c r="G185" s="1"/>
    </row>
    <row r="186" spans="1:7">
      <c r="A186" s="1"/>
      <c r="B186" s="1"/>
      <c r="C186" s="1"/>
      <c r="D186" s="1"/>
      <c r="E186" s="1"/>
      <c r="F186" s="1"/>
      <c r="G186" s="1"/>
    </row>
    <row r="187" spans="1:7">
      <c r="A187" s="1"/>
      <c r="B187" s="1"/>
      <c r="C187" s="1"/>
      <c r="D187" s="1"/>
      <c r="E187" s="1"/>
      <c r="F187" s="1"/>
      <c r="G187" s="1"/>
    </row>
    <row r="188" spans="1:7">
      <c r="A188" s="1"/>
      <c r="B188" s="1"/>
      <c r="C188" s="1"/>
      <c r="D188" s="1"/>
      <c r="E188" s="1"/>
      <c r="F188" s="1"/>
      <c r="G188" s="1"/>
    </row>
    <row r="189" spans="1:7">
      <c r="A189" s="1"/>
      <c r="B189" s="1"/>
      <c r="C189" s="1"/>
      <c r="D189" s="1"/>
      <c r="E189" s="1"/>
      <c r="F189" s="1"/>
      <c r="G189" s="1"/>
    </row>
    <row r="190" spans="1:7">
      <c r="A190" s="1"/>
      <c r="B190" s="1"/>
      <c r="C190" s="1"/>
      <c r="D190" s="1"/>
      <c r="E190" s="1"/>
      <c r="F190" s="1"/>
      <c r="G190" s="1"/>
    </row>
    <row r="191" spans="1:7">
      <c r="A191" s="1"/>
      <c r="B191" s="1"/>
      <c r="C191" s="1"/>
      <c r="D191" s="1"/>
      <c r="E191" s="1"/>
      <c r="F191" s="1"/>
      <c r="G191" s="1"/>
    </row>
    <row r="192" spans="1:7">
      <c r="A192" s="1"/>
      <c r="B192" s="1"/>
      <c r="C192" s="1"/>
      <c r="D192" s="1"/>
      <c r="E192" s="1"/>
      <c r="F192" s="1"/>
      <c r="G192" s="1"/>
    </row>
    <row r="193" spans="1:7">
      <c r="A193" s="1"/>
      <c r="B193" s="1"/>
      <c r="C193" s="1"/>
      <c r="D193" s="1"/>
      <c r="E193" s="1"/>
      <c r="F193" s="1"/>
      <c r="G193" s="1"/>
    </row>
    <row r="194" spans="1:7">
      <c r="A194" s="1"/>
      <c r="B194" s="1"/>
      <c r="C194" s="1"/>
      <c r="D194" s="1"/>
      <c r="E194" s="1"/>
      <c r="F194" s="1"/>
      <c r="G194" s="1"/>
    </row>
    <row r="195" spans="1:7">
      <c r="A195" s="1"/>
      <c r="B195" s="1"/>
      <c r="C195" s="1"/>
      <c r="D195" s="1"/>
      <c r="E195" s="1"/>
      <c r="F195" s="1"/>
      <c r="G195" s="1"/>
    </row>
    <row r="196" spans="1:7">
      <c r="A196" s="1"/>
      <c r="B196" s="1"/>
      <c r="C196" s="1"/>
      <c r="D196" s="1"/>
      <c r="E196" s="1"/>
      <c r="F196" s="1"/>
      <c r="G196" s="1"/>
    </row>
    <row r="197" spans="1:7">
      <c r="A197" s="1"/>
      <c r="B197" s="1"/>
      <c r="C197" s="1"/>
      <c r="D197" s="1"/>
      <c r="E197" s="1"/>
      <c r="F197" s="1"/>
      <c r="G197" s="1"/>
    </row>
    <row r="198" spans="1:7">
      <c r="A198" s="1"/>
      <c r="B198" s="1"/>
      <c r="C198" s="1"/>
      <c r="D198" s="1"/>
      <c r="E198" s="1"/>
      <c r="F198" s="1"/>
      <c r="G198" s="1"/>
    </row>
    <row r="199" spans="1:7">
      <c r="A199" s="1"/>
      <c r="B199" s="1"/>
      <c r="C199" s="1"/>
      <c r="D199" s="1"/>
      <c r="E199" s="1"/>
      <c r="F199" s="1"/>
      <c r="G199" s="1"/>
    </row>
    <row r="200" spans="1:7">
      <c r="A200" s="1"/>
      <c r="B200" s="1"/>
      <c r="C200" s="1"/>
      <c r="D200" s="1"/>
      <c r="E200" s="1"/>
      <c r="F200" s="1"/>
      <c r="G200" s="1"/>
    </row>
    <row r="201" spans="1:7">
      <c r="A201" s="1"/>
      <c r="B201" s="1"/>
      <c r="C201" s="1"/>
      <c r="D201" s="1"/>
      <c r="E201" s="1"/>
      <c r="F201" s="1"/>
      <c r="G201" s="1"/>
    </row>
    <row r="202" spans="1:7">
      <c r="A202" s="1"/>
      <c r="B202" s="1"/>
      <c r="C202" s="1"/>
      <c r="D202" s="1"/>
      <c r="E202" s="1"/>
      <c r="F202" s="1"/>
      <c r="G202" s="1"/>
    </row>
    <row r="203" spans="1:7">
      <c r="A203" s="1"/>
      <c r="B203" s="1"/>
      <c r="C203" s="1"/>
      <c r="D203" s="1"/>
      <c r="E203" s="1"/>
      <c r="F203" s="1"/>
      <c r="G203" s="1"/>
    </row>
    <row r="204" spans="1:7">
      <c r="A204" s="1"/>
      <c r="B204" s="1"/>
      <c r="C204" s="1"/>
      <c r="D204" s="1"/>
      <c r="E204" s="1"/>
      <c r="F204" s="1"/>
      <c r="G204" s="1"/>
    </row>
    <row r="205" spans="1:7">
      <c r="A205" s="1"/>
      <c r="B205" s="1"/>
      <c r="C205" s="1"/>
      <c r="D205" s="1"/>
      <c r="E205" s="1"/>
      <c r="F205" s="1"/>
      <c r="G205" s="1"/>
    </row>
    <row r="206" spans="1:7">
      <c r="A206" s="1"/>
      <c r="B206" s="1"/>
      <c r="C206" s="1"/>
      <c r="D206" s="1"/>
      <c r="E206" s="1"/>
      <c r="F206" s="1"/>
      <c r="G206" s="1"/>
    </row>
    <row r="207" spans="1:7">
      <c r="A207" s="1"/>
      <c r="B207" s="1"/>
      <c r="C207" s="1"/>
      <c r="D207" s="1"/>
      <c r="E207" s="1"/>
      <c r="F207" s="1"/>
      <c r="G207" s="1"/>
    </row>
    <row r="208" spans="1:7">
      <c r="A208" s="1"/>
      <c r="B208" s="1"/>
      <c r="C208" s="1"/>
      <c r="D208" s="1"/>
      <c r="E208" s="1"/>
      <c r="F208" s="1"/>
      <c r="G208" s="1"/>
    </row>
    <row r="209" spans="1:7">
      <c r="A209" s="1"/>
      <c r="B209" s="1"/>
      <c r="C209" s="1"/>
      <c r="D209" s="1"/>
      <c r="E209" s="1"/>
      <c r="F209" s="1"/>
      <c r="G209" s="1"/>
    </row>
    <row r="210" spans="1:7">
      <c r="A210" s="1"/>
      <c r="B210" s="1"/>
      <c r="C210" s="1"/>
      <c r="D210" s="1"/>
      <c r="E210" s="1"/>
      <c r="F210" s="1"/>
      <c r="G210" s="1"/>
    </row>
    <row r="211" spans="1:7">
      <c r="A211" s="1"/>
      <c r="B211" s="1"/>
      <c r="C211" s="1"/>
      <c r="D211" s="1"/>
      <c r="E211" s="1"/>
      <c r="F211" s="1"/>
      <c r="G211" s="1"/>
    </row>
    <row r="212" spans="1:7">
      <c r="A212" s="1"/>
      <c r="B212" s="1"/>
      <c r="C212" s="1"/>
      <c r="D212" s="1"/>
      <c r="E212" s="1"/>
      <c r="F212" s="1"/>
      <c r="G212" s="1"/>
    </row>
    <row r="213" spans="1:7">
      <c r="A213" s="1"/>
      <c r="B213" s="1"/>
      <c r="C213" s="1"/>
      <c r="D213" s="1"/>
      <c r="E213" s="1"/>
      <c r="F213" s="1"/>
      <c r="G213" s="1"/>
    </row>
    <row r="214" spans="1:7">
      <c r="A214" s="1"/>
      <c r="B214" s="1"/>
      <c r="C214" s="1"/>
      <c r="D214" s="1"/>
      <c r="E214" s="1"/>
      <c r="F214" s="1"/>
      <c r="G214" s="1"/>
    </row>
    <row r="215" spans="1:7">
      <c r="A215" s="1"/>
      <c r="B215" s="1"/>
      <c r="C215" s="1"/>
      <c r="D215" s="1"/>
      <c r="E215" s="1"/>
      <c r="F215" s="1"/>
      <c r="G215" s="1"/>
    </row>
    <row r="216" spans="1:7">
      <c r="A216" s="1"/>
      <c r="B216" s="1"/>
      <c r="C216" s="1"/>
      <c r="D216" s="1"/>
      <c r="E216" s="1"/>
      <c r="F216" s="1"/>
      <c r="G216" s="1"/>
    </row>
    <row r="217" spans="1:7">
      <c r="A217" s="1"/>
      <c r="B217" s="1"/>
      <c r="C217" s="1"/>
      <c r="D217" s="1"/>
      <c r="E217" s="1"/>
      <c r="F217" s="1"/>
      <c r="G217" s="1"/>
    </row>
    <row r="218" spans="1:7">
      <c r="A218" s="1"/>
      <c r="B218" s="1"/>
      <c r="C218" s="1"/>
      <c r="D218" s="1"/>
      <c r="E218" s="1"/>
      <c r="F218" s="1"/>
      <c r="G218" s="1"/>
    </row>
    <row r="219" spans="1:7">
      <c r="A219" s="1"/>
      <c r="B219" s="1"/>
      <c r="C219" s="1"/>
      <c r="D219" s="1"/>
      <c r="E219" s="1"/>
      <c r="F219" s="1"/>
      <c r="G219" s="1"/>
    </row>
    <row r="220" spans="1:7">
      <c r="A220" s="1"/>
      <c r="B220" s="1"/>
      <c r="C220" s="1"/>
      <c r="D220" s="1"/>
      <c r="E220" s="1"/>
      <c r="F220" s="1"/>
      <c r="G220" s="1"/>
    </row>
    <row r="221" spans="1:7">
      <c r="A221" s="1"/>
      <c r="B221" s="1"/>
      <c r="C221" s="1"/>
      <c r="D221" s="1"/>
      <c r="E221" s="1"/>
      <c r="F221" s="1"/>
      <c r="G221" s="1"/>
    </row>
  </sheetData>
  <mergeCells count="3">
    <mergeCell ref="B5:C5"/>
    <mergeCell ref="D5:E5"/>
    <mergeCell ref="F5:G5"/>
  </mergeCells>
  <pageMargins left="0.23622047244094488" right="0.23622047244094488" top="0.15748031496062992" bottom="0.15748031496062992" header="0" footer="0"/>
  <pageSetup paperSize="9" scale="91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33CC"/>
    <pageSetUpPr fitToPage="1"/>
  </sheetPr>
  <dimension ref="A1:F2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3" sqref="A23:XFD27"/>
    </sheetView>
  </sheetViews>
  <sheetFormatPr defaultColWidth="10.33203125" defaultRowHeight="12"/>
  <cols>
    <col min="1" max="1" width="56.1640625" style="314" customWidth="1"/>
    <col min="2" max="2" width="19.33203125" style="314" customWidth="1"/>
    <col min="3" max="3" width="25.33203125" style="314" customWidth="1"/>
    <col min="4" max="4" width="16.5" style="309" customWidth="1"/>
    <col min="5" max="16384" width="10.33203125" style="314"/>
  </cols>
  <sheetData>
    <row r="1" spans="1:6" s="302" customFormat="1">
      <c r="A1" s="301" t="s">
        <v>470</v>
      </c>
      <c r="B1" s="301"/>
      <c r="D1" s="303"/>
      <c r="E1" s="304"/>
      <c r="F1" s="305"/>
    </row>
    <row r="2" spans="1:6" s="302" customFormat="1">
      <c r="A2" s="301"/>
      <c r="B2" s="301"/>
      <c r="D2" s="303"/>
      <c r="E2" s="304"/>
      <c r="F2" s="305"/>
    </row>
    <row r="3" spans="1:6" s="302" customFormat="1">
      <c r="A3" s="301"/>
      <c r="B3" s="301"/>
      <c r="D3" s="306" t="s">
        <v>471</v>
      </c>
      <c r="E3" s="304"/>
      <c r="F3" s="305"/>
    </row>
    <row r="4" spans="1:6" s="302" customFormat="1">
      <c r="A4" s="607" t="s">
        <v>472</v>
      </c>
      <c r="B4" s="607"/>
      <c r="C4" s="607"/>
      <c r="D4" s="607"/>
      <c r="E4" s="304"/>
      <c r="F4" s="305"/>
    </row>
    <row r="5" spans="1:6" s="302" customFormat="1">
      <c r="A5" s="606" t="s">
        <v>847</v>
      </c>
      <c r="B5" s="606"/>
      <c r="C5" s="606"/>
      <c r="D5" s="606"/>
      <c r="E5" s="304"/>
      <c r="F5" s="305"/>
    </row>
    <row r="6" spans="1:6" s="302" customFormat="1">
      <c r="A6" s="301"/>
      <c r="B6" s="301"/>
      <c r="D6" s="307" t="s">
        <v>473</v>
      </c>
    </row>
    <row r="7" spans="1:6" s="309" customFormat="1">
      <c r="A7" s="608" t="s">
        <v>474</v>
      </c>
      <c r="B7" s="608" t="s">
        <v>475</v>
      </c>
      <c r="C7" s="608"/>
      <c r="D7" s="608" t="s">
        <v>476</v>
      </c>
    </row>
    <row r="8" spans="1:6" s="309" customFormat="1" ht="24">
      <c r="A8" s="608"/>
      <c r="B8" s="308" t="s">
        <v>477</v>
      </c>
      <c r="C8" s="308" t="s">
        <v>478</v>
      </c>
      <c r="D8" s="608"/>
    </row>
    <row r="9" spans="1:6" s="309" customFormat="1">
      <c r="A9" s="310" t="s">
        <v>529</v>
      </c>
      <c r="B9" s="311">
        <f>B15</f>
        <v>81200</v>
      </c>
      <c r="C9" s="311">
        <f>C15</f>
        <v>2620789</v>
      </c>
      <c r="D9" s="311">
        <f>B9+C9</f>
        <v>2701989</v>
      </c>
    </row>
    <row r="10" spans="1:6">
      <c r="A10" s="312" t="s">
        <v>479</v>
      </c>
      <c r="B10" s="313"/>
      <c r="C10" s="313">
        <v>159831</v>
      </c>
      <c r="D10" s="313">
        <f t="shared" ref="D10" si="0">B10+C10</f>
        <v>159831</v>
      </c>
    </row>
    <row r="11" spans="1:6">
      <c r="A11" s="315" t="s">
        <v>913</v>
      </c>
      <c r="B11" s="316">
        <f>B9+B10</f>
        <v>81200</v>
      </c>
      <c r="C11" s="316">
        <f t="shared" ref="C11" si="1">C9+C10</f>
        <v>2780620</v>
      </c>
      <c r="D11" s="316">
        <f>D9+D10</f>
        <v>2861820</v>
      </c>
    </row>
    <row r="12" spans="1:6">
      <c r="A12" s="317"/>
      <c r="B12" s="318"/>
      <c r="C12" s="318"/>
      <c r="D12" s="319"/>
    </row>
    <row r="13" spans="1:6" s="309" customFormat="1">
      <c r="A13" s="310" t="s">
        <v>530</v>
      </c>
      <c r="B13" s="311">
        <f>81200</f>
        <v>81200</v>
      </c>
      <c r="C13" s="311">
        <v>2075576</v>
      </c>
      <c r="D13" s="311">
        <f>B13+C13</f>
        <v>2156776</v>
      </c>
    </row>
    <row r="14" spans="1:6">
      <c r="A14" s="312" t="s">
        <v>479</v>
      </c>
      <c r="B14" s="313"/>
      <c r="C14" s="313">
        <v>545213</v>
      </c>
      <c r="D14" s="313">
        <f t="shared" ref="D14" si="2">B14+C14</f>
        <v>545213</v>
      </c>
    </row>
    <row r="15" spans="1:6">
      <c r="A15" s="320" t="s">
        <v>833</v>
      </c>
      <c r="B15" s="316">
        <f>B13+B14</f>
        <v>81200</v>
      </c>
      <c r="C15" s="316">
        <f>C13+C14</f>
        <v>2620789</v>
      </c>
      <c r="D15" s="316">
        <f>D13+D14</f>
        <v>2701989</v>
      </c>
    </row>
    <row r="18" spans="1:4" s="323" customFormat="1" ht="12.75">
      <c r="A18" s="18" t="s">
        <v>294</v>
      </c>
      <c r="B18" s="17" t="s">
        <v>276</v>
      </c>
      <c r="C18" s="18" t="s">
        <v>276</v>
      </c>
      <c r="D18" s="17" t="s">
        <v>276</v>
      </c>
    </row>
    <row r="19" spans="1:4" s="323" customFormat="1" ht="12.75">
      <c r="A19" s="17" t="s">
        <v>295</v>
      </c>
      <c r="B19" s="17" t="s">
        <v>276</v>
      </c>
      <c r="C19" s="19" t="s">
        <v>296</v>
      </c>
      <c r="D19" s="17" t="s">
        <v>276</v>
      </c>
    </row>
    <row r="20" spans="1:4" s="323" customFormat="1" ht="12.75">
      <c r="A20" s="333" t="s">
        <v>835</v>
      </c>
      <c r="B20" s="17" t="s">
        <v>276</v>
      </c>
      <c r="C20" s="18" t="s">
        <v>276</v>
      </c>
      <c r="D20" s="17" t="s">
        <v>276</v>
      </c>
    </row>
    <row r="21" spans="1:4" s="323" customFormat="1" ht="12.75">
      <c r="A21" s="17" t="s">
        <v>297</v>
      </c>
      <c r="B21" s="17" t="s">
        <v>276</v>
      </c>
      <c r="C21" s="19" t="s">
        <v>296</v>
      </c>
      <c r="D21" s="17" t="s">
        <v>276</v>
      </c>
    </row>
    <row r="22" spans="1:4" s="324" customFormat="1" ht="12.75">
      <c r="A22" s="323"/>
      <c r="B22" s="336"/>
      <c r="C22" s="336"/>
      <c r="D22" s="323"/>
    </row>
    <row r="23" spans="1:4" s="302" customFormat="1">
      <c r="A23" s="303" t="s">
        <v>340</v>
      </c>
      <c r="D23" s="303"/>
    </row>
    <row r="26" spans="1:4">
      <c r="C26" s="335"/>
    </row>
  </sheetData>
  <mergeCells count="5">
    <mergeCell ref="A4:D4"/>
    <mergeCell ref="A5:D5"/>
    <mergeCell ref="A7:A8"/>
    <mergeCell ref="B7:C7"/>
    <mergeCell ref="D7:D8"/>
  </mergeCells>
  <pageMargins left="0.70866141732283472" right="0.70866141732283472" top="0.74803149606299213" bottom="0.74803149606299213" header="0.31496062992125984" footer="0.31496062992125984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H136"/>
  <sheetViews>
    <sheetView topLeftCell="B68" zoomScaleNormal="100" workbookViewId="0">
      <selection activeCell="E89" sqref="E89"/>
    </sheetView>
  </sheetViews>
  <sheetFormatPr defaultRowHeight="15" outlineLevelCol="1"/>
  <cols>
    <col min="1" max="1" width="3.33203125" style="4" hidden="1" customWidth="1"/>
    <col min="2" max="2" width="31.33203125" style="4" customWidth="1"/>
    <col min="3" max="3" width="35.5" style="4" customWidth="1"/>
    <col min="4" max="4" width="11.5" style="4" customWidth="1"/>
    <col min="5" max="5" width="18.6640625" style="4" customWidth="1"/>
    <col min="6" max="6" width="18.83203125" style="4" customWidth="1"/>
    <col min="7" max="7" width="9.33203125" style="4"/>
    <col min="8" max="8" width="9.6640625" style="4" customWidth="1" outlineLevel="1"/>
    <col min="9" max="248" width="9.33203125" style="4"/>
    <col min="249" max="249" width="0" style="4" hidden="1" customWidth="1"/>
    <col min="250" max="250" width="31.33203125" style="4" customWidth="1"/>
    <col min="251" max="251" width="35.5" style="4" customWidth="1"/>
    <col min="252" max="252" width="11.5" style="4" customWidth="1"/>
    <col min="253" max="253" width="18.6640625" style="4" customWidth="1"/>
    <col min="254" max="254" width="18.83203125" style="4" customWidth="1"/>
    <col min="255" max="255" width="3.6640625" style="4" customWidth="1"/>
    <col min="256" max="256" width="11.33203125" style="4" bestFit="1" customWidth="1"/>
    <col min="257" max="504" width="9.33203125" style="4"/>
    <col min="505" max="505" width="0" style="4" hidden="1" customWidth="1"/>
    <col min="506" max="506" width="31.33203125" style="4" customWidth="1"/>
    <col min="507" max="507" width="35.5" style="4" customWidth="1"/>
    <col min="508" max="508" width="11.5" style="4" customWidth="1"/>
    <col min="509" max="509" width="18.6640625" style="4" customWidth="1"/>
    <col min="510" max="510" width="18.83203125" style="4" customWidth="1"/>
    <col min="511" max="511" width="3.6640625" style="4" customWidth="1"/>
    <col min="512" max="512" width="11.33203125" style="4" bestFit="1" customWidth="1"/>
    <col min="513" max="760" width="9.33203125" style="4"/>
    <col min="761" max="761" width="0" style="4" hidden="1" customWidth="1"/>
    <col min="762" max="762" width="31.33203125" style="4" customWidth="1"/>
    <col min="763" max="763" width="35.5" style="4" customWidth="1"/>
    <col min="764" max="764" width="11.5" style="4" customWidth="1"/>
    <col min="765" max="765" width="18.6640625" style="4" customWidth="1"/>
    <col min="766" max="766" width="18.83203125" style="4" customWidth="1"/>
    <col min="767" max="767" width="3.6640625" style="4" customWidth="1"/>
    <col min="768" max="768" width="11.33203125" style="4" bestFit="1" customWidth="1"/>
    <col min="769" max="1016" width="9.33203125" style="4"/>
    <col min="1017" max="1017" width="0" style="4" hidden="1" customWidth="1"/>
    <col min="1018" max="1018" width="31.33203125" style="4" customWidth="1"/>
    <col min="1019" max="1019" width="35.5" style="4" customWidth="1"/>
    <col min="1020" max="1020" width="11.5" style="4" customWidth="1"/>
    <col min="1021" max="1021" width="18.6640625" style="4" customWidth="1"/>
    <col min="1022" max="1022" width="18.83203125" style="4" customWidth="1"/>
    <col min="1023" max="1023" width="3.6640625" style="4" customWidth="1"/>
    <col min="1024" max="1024" width="11.33203125" style="4" bestFit="1" customWidth="1"/>
    <col min="1025" max="1272" width="9.33203125" style="4"/>
    <col min="1273" max="1273" width="0" style="4" hidden="1" customWidth="1"/>
    <col min="1274" max="1274" width="31.33203125" style="4" customWidth="1"/>
    <col min="1275" max="1275" width="35.5" style="4" customWidth="1"/>
    <col min="1276" max="1276" width="11.5" style="4" customWidth="1"/>
    <col min="1277" max="1277" width="18.6640625" style="4" customWidth="1"/>
    <col min="1278" max="1278" width="18.83203125" style="4" customWidth="1"/>
    <col min="1279" max="1279" width="3.6640625" style="4" customWidth="1"/>
    <col min="1280" max="1280" width="11.33203125" style="4" bestFit="1" customWidth="1"/>
    <col min="1281" max="1528" width="9.33203125" style="4"/>
    <col min="1529" max="1529" width="0" style="4" hidden="1" customWidth="1"/>
    <col min="1530" max="1530" width="31.33203125" style="4" customWidth="1"/>
    <col min="1531" max="1531" width="35.5" style="4" customWidth="1"/>
    <col min="1532" max="1532" width="11.5" style="4" customWidth="1"/>
    <col min="1533" max="1533" width="18.6640625" style="4" customWidth="1"/>
    <col min="1534" max="1534" width="18.83203125" style="4" customWidth="1"/>
    <col min="1535" max="1535" width="3.6640625" style="4" customWidth="1"/>
    <col min="1536" max="1536" width="11.33203125" style="4" bestFit="1" customWidth="1"/>
    <col min="1537" max="1784" width="9.33203125" style="4"/>
    <col min="1785" max="1785" width="0" style="4" hidden="1" customWidth="1"/>
    <col min="1786" max="1786" width="31.33203125" style="4" customWidth="1"/>
    <col min="1787" max="1787" width="35.5" style="4" customWidth="1"/>
    <col min="1788" max="1788" width="11.5" style="4" customWidth="1"/>
    <col min="1789" max="1789" width="18.6640625" style="4" customWidth="1"/>
    <col min="1790" max="1790" width="18.83203125" style="4" customWidth="1"/>
    <col min="1791" max="1791" width="3.6640625" style="4" customWidth="1"/>
    <col min="1792" max="1792" width="11.33203125" style="4" bestFit="1" customWidth="1"/>
    <col min="1793" max="2040" width="9.33203125" style="4"/>
    <col min="2041" max="2041" width="0" style="4" hidden="1" customWidth="1"/>
    <col min="2042" max="2042" width="31.33203125" style="4" customWidth="1"/>
    <col min="2043" max="2043" width="35.5" style="4" customWidth="1"/>
    <col min="2044" max="2044" width="11.5" style="4" customWidth="1"/>
    <col min="2045" max="2045" width="18.6640625" style="4" customWidth="1"/>
    <col min="2046" max="2046" width="18.83203125" style="4" customWidth="1"/>
    <col min="2047" max="2047" width="3.6640625" style="4" customWidth="1"/>
    <col min="2048" max="2048" width="11.33203125" style="4" bestFit="1" customWidth="1"/>
    <col min="2049" max="2296" width="9.33203125" style="4"/>
    <col min="2297" max="2297" width="0" style="4" hidden="1" customWidth="1"/>
    <col min="2298" max="2298" width="31.33203125" style="4" customWidth="1"/>
    <col min="2299" max="2299" width="35.5" style="4" customWidth="1"/>
    <col min="2300" max="2300" width="11.5" style="4" customWidth="1"/>
    <col min="2301" max="2301" width="18.6640625" style="4" customWidth="1"/>
    <col min="2302" max="2302" width="18.83203125" style="4" customWidth="1"/>
    <col min="2303" max="2303" width="3.6640625" style="4" customWidth="1"/>
    <col min="2304" max="2304" width="11.33203125" style="4" bestFit="1" customWidth="1"/>
    <col min="2305" max="2552" width="9.33203125" style="4"/>
    <col min="2553" max="2553" width="0" style="4" hidden="1" customWidth="1"/>
    <col min="2554" max="2554" width="31.33203125" style="4" customWidth="1"/>
    <col min="2555" max="2555" width="35.5" style="4" customWidth="1"/>
    <col min="2556" max="2556" width="11.5" style="4" customWidth="1"/>
    <col min="2557" max="2557" width="18.6640625" style="4" customWidth="1"/>
    <col min="2558" max="2558" width="18.83203125" style="4" customWidth="1"/>
    <col min="2559" max="2559" width="3.6640625" style="4" customWidth="1"/>
    <col min="2560" max="2560" width="11.33203125" style="4" bestFit="1" customWidth="1"/>
    <col min="2561" max="2808" width="9.33203125" style="4"/>
    <col min="2809" max="2809" width="0" style="4" hidden="1" customWidth="1"/>
    <col min="2810" max="2810" width="31.33203125" style="4" customWidth="1"/>
    <col min="2811" max="2811" width="35.5" style="4" customWidth="1"/>
    <col min="2812" max="2812" width="11.5" style="4" customWidth="1"/>
    <col min="2813" max="2813" width="18.6640625" style="4" customWidth="1"/>
    <col min="2814" max="2814" width="18.83203125" style="4" customWidth="1"/>
    <col min="2815" max="2815" width="3.6640625" style="4" customWidth="1"/>
    <col min="2816" max="2816" width="11.33203125" style="4" bestFit="1" customWidth="1"/>
    <col min="2817" max="3064" width="9.33203125" style="4"/>
    <col min="3065" max="3065" width="0" style="4" hidden="1" customWidth="1"/>
    <col min="3066" max="3066" width="31.33203125" style="4" customWidth="1"/>
    <col min="3067" max="3067" width="35.5" style="4" customWidth="1"/>
    <col min="3068" max="3068" width="11.5" style="4" customWidth="1"/>
    <col min="3069" max="3069" width="18.6640625" style="4" customWidth="1"/>
    <col min="3070" max="3070" width="18.83203125" style="4" customWidth="1"/>
    <col min="3071" max="3071" width="3.6640625" style="4" customWidth="1"/>
    <col min="3072" max="3072" width="11.33203125" style="4" bestFit="1" customWidth="1"/>
    <col min="3073" max="3320" width="9.33203125" style="4"/>
    <col min="3321" max="3321" width="0" style="4" hidden="1" customWidth="1"/>
    <col min="3322" max="3322" width="31.33203125" style="4" customWidth="1"/>
    <col min="3323" max="3323" width="35.5" style="4" customWidth="1"/>
    <col min="3324" max="3324" width="11.5" style="4" customWidth="1"/>
    <col min="3325" max="3325" width="18.6640625" style="4" customWidth="1"/>
    <col min="3326" max="3326" width="18.83203125" style="4" customWidth="1"/>
    <col min="3327" max="3327" width="3.6640625" style="4" customWidth="1"/>
    <col min="3328" max="3328" width="11.33203125" style="4" bestFit="1" customWidth="1"/>
    <col min="3329" max="3576" width="9.33203125" style="4"/>
    <col min="3577" max="3577" width="0" style="4" hidden="1" customWidth="1"/>
    <col min="3578" max="3578" width="31.33203125" style="4" customWidth="1"/>
    <col min="3579" max="3579" width="35.5" style="4" customWidth="1"/>
    <col min="3580" max="3580" width="11.5" style="4" customWidth="1"/>
    <col min="3581" max="3581" width="18.6640625" style="4" customWidth="1"/>
    <col min="3582" max="3582" width="18.83203125" style="4" customWidth="1"/>
    <col min="3583" max="3583" width="3.6640625" style="4" customWidth="1"/>
    <col min="3584" max="3584" width="11.33203125" style="4" bestFit="1" customWidth="1"/>
    <col min="3585" max="3832" width="9.33203125" style="4"/>
    <col min="3833" max="3833" width="0" style="4" hidden="1" customWidth="1"/>
    <col min="3834" max="3834" width="31.33203125" style="4" customWidth="1"/>
    <col min="3835" max="3835" width="35.5" style="4" customWidth="1"/>
    <col min="3836" max="3836" width="11.5" style="4" customWidth="1"/>
    <col min="3837" max="3837" width="18.6640625" style="4" customWidth="1"/>
    <col min="3838" max="3838" width="18.83203125" style="4" customWidth="1"/>
    <col min="3839" max="3839" width="3.6640625" style="4" customWidth="1"/>
    <col min="3840" max="3840" width="11.33203125" style="4" bestFit="1" customWidth="1"/>
    <col min="3841" max="4088" width="9.33203125" style="4"/>
    <col min="4089" max="4089" width="0" style="4" hidden="1" customWidth="1"/>
    <col min="4090" max="4090" width="31.33203125" style="4" customWidth="1"/>
    <col min="4091" max="4091" width="35.5" style="4" customWidth="1"/>
    <col min="4092" max="4092" width="11.5" style="4" customWidth="1"/>
    <col min="4093" max="4093" width="18.6640625" style="4" customWidth="1"/>
    <col min="4094" max="4094" width="18.83203125" style="4" customWidth="1"/>
    <col min="4095" max="4095" width="3.6640625" style="4" customWidth="1"/>
    <col min="4096" max="4096" width="11.33203125" style="4" bestFit="1" customWidth="1"/>
    <col min="4097" max="4344" width="9.33203125" style="4"/>
    <col min="4345" max="4345" width="0" style="4" hidden="1" customWidth="1"/>
    <col min="4346" max="4346" width="31.33203125" style="4" customWidth="1"/>
    <col min="4347" max="4347" width="35.5" style="4" customWidth="1"/>
    <col min="4348" max="4348" width="11.5" style="4" customWidth="1"/>
    <col min="4349" max="4349" width="18.6640625" style="4" customWidth="1"/>
    <col min="4350" max="4350" width="18.83203125" style="4" customWidth="1"/>
    <col min="4351" max="4351" width="3.6640625" style="4" customWidth="1"/>
    <col min="4352" max="4352" width="11.33203125" style="4" bestFit="1" customWidth="1"/>
    <col min="4353" max="4600" width="9.33203125" style="4"/>
    <col min="4601" max="4601" width="0" style="4" hidden="1" customWidth="1"/>
    <col min="4602" max="4602" width="31.33203125" style="4" customWidth="1"/>
    <col min="4603" max="4603" width="35.5" style="4" customWidth="1"/>
    <col min="4604" max="4604" width="11.5" style="4" customWidth="1"/>
    <col min="4605" max="4605" width="18.6640625" style="4" customWidth="1"/>
    <col min="4606" max="4606" width="18.83203125" style="4" customWidth="1"/>
    <col min="4607" max="4607" width="3.6640625" style="4" customWidth="1"/>
    <col min="4608" max="4608" width="11.33203125" style="4" bestFit="1" customWidth="1"/>
    <col min="4609" max="4856" width="9.33203125" style="4"/>
    <col min="4857" max="4857" width="0" style="4" hidden="1" customWidth="1"/>
    <col min="4858" max="4858" width="31.33203125" style="4" customWidth="1"/>
    <col min="4859" max="4859" width="35.5" style="4" customWidth="1"/>
    <col min="4860" max="4860" width="11.5" style="4" customWidth="1"/>
    <col min="4861" max="4861" width="18.6640625" style="4" customWidth="1"/>
    <col min="4862" max="4862" width="18.83203125" style="4" customWidth="1"/>
    <col min="4863" max="4863" width="3.6640625" style="4" customWidth="1"/>
    <col min="4864" max="4864" width="11.33203125" style="4" bestFit="1" customWidth="1"/>
    <col min="4865" max="5112" width="9.33203125" style="4"/>
    <col min="5113" max="5113" width="0" style="4" hidden="1" customWidth="1"/>
    <col min="5114" max="5114" width="31.33203125" style="4" customWidth="1"/>
    <col min="5115" max="5115" width="35.5" style="4" customWidth="1"/>
    <col min="5116" max="5116" width="11.5" style="4" customWidth="1"/>
    <col min="5117" max="5117" width="18.6640625" style="4" customWidth="1"/>
    <col min="5118" max="5118" width="18.83203125" style="4" customWidth="1"/>
    <col min="5119" max="5119" width="3.6640625" style="4" customWidth="1"/>
    <col min="5120" max="5120" width="11.33203125" style="4" bestFit="1" customWidth="1"/>
    <col min="5121" max="5368" width="9.33203125" style="4"/>
    <col min="5369" max="5369" width="0" style="4" hidden="1" customWidth="1"/>
    <col min="5370" max="5370" width="31.33203125" style="4" customWidth="1"/>
    <col min="5371" max="5371" width="35.5" style="4" customWidth="1"/>
    <col min="5372" max="5372" width="11.5" style="4" customWidth="1"/>
    <col min="5373" max="5373" width="18.6640625" style="4" customWidth="1"/>
    <col min="5374" max="5374" width="18.83203125" style="4" customWidth="1"/>
    <col min="5375" max="5375" width="3.6640625" style="4" customWidth="1"/>
    <col min="5376" max="5376" width="11.33203125" style="4" bestFit="1" customWidth="1"/>
    <col min="5377" max="5624" width="9.33203125" style="4"/>
    <col min="5625" max="5625" width="0" style="4" hidden="1" customWidth="1"/>
    <col min="5626" max="5626" width="31.33203125" style="4" customWidth="1"/>
    <col min="5627" max="5627" width="35.5" style="4" customWidth="1"/>
    <col min="5628" max="5628" width="11.5" style="4" customWidth="1"/>
    <col min="5629" max="5629" width="18.6640625" style="4" customWidth="1"/>
    <col min="5630" max="5630" width="18.83203125" style="4" customWidth="1"/>
    <col min="5631" max="5631" width="3.6640625" style="4" customWidth="1"/>
    <col min="5632" max="5632" width="11.33203125" style="4" bestFit="1" customWidth="1"/>
    <col min="5633" max="5880" width="9.33203125" style="4"/>
    <col min="5881" max="5881" width="0" style="4" hidden="1" customWidth="1"/>
    <col min="5882" max="5882" width="31.33203125" style="4" customWidth="1"/>
    <col min="5883" max="5883" width="35.5" style="4" customWidth="1"/>
    <col min="5884" max="5884" width="11.5" style="4" customWidth="1"/>
    <col min="5885" max="5885" width="18.6640625" style="4" customWidth="1"/>
    <col min="5886" max="5886" width="18.83203125" style="4" customWidth="1"/>
    <col min="5887" max="5887" width="3.6640625" style="4" customWidth="1"/>
    <col min="5888" max="5888" width="11.33203125" style="4" bestFit="1" customWidth="1"/>
    <col min="5889" max="6136" width="9.33203125" style="4"/>
    <col min="6137" max="6137" width="0" style="4" hidden="1" customWidth="1"/>
    <col min="6138" max="6138" width="31.33203125" style="4" customWidth="1"/>
    <col min="6139" max="6139" width="35.5" style="4" customWidth="1"/>
    <col min="6140" max="6140" width="11.5" style="4" customWidth="1"/>
    <col min="6141" max="6141" width="18.6640625" style="4" customWidth="1"/>
    <col min="6142" max="6142" width="18.83203125" style="4" customWidth="1"/>
    <col min="6143" max="6143" width="3.6640625" style="4" customWidth="1"/>
    <col min="6144" max="6144" width="11.33203125" style="4" bestFit="1" customWidth="1"/>
    <col min="6145" max="6392" width="9.33203125" style="4"/>
    <col min="6393" max="6393" width="0" style="4" hidden="1" customWidth="1"/>
    <col min="6394" max="6394" width="31.33203125" style="4" customWidth="1"/>
    <col min="6395" max="6395" width="35.5" style="4" customWidth="1"/>
    <col min="6396" max="6396" width="11.5" style="4" customWidth="1"/>
    <col min="6397" max="6397" width="18.6640625" style="4" customWidth="1"/>
    <col min="6398" max="6398" width="18.83203125" style="4" customWidth="1"/>
    <col min="6399" max="6399" width="3.6640625" style="4" customWidth="1"/>
    <col min="6400" max="6400" width="11.33203125" style="4" bestFit="1" customWidth="1"/>
    <col min="6401" max="6648" width="9.33203125" style="4"/>
    <col min="6649" max="6649" width="0" style="4" hidden="1" customWidth="1"/>
    <col min="6650" max="6650" width="31.33203125" style="4" customWidth="1"/>
    <col min="6651" max="6651" width="35.5" style="4" customWidth="1"/>
    <col min="6652" max="6652" width="11.5" style="4" customWidth="1"/>
    <col min="6653" max="6653" width="18.6640625" style="4" customWidth="1"/>
    <col min="6654" max="6654" width="18.83203125" style="4" customWidth="1"/>
    <col min="6655" max="6655" width="3.6640625" style="4" customWidth="1"/>
    <col min="6656" max="6656" width="11.33203125" style="4" bestFit="1" customWidth="1"/>
    <col min="6657" max="6904" width="9.33203125" style="4"/>
    <col min="6905" max="6905" width="0" style="4" hidden="1" customWidth="1"/>
    <col min="6906" max="6906" width="31.33203125" style="4" customWidth="1"/>
    <col min="6907" max="6907" width="35.5" style="4" customWidth="1"/>
    <col min="6908" max="6908" width="11.5" style="4" customWidth="1"/>
    <col min="6909" max="6909" width="18.6640625" style="4" customWidth="1"/>
    <col min="6910" max="6910" width="18.83203125" style="4" customWidth="1"/>
    <col min="6911" max="6911" width="3.6640625" style="4" customWidth="1"/>
    <col min="6912" max="6912" width="11.33203125" style="4" bestFit="1" customWidth="1"/>
    <col min="6913" max="7160" width="9.33203125" style="4"/>
    <col min="7161" max="7161" width="0" style="4" hidden="1" customWidth="1"/>
    <col min="7162" max="7162" width="31.33203125" style="4" customWidth="1"/>
    <col min="7163" max="7163" width="35.5" style="4" customWidth="1"/>
    <col min="7164" max="7164" width="11.5" style="4" customWidth="1"/>
    <col min="7165" max="7165" width="18.6640625" style="4" customWidth="1"/>
    <col min="7166" max="7166" width="18.83203125" style="4" customWidth="1"/>
    <col min="7167" max="7167" width="3.6640625" style="4" customWidth="1"/>
    <col min="7168" max="7168" width="11.33203125" style="4" bestFit="1" customWidth="1"/>
    <col min="7169" max="7416" width="9.33203125" style="4"/>
    <col min="7417" max="7417" width="0" style="4" hidden="1" customWidth="1"/>
    <col min="7418" max="7418" width="31.33203125" style="4" customWidth="1"/>
    <col min="7419" max="7419" width="35.5" style="4" customWidth="1"/>
    <col min="7420" max="7420" width="11.5" style="4" customWidth="1"/>
    <col min="7421" max="7421" width="18.6640625" style="4" customWidth="1"/>
    <col min="7422" max="7422" width="18.83203125" style="4" customWidth="1"/>
    <col min="7423" max="7423" width="3.6640625" style="4" customWidth="1"/>
    <col min="7424" max="7424" width="11.33203125" style="4" bestFit="1" customWidth="1"/>
    <col min="7425" max="7672" width="9.33203125" style="4"/>
    <col min="7673" max="7673" width="0" style="4" hidden="1" customWidth="1"/>
    <col min="7674" max="7674" width="31.33203125" style="4" customWidth="1"/>
    <col min="7675" max="7675" width="35.5" style="4" customWidth="1"/>
    <col min="7676" max="7676" width="11.5" style="4" customWidth="1"/>
    <col min="7677" max="7677" width="18.6640625" style="4" customWidth="1"/>
    <col min="7678" max="7678" width="18.83203125" style="4" customWidth="1"/>
    <col min="7679" max="7679" width="3.6640625" style="4" customWidth="1"/>
    <col min="7680" max="7680" width="11.33203125" style="4" bestFit="1" customWidth="1"/>
    <col min="7681" max="7928" width="9.33203125" style="4"/>
    <col min="7929" max="7929" width="0" style="4" hidden="1" customWidth="1"/>
    <col min="7930" max="7930" width="31.33203125" style="4" customWidth="1"/>
    <col min="7931" max="7931" width="35.5" style="4" customWidth="1"/>
    <col min="7932" max="7932" width="11.5" style="4" customWidth="1"/>
    <col min="7933" max="7933" width="18.6640625" style="4" customWidth="1"/>
    <col min="7934" max="7934" width="18.83203125" style="4" customWidth="1"/>
    <col min="7935" max="7935" width="3.6640625" style="4" customWidth="1"/>
    <col min="7936" max="7936" width="11.33203125" style="4" bestFit="1" customWidth="1"/>
    <col min="7937" max="8184" width="9.33203125" style="4"/>
    <col min="8185" max="8185" width="0" style="4" hidden="1" customWidth="1"/>
    <col min="8186" max="8186" width="31.33203125" style="4" customWidth="1"/>
    <col min="8187" max="8187" width="35.5" style="4" customWidth="1"/>
    <col min="8188" max="8188" width="11.5" style="4" customWidth="1"/>
    <col min="8189" max="8189" width="18.6640625" style="4" customWidth="1"/>
    <col min="8190" max="8190" width="18.83203125" style="4" customWidth="1"/>
    <col min="8191" max="8191" width="3.6640625" style="4" customWidth="1"/>
    <col min="8192" max="8192" width="11.33203125" style="4" bestFit="1" customWidth="1"/>
    <col min="8193" max="8440" width="9.33203125" style="4"/>
    <col min="8441" max="8441" width="0" style="4" hidden="1" customWidth="1"/>
    <col min="8442" max="8442" width="31.33203125" style="4" customWidth="1"/>
    <col min="8443" max="8443" width="35.5" style="4" customWidth="1"/>
    <col min="8444" max="8444" width="11.5" style="4" customWidth="1"/>
    <col min="8445" max="8445" width="18.6640625" style="4" customWidth="1"/>
    <col min="8446" max="8446" width="18.83203125" style="4" customWidth="1"/>
    <col min="8447" max="8447" width="3.6640625" style="4" customWidth="1"/>
    <col min="8448" max="8448" width="11.33203125" style="4" bestFit="1" customWidth="1"/>
    <col min="8449" max="8696" width="9.33203125" style="4"/>
    <col min="8697" max="8697" width="0" style="4" hidden="1" customWidth="1"/>
    <col min="8698" max="8698" width="31.33203125" style="4" customWidth="1"/>
    <col min="8699" max="8699" width="35.5" style="4" customWidth="1"/>
    <col min="8700" max="8700" width="11.5" style="4" customWidth="1"/>
    <col min="8701" max="8701" width="18.6640625" style="4" customWidth="1"/>
    <col min="8702" max="8702" width="18.83203125" style="4" customWidth="1"/>
    <col min="8703" max="8703" width="3.6640625" style="4" customWidth="1"/>
    <col min="8704" max="8704" width="11.33203125" style="4" bestFit="1" customWidth="1"/>
    <col min="8705" max="8952" width="9.33203125" style="4"/>
    <col min="8953" max="8953" width="0" style="4" hidden="1" customWidth="1"/>
    <col min="8954" max="8954" width="31.33203125" style="4" customWidth="1"/>
    <col min="8955" max="8955" width="35.5" style="4" customWidth="1"/>
    <col min="8956" max="8956" width="11.5" style="4" customWidth="1"/>
    <col min="8957" max="8957" width="18.6640625" style="4" customWidth="1"/>
    <col min="8958" max="8958" width="18.83203125" style="4" customWidth="1"/>
    <col min="8959" max="8959" width="3.6640625" style="4" customWidth="1"/>
    <col min="8960" max="8960" width="11.33203125" style="4" bestFit="1" customWidth="1"/>
    <col min="8961" max="9208" width="9.33203125" style="4"/>
    <col min="9209" max="9209" width="0" style="4" hidden="1" customWidth="1"/>
    <col min="9210" max="9210" width="31.33203125" style="4" customWidth="1"/>
    <col min="9211" max="9211" width="35.5" style="4" customWidth="1"/>
    <col min="9212" max="9212" width="11.5" style="4" customWidth="1"/>
    <col min="9213" max="9213" width="18.6640625" style="4" customWidth="1"/>
    <col min="9214" max="9214" width="18.83203125" style="4" customWidth="1"/>
    <col min="9215" max="9215" width="3.6640625" style="4" customWidth="1"/>
    <col min="9216" max="9216" width="11.33203125" style="4" bestFit="1" customWidth="1"/>
    <col min="9217" max="9464" width="9.33203125" style="4"/>
    <col min="9465" max="9465" width="0" style="4" hidden="1" customWidth="1"/>
    <col min="9466" max="9466" width="31.33203125" style="4" customWidth="1"/>
    <col min="9467" max="9467" width="35.5" style="4" customWidth="1"/>
    <col min="9468" max="9468" width="11.5" style="4" customWidth="1"/>
    <col min="9469" max="9469" width="18.6640625" style="4" customWidth="1"/>
    <col min="9470" max="9470" width="18.83203125" style="4" customWidth="1"/>
    <col min="9471" max="9471" width="3.6640625" style="4" customWidth="1"/>
    <col min="9472" max="9472" width="11.33203125" style="4" bestFit="1" customWidth="1"/>
    <col min="9473" max="9720" width="9.33203125" style="4"/>
    <col min="9721" max="9721" width="0" style="4" hidden="1" customWidth="1"/>
    <col min="9722" max="9722" width="31.33203125" style="4" customWidth="1"/>
    <col min="9723" max="9723" width="35.5" style="4" customWidth="1"/>
    <col min="9724" max="9724" width="11.5" style="4" customWidth="1"/>
    <col min="9725" max="9725" width="18.6640625" style="4" customWidth="1"/>
    <col min="9726" max="9726" width="18.83203125" style="4" customWidth="1"/>
    <col min="9727" max="9727" width="3.6640625" style="4" customWidth="1"/>
    <col min="9728" max="9728" width="11.33203125" style="4" bestFit="1" customWidth="1"/>
    <col min="9729" max="9976" width="9.33203125" style="4"/>
    <col min="9977" max="9977" width="0" style="4" hidden="1" customWidth="1"/>
    <col min="9978" max="9978" width="31.33203125" style="4" customWidth="1"/>
    <col min="9979" max="9979" width="35.5" style="4" customWidth="1"/>
    <col min="9980" max="9980" width="11.5" style="4" customWidth="1"/>
    <col min="9981" max="9981" width="18.6640625" style="4" customWidth="1"/>
    <col min="9982" max="9982" width="18.83203125" style="4" customWidth="1"/>
    <col min="9983" max="9983" width="3.6640625" style="4" customWidth="1"/>
    <col min="9984" max="9984" width="11.33203125" style="4" bestFit="1" customWidth="1"/>
    <col min="9985" max="10232" width="9.33203125" style="4"/>
    <col min="10233" max="10233" width="0" style="4" hidden="1" customWidth="1"/>
    <col min="10234" max="10234" width="31.33203125" style="4" customWidth="1"/>
    <col min="10235" max="10235" width="35.5" style="4" customWidth="1"/>
    <col min="10236" max="10236" width="11.5" style="4" customWidth="1"/>
    <col min="10237" max="10237" width="18.6640625" style="4" customWidth="1"/>
    <col min="10238" max="10238" width="18.83203125" style="4" customWidth="1"/>
    <col min="10239" max="10239" width="3.6640625" style="4" customWidth="1"/>
    <col min="10240" max="10240" width="11.33203125" style="4" bestFit="1" customWidth="1"/>
    <col min="10241" max="10488" width="9.33203125" style="4"/>
    <col min="10489" max="10489" width="0" style="4" hidden="1" customWidth="1"/>
    <col min="10490" max="10490" width="31.33203125" style="4" customWidth="1"/>
    <col min="10491" max="10491" width="35.5" style="4" customWidth="1"/>
    <col min="10492" max="10492" width="11.5" style="4" customWidth="1"/>
    <col min="10493" max="10493" width="18.6640625" style="4" customWidth="1"/>
    <col min="10494" max="10494" width="18.83203125" style="4" customWidth="1"/>
    <col min="10495" max="10495" width="3.6640625" style="4" customWidth="1"/>
    <col min="10496" max="10496" width="11.33203125" style="4" bestFit="1" customWidth="1"/>
    <col min="10497" max="10744" width="9.33203125" style="4"/>
    <col min="10745" max="10745" width="0" style="4" hidden="1" customWidth="1"/>
    <col min="10746" max="10746" width="31.33203125" style="4" customWidth="1"/>
    <col min="10747" max="10747" width="35.5" style="4" customWidth="1"/>
    <col min="10748" max="10748" width="11.5" style="4" customWidth="1"/>
    <col min="10749" max="10749" width="18.6640625" style="4" customWidth="1"/>
    <col min="10750" max="10750" width="18.83203125" style="4" customWidth="1"/>
    <col min="10751" max="10751" width="3.6640625" style="4" customWidth="1"/>
    <col min="10752" max="10752" width="11.33203125" style="4" bestFit="1" customWidth="1"/>
    <col min="10753" max="11000" width="9.33203125" style="4"/>
    <col min="11001" max="11001" width="0" style="4" hidden="1" customWidth="1"/>
    <col min="11002" max="11002" width="31.33203125" style="4" customWidth="1"/>
    <col min="11003" max="11003" width="35.5" style="4" customWidth="1"/>
    <col min="11004" max="11004" width="11.5" style="4" customWidth="1"/>
    <col min="11005" max="11005" width="18.6640625" style="4" customWidth="1"/>
    <col min="11006" max="11006" width="18.83203125" style="4" customWidth="1"/>
    <col min="11007" max="11007" width="3.6640625" style="4" customWidth="1"/>
    <col min="11008" max="11008" width="11.33203125" style="4" bestFit="1" customWidth="1"/>
    <col min="11009" max="11256" width="9.33203125" style="4"/>
    <col min="11257" max="11257" width="0" style="4" hidden="1" customWidth="1"/>
    <col min="11258" max="11258" width="31.33203125" style="4" customWidth="1"/>
    <col min="11259" max="11259" width="35.5" style="4" customWidth="1"/>
    <col min="11260" max="11260" width="11.5" style="4" customWidth="1"/>
    <col min="11261" max="11261" width="18.6640625" style="4" customWidth="1"/>
    <col min="11262" max="11262" width="18.83203125" style="4" customWidth="1"/>
    <col min="11263" max="11263" width="3.6640625" style="4" customWidth="1"/>
    <col min="11264" max="11264" width="11.33203125" style="4" bestFit="1" customWidth="1"/>
    <col min="11265" max="11512" width="9.33203125" style="4"/>
    <col min="11513" max="11513" width="0" style="4" hidden="1" customWidth="1"/>
    <col min="11514" max="11514" width="31.33203125" style="4" customWidth="1"/>
    <col min="11515" max="11515" width="35.5" style="4" customWidth="1"/>
    <col min="11516" max="11516" width="11.5" style="4" customWidth="1"/>
    <col min="11517" max="11517" width="18.6640625" style="4" customWidth="1"/>
    <col min="11518" max="11518" width="18.83203125" style="4" customWidth="1"/>
    <col min="11519" max="11519" width="3.6640625" style="4" customWidth="1"/>
    <col min="11520" max="11520" width="11.33203125" style="4" bestFit="1" customWidth="1"/>
    <col min="11521" max="11768" width="9.33203125" style="4"/>
    <col min="11769" max="11769" width="0" style="4" hidden="1" customWidth="1"/>
    <col min="11770" max="11770" width="31.33203125" style="4" customWidth="1"/>
    <col min="11771" max="11771" width="35.5" style="4" customWidth="1"/>
    <col min="11772" max="11772" width="11.5" style="4" customWidth="1"/>
    <col min="11773" max="11773" width="18.6640625" style="4" customWidth="1"/>
    <col min="11774" max="11774" width="18.83203125" style="4" customWidth="1"/>
    <col min="11775" max="11775" width="3.6640625" style="4" customWidth="1"/>
    <col min="11776" max="11776" width="11.33203125" style="4" bestFit="1" customWidth="1"/>
    <col min="11777" max="12024" width="9.33203125" style="4"/>
    <col min="12025" max="12025" width="0" style="4" hidden="1" customWidth="1"/>
    <col min="12026" max="12026" width="31.33203125" style="4" customWidth="1"/>
    <col min="12027" max="12027" width="35.5" style="4" customWidth="1"/>
    <col min="12028" max="12028" width="11.5" style="4" customWidth="1"/>
    <col min="12029" max="12029" width="18.6640625" style="4" customWidth="1"/>
    <col min="12030" max="12030" width="18.83203125" style="4" customWidth="1"/>
    <col min="12031" max="12031" width="3.6640625" style="4" customWidth="1"/>
    <col min="12032" max="12032" width="11.33203125" style="4" bestFit="1" customWidth="1"/>
    <col min="12033" max="12280" width="9.33203125" style="4"/>
    <col min="12281" max="12281" width="0" style="4" hidden="1" customWidth="1"/>
    <col min="12282" max="12282" width="31.33203125" style="4" customWidth="1"/>
    <col min="12283" max="12283" width="35.5" style="4" customWidth="1"/>
    <col min="12284" max="12284" width="11.5" style="4" customWidth="1"/>
    <col min="12285" max="12285" width="18.6640625" style="4" customWidth="1"/>
    <col min="12286" max="12286" width="18.83203125" style="4" customWidth="1"/>
    <col min="12287" max="12287" width="3.6640625" style="4" customWidth="1"/>
    <col min="12288" max="12288" width="11.33203125" style="4" bestFit="1" customWidth="1"/>
    <col min="12289" max="12536" width="9.33203125" style="4"/>
    <col min="12537" max="12537" width="0" style="4" hidden="1" customWidth="1"/>
    <col min="12538" max="12538" width="31.33203125" style="4" customWidth="1"/>
    <col min="12539" max="12539" width="35.5" style="4" customWidth="1"/>
    <col min="12540" max="12540" width="11.5" style="4" customWidth="1"/>
    <col min="12541" max="12541" width="18.6640625" style="4" customWidth="1"/>
    <col min="12542" max="12542" width="18.83203125" style="4" customWidth="1"/>
    <col min="12543" max="12543" width="3.6640625" style="4" customWidth="1"/>
    <col min="12544" max="12544" width="11.33203125" style="4" bestFit="1" customWidth="1"/>
    <col min="12545" max="12792" width="9.33203125" style="4"/>
    <col min="12793" max="12793" width="0" style="4" hidden="1" customWidth="1"/>
    <col min="12794" max="12794" width="31.33203125" style="4" customWidth="1"/>
    <col min="12795" max="12795" width="35.5" style="4" customWidth="1"/>
    <col min="12796" max="12796" width="11.5" style="4" customWidth="1"/>
    <col min="12797" max="12797" width="18.6640625" style="4" customWidth="1"/>
    <col min="12798" max="12798" width="18.83203125" style="4" customWidth="1"/>
    <col min="12799" max="12799" width="3.6640625" style="4" customWidth="1"/>
    <col min="12800" max="12800" width="11.33203125" style="4" bestFit="1" customWidth="1"/>
    <col min="12801" max="13048" width="9.33203125" style="4"/>
    <col min="13049" max="13049" width="0" style="4" hidden="1" customWidth="1"/>
    <col min="13050" max="13050" width="31.33203125" style="4" customWidth="1"/>
    <col min="13051" max="13051" width="35.5" style="4" customWidth="1"/>
    <col min="13052" max="13052" width="11.5" style="4" customWidth="1"/>
    <col min="13053" max="13053" width="18.6640625" style="4" customWidth="1"/>
    <col min="13054" max="13054" width="18.83203125" style="4" customWidth="1"/>
    <col min="13055" max="13055" width="3.6640625" style="4" customWidth="1"/>
    <col min="13056" max="13056" width="11.33203125" style="4" bestFit="1" customWidth="1"/>
    <col min="13057" max="13304" width="9.33203125" style="4"/>
    <col min="13305" max="13305" width="0" style="4" hidden="1" customWidth="1"/>
    <col min="13306" max="13306" width="31.33203125" style="4" customWidth="1"/>
    <col min="13307" max="13307" width="35.5" style="4" customWidth="1"/>
    <col min="13308" max="13308" width="11.5" style="4" customWidth="1"/>
    <col min="13309" max="13309" width="18.6640625" style="4" customWidth="1"/>
    <col min="13310" max="13310" width="18.83203125" style="4" customWidth="1"/>
    <col min="13311" max="13311" width="3.6640625" style="4" customWidth="1"/>
    <col min="13312" max="13312" width="11.33203125" style="4" bestFit="1" customWidth="1"/>
    <col min="13313" max="13560" width="9.33203125" style="4"/>
    <col min="13561" max="13561" width="0" style="4" hidden="1" customWidth="1"/>
    <col min="13562" max="13562" width="31.33203125" style="4" customWidth="1"/>
    <col min="13563" max="13563" width="35.5" style="4" customWidth="1"/>
    <col min="13564" max="13564" width="11.5" style="4" customWidth="1"/>
    <col min="13565" max="13565" width="18.6640625" style="4" customWidth="1"/>
    <col min="13566" max="13566" width="18.83203125" style="4" customWidth="1"/>
    <col min="13567" max="13567" width="3.6640625" style="4" customWidth="1"/>
    <col min="13568" max="13568" width="11.33203125" style="4" bestFit="1" customWidth="1"/>
    <col min="13569" max="13816" width="9.33203125" style="4"/>
    <col min="13817" max="13817" width="0" style="4" hidden="1" customWidth="1"/>
    <col min="13818" max="13818" width="31.33203125" style="4" customWidth="1"/>
    <col min="13819" max="13819" width="35.5" style="4" customWidth="1"/>
    <col min="13820" max="13820" width="11.5" style="4" customWidth="1"/>
    <col min="13821" max="13821" width="18.6640625" style="4" customWidth="1"/>
    <col min="13822" max="13822" width="18.83203125" style="4" customWidth="1"/>
    <col min="13823" max="13823" width="3.6640625" style="4" customWidth="1"/>
    <col min="13824" max="13824" width="11.33203125" style="4" bestFit="1" customWidth="1"/>
    <col min="13825" max="14072" width="9.33203125" style="4"/>
    <col min="14073" max="14073" width="0" style="4" hidden="1" customWidth="1"/>
    <col min="14074" max="14074" width="31.33203125" style="4" customWidth="1"/>
    <col min="14075" max="14075" width="35.5" style="4" customWidth="1"/>
    <col min="14076" max="14076" width="11.5" style="4" customWidth="1"/>
    <col min="14077" max="14077" width="18.6640625" style="4" customWidth="1"/>
    <col min="14078" max="14078" width="18.83203125" style="4" customWidth="1"/>
    <col min="14079" max="14079" width="3.6640625" style="4" customWidth="1"/>
    <col min="14080" max="14080" width="11.33203125" style="4" bestFit="1" customWidth="1"/>
    <col min="14081" max="14328" width="9.33203125" style="4"/>
    <col min="14329" max="14329" width="0" style="4" hidden="1" customWidth="1"/>
    <col min="14330" max="14330" width="31.33203125" style="4" customWidth="1"/>
    <col min="14331" max="14331" width="35.5" style="4" customWidth="1"/>
    <col min="14332" max="14332" width="11.5" style="4" customWidth="1"/>
    <col min="14333" max="14333" width="18.6640625" style="4" customWidth="1"/>
    <col min="14334" max="14334" width="18.83203125" style="4" customWidth="1"/>
    <col min="14335" max="14335" width="3.6640625" style="4" customWidth="1"/>
    <col min="14336" max="14336" width="11.33203125" style="4" bestFit="1" customWidth="1"/>
    <col min="14337" max="14584" width="9.33203125" style="4"/>
    <col min="14585" max="14585" width="0" style="4" hidden="1" customWidth="1"/>
    <col min="14586" max="14586" width="31.33203125" style="4" customWidth="1"/>
    <col min="14587" max="14587" width="35.5" style="4" customWidth="1"/>
    <col min="14588" max="14588" width="11.5" style="4" customWidth="1"/>
    <col min="14589" max="14589" width="18.6640625" style="4" customWidth="1"/>
    <col min="14590" max="14590" width="18.83203125" style="4" customWidth="1"/>
    <col min="14591" max="14591" width="3.6640625" style="4" customWidth="1"/>
    <col min="14592" max="14592" width="11.33203125" style="4" bestFit="1" customWidth="1"/>
    <col min="14593" max="14840" width="9.33203125" style="4"/>
    <col min="14841" max="14841" width="0" style="4" hidden="1" customWidth="1"/>
    <col min="14842" max="14842" width="31.33203125" style="4" customWidth="1"/>
    <col min="14843" max="14843" width="35.5" style="4" customWidth="1"/>
    <col min="14844" max="14844" width="11.5" style="4" customWidth="1"/>
    <col min="14845" max="14845" width="18.6640625" style="4" customWidth="1"/>
    <col min="14846" max="14846" width="18.83203125" style="4" customWidth="1"/>
    <col min="14847" max="14847" width="3.6640625" style="4" customWidth="1"/>
    <col min="14848" max="14848" width="11.33203125" style="4" bestFit="1" customWidth="1"/>
    <col min="14849" max="15096" width="9.33203125" style="4"/>
    <col min="15097" max="15097" width="0" style="4" hidden="1" customWidth="1"/>
    <col min="15098" max="15098" width="31.33203125" style="4" customWidth="1"/>
    <col min="15099" max="15099" width="35.5" style="4" customWidth="1"/>
    <col min="15100" max="15100" width="11.5" style="4" customWidth="1"/>
    <col min="15101" max="15101" width="18.6640625" style="4" customWidth="1"/>
    <col min="15102" max="15102" width="18.83203125" style="4" customWidth="1"/>
    <col min="15103" max="15103" width="3.6640625" style="4" customWidth="1"/>
    <col min="15104" max="15104" width="11.33203125" style="4" bestFit="1" customWidth="1"/>
    <col min="15105" max="15352" width="9.33203125" style="4"/>
    <col min="15353" max="15353" width="0" style="4" hidden="1" customWidth="1"/>
    <col min="15354" max="15354" width="31.33203125" style="4" customWidth="1"/>
    <col min="15355" max="15355" width="35.5" style="4" customWidth="1"/>
    <col min="15356" max="15356" width="11.5" style="4" customWidth="1"/>
    <col min="15357" max="15357" width="18.6640625" style="4" customWidth="1"/>
    <col min="15358" max="15358" width="18.83203125" style="4" customWidth="1"/>
    <col min="15359" max="15359" width="3.6640625" style="4" customWidth="1"/>
    <col min="15360" max="15360" width="11.33203125" style="4" bestFit="1" customWidth="1"/>
    <col min="15361" max="15608" width="9.33203125" style="4"/>
    <col min="15609" max="15609" width="0" style="4" hidden="1" customWidth="1"/>
    <col min="15610" max="15610" width="31.33203125" style="4" customWidth="1"/>
    <col min="15611" max="15611" width="35.5" style="4" customWidth="1"/>
    <col min="15612" max="15612" width="11.5" style="4" customWidth="1"/>
    <col min="15613" max="15613" width="18.6640625" style="4" customWidth="1"/>
    <col min="15614" max="15614" width="18.83203125" style="4" customWidth="1"/>
    <col min="15615" max="15615" width="3.6640625" style="4" customWidth="1"/>
    <col min="15616" max="15616" width="11.33203125" style="4" bestFit="1" customWidth="1"/>
    <col min="15617" max="15864" width="9.33203125" style="4"/>
    <col min="15865" max="15865" width="0" style="4" hidden="1" customWidth="1"/>
    <col min="15866" max="15866" width="31.33203125" style="4" customWidth="1"/>
    <col min="15867" max="15867" width="35.5" style="4" customWidth="1"/>
    <col min="15868" max="15868" width="11.5" style="4" customWidth="1"/>
    <col min="15869" max="15869" width="18.6640625" style="4" customWidth="1"/>
    <col min="15870" max="15870" width="18.83203125" style="4" customWidth="1"/>
    <col min="15871" max="15871" width="3.6640625" style="4" customWidth="1"/>
    <col min="15872" max="15872" width="11.33203125" style="4" bestFit="1" customWidth="1"/>
    <col min="15873" max="16120" width="9.33203125" style="4"/>
    <col min="16121" max="16121" width="0" style="4" hidden="1" customWidth="1"/>
    <col min="16122" max="16122" width="31.33203125" style="4" customWidth="1"/>
    <col min="16123" max="16123" width="35.5" style="4" customWidth="1"/>
    <col min="16124" max="16124" width="11.5" style="4" customWidth="1"/>
    <col min="16125" max="16125" width="18.6640625" style="4" customWidth="1"/>
    <col min="16126" max="16126" width="18.83203125" style="4" customWidth="1"/>
    <col min="16127" max="16127" width="3.6640625" style="4" customWidth="1"/>
    <col min="16128" max="16128" width="11.33203125" style="4" bestFit="1" customWidth="1"/>
    <col min="16129" max="16384" width="9.33203125" style="4"/>
  </cols>
  <sheetData>
    <row r="1" spans="1:6" ht="12" customHeight="1">
      <c r="A1" s="2" t="s">
        <v>276</v>
      </c>
      <c r="B1" s="581" t="s">
        <v>88</v>
      </c>
      <c r="C1" s="581"/>
      <c r="D1" s="581"/>
      <c r="E1" s="581"/>
      <c r="F1" s="581"/>
    </row>
    <row r="2" spans="1:6" ht="12" customHeight="1">
      <c r="A2" s="2" t="s">
        <v>276</v>
      </c>
      <c r="B2" s="581" t="s">
        <v>143</v>
      </c>
      <c r="C2" s="581"/>
      <c r="D2" s="581"/>
      <c r="E2" s="581"/>
      <c r="F2" s="581"/>
    </row>
    <row r="3" spans="1:6" ht="12" customHeight="1">
      <c r="A3" s="2" t="s">
        <v>276</v>
      </c>
      <c r="B3" s="581" t="s">
        <v>89</v>
      </c>
      <c r="C3" s="581"/>
      <c r="D3" s="581"/>
      <c r="E3" s="581"/>
      <c r="F3" s="581"/>
    </row>
    <row r="4" spans="1:6" ht="12" customHeight="1">
      <c r="A4" s="2" t="s">
        <v>276</v>
      </c>
      <c r="B4" s="581" t="s">
        <v>277</v>
      </c>
      <c r="C4" s="581"/>
      <c r="D4" s="581"/>
      <c r="E4" s="581"/>
      <c r="F4" s="581"/>
    </row>
    <row r="5" spans="1:6" ht="12" customHeight="1">
      <c r="A5" s="2" t="s">
        <v>276</v>
      </c>
      <c r="B5" s="582" t="s">
        <v>276</v>
      </c>
      <c r="C5" s="582"/>
      <c r="D5" s="582"/>
      <c r="E5" s="582"/>
      <c r="F5" s="582"/>
    </row>
    <row r="6" spans="1:6" ht="12" customHeight="1">
      <c r="A6" s="2" t="s">
        <v>276</v>
      </c>
      <c r="B6" s="581" t="s">
        <v>278</v>
      </c>
      <c r="C6" s="581"/>
      <c r="D6" s="581"/>
      <c r="E6" s="581"/>
      <c r="F6" s="581"/>
    </row>
    <row r="7" spans="1:6" ht="12" customHeight="1">
      <c r="A7" s="2" t="s">
        <v>276</v>
      </c>
      <c r="B7" s="582" t="s">
        <v>279</v>
      </c>
      <c r="C7" s="582"/>
      <c r="D7" s="582"/>
      <c r="E7" s="582"/>
      <c r="F7" s="582"/>
    </row>
    <row r="8" spans="1:6" ht="12" customHeight="1">
      <c r="A8" s="2" t="s">
        <v>276</v>
      </c>
      <c r="B8" s="5" t="s">
        <v>276</v>
      </c>
      <c r="C8" s="5" t="s">
        <v>276</v>
      </c>
      <c r="D8" s="5" t="s">
        <v>276</v>
      </c>
      <c r="E8" s="5" t="s">
        <v>276</v>
      </c>
      <c r="F8" s="5" t="s">
        <v>276</v>
      </c>
    </row>
    <row r="9" spans="1:6" ht="12" customHeight="1">
      <c r="A9" s="2" t="s">
        <v>276</v>
      </c>
      <c r="B9" s="582" t="s">
        <v>280</v>
      </c>
      <c r="C9" s="582"/>
      <c r="D9" s="582"/>
      <c r="E9" s="582"/>
      <c r="F9" s="582"/>
    </row>
    <row r="10" spans="1:6" ht="12" customHeight="1">
      <c r="A10" s="2" t="s">
        <v>276</v>
      </c>
      <c r="B10" s="582" t="s">
        <v>281</v>
      </c>
      <c r="C10" s="582"/>
      <c r="D10" s="582"/>
      <c r="E10" s="582"/>
      <c r="F10" s="582"/>
    </row>
    <row r="11" spans="1:6" ht="12" customHeight="1">
      <c r="A11" s="2" t="s">
        <v>276</v>
      </c>
      <c r="B11" s="582" t="s">
        <v>282</v>
      </c>
      <c r="C11" s="582"/>
      <c r="D11" s="582"/>
      <c r="E11" s="582"/>
      <c r="F11" s="582"/>
    </row>
    <row r="12" spans="1:6" ht="12" customHeight="1">
      <c r="A12" s="2" t="s">
        <v>276</v>
      </c>
      <c r="B12" s="582" t="s">
        <v>283</v>
      </c>
      <c r="C12" s="582"/>
      <c r="D12" s="582"/>
      <c r="E12" s="582"/>
      <c r="F12" s="582"/>
    </row>
    <row r="13" spans="1:6" ht="12" customHeight="1">
      <c r="A13" s="2" t="s">
        <v>276</v>
      </c>
      <c r="B13" s="594" t="s">
        <v>468</v>
      </c>
      <c r="C13" s="582"/>
      <c r="D13" s="582"/>
      <c r="E13" s="582"/>
      <c r="F13" s="582"/>
    </row>
    <row r="14" spans="1:6" ht="12" customHeight="1">
      <c r="A14" s="2" t="s">
        <v>276</v>
      </c>
      <c r="B14" s="582" t="s">
        <v>284</v>
      </c>
      <c r="C14" s="582"/>
      <c r="D14" s="582"/>
      <c r="E14" s="582"/>
      <c r="F14" s="582"/>
    </row>
    <row r="15" spans="1:6" ht="36" customHeight="1">
      <c r="A15" s="2" t="s">
        <v>276</v>
      </c>
      <c r="B15" s="6" t="s">
        <v>285</v>
      </c>
      <c r="C15" s="583" t="s">
        <v>388</v>
      </c>
      <c r="D15" s="584"/>
      <c r="E15" s="584"/>
      <c r="F15" s="584"/>
    </row>
    <row r="16" spans="1:6" ht="12" customHeight="1">
      <c r="A16" s="2" t="s">
        <v>276</v>
      </c>
      <c r="B16" s="8" t="s">
        <v>276</v>
      </c>
      <c r="C16" s="8" t="s">
        <v>276</v>
      </c>
      <c r="D16" s="5" t="s">
        <v>276</v>
      </c>
      <c r="E16" s="5" t="s">
        <v>276</v>
      </c>
      <c r="F16" s="7" t="s">
        <v>276</v>
      </c>
    </row>
    <row r="17" spans="1:6" ht="14.25" customHeight="1">
      <c r="A17" s="2" t="s">
        <v>276</v>
      </c>
      <c r="B17" s="585" t="s">
        <v>90</v>
      </c>
      <c r="C17" s="585"/>
      <c r="D17" s="585"/>
      <c r="E17" s="585"/>
      <c r="F17" s="585"/>
    </row>
    <row r="18" spans="1:6" ht="12" customHeight="1">
      <c r="A18" s="2" t="s">
        <v>276</v>
      </c>
      <c r="B18" s="587" t="s">
        <v>841</v>
      </c>
      <c r="C18" s="588"/>
      <c r="D18" s="588"/>
      <c r="E18" s="588"/>
      <c r="F18" s="588"/>
    </row>
    <row r="19" spans="1:6" ht="12" customHeight="1">
      <c r="A19" s="2" t="s">
        <v>276</v>
      </c>
      <c r="B19" s="9" t="s">
        <v>276</v>
      </c>
      <c r="C19" s="9" t="s">
        <v>276</v>
      </c>
      <c r="D19" s="5" t="s">
        <v>276</v>
      </c>
      <c r="E19" s="5" t="s">
        <v>276</v>
      </c>
      <c r="F19" s="5" t="s">
        <v>276</v>
      </c>
    </row>
    <row r="20" spans="1:6" ht="12" customHeight="1">
      <c r="A20" s="2" t="s">
        <v>276</v>
      </c>
      <c r="B20" s="5" t="s">
        <v>276</v>
      </c>
      <c r="C20" s="5" t="s">
        <v>276</v>
      </c>
      <c r="D20" s="5" t="s">
        <v>276</v>
      </c>
      <c r="E20" s="5" t="s">
        <v>276</v>
      </c>
      <c r="F20" s="7" t="s">
        <v>286</v>
      </c>
    </row>
    <row r="21" spans="1:6" hidden="1"/>
    <row r="22" spans="1:6" hidden="1"/>
    <row r="23" spans="1:6" hidden="1"/>
    <row r="24" spans="1:6" hidden="1"/>
    <row r="25" spans="1:6" hidden="1"/>
    <row r="26" spans="1:6" hidden="1"/>
    <row r="27" spans="1:6" hidden="1"/>
    <row r="28" spans="1:6" hidden="1"/>
    <row r="29" spans="1:6" hidden="1"/>
    <row r="30" spans="1:6" hidden="1"/>
    <row r="31" spans="1:6" hidden="1"/>
    <row r="32" spans="1:6" hidden="1"/>
    <row r="33" spans="1:6" hidden="1"/>
    <row r="34" spans="1:6" hidden="1"/>
    <row r="35" spans="1:6" hidden="1"/>
    <row r="36" spans="1:6" hidden="1"/>
    <row r="37" spans="1:6" hidden="1"/>
    <row r="38" spans="1:6" hidden="1"/>
    <row r="39" spans="1:6" hidden="1"/>
    <row r="40" spans="1:6" hidden="1"/>
    <row r="41" spans="1:6" ht="39" customHeight="1">
      <c r="A41" s="10" t="s">
        <v>276</v>
      </c>
      <c r="B41" s="589" t="s">
        <v>287</v>
      </c>
      <c r="C41" s="590"/>
      <c r="D41" s="11" t="s">
        <v>93</v>
      </c>
      <c r="E41" s="11" t="s">
        <v>844</v>
      </c>
      <c r="F41" s="11" t="s">
        <v>836</v>
      </c>
    </row>
    <row r="42" spans="1:6" hidden="1"/>
    <row r="43" spans="1:6" ht="12" customHeight="1">
      <c r="A43" s="10" t="s">
        <v>276</v>
      </c>
      <c r="B43" s="591" t="s">
        <v>92</v>
      </c>
      <c r="C43" s="592"/>
      <c r="D43" s="592"/>
      <c r="E43" s="592"/>
      <c r="F43" s="593"/>
    </row>
    <row r="44" spans="1:6" ht="12" customHeight="1">
      <c r="A44" s="10" t="s">
        <v>276</v>
      </c>
      <c r="B44" s="597" t="s">
        <v>94</v>
      </c>
      <c r="C44" s="598"/>
      <c r="D44" s="12" t="s">
        <v>276</v>
      </c>
      <c r="E44" s="13" t="s">
        <v>276</v>
      </c>
      <c r="F44" s="13" t="s">
        <v>276</v>
      </c>
    </row>
    <row r="45" spans="1:6" ht="12" customHeight="1">
      <c r="A45" s="10" t="s">
        <v>276</v>
      </c>
      <c r="B45" s="595" t="s">
        <v>95</v>
      </c>
      <c r="C45" s="596"/>
      <c r="D45" s="14" t="s">
        <v>96</v>
      </c>
      <c r="E45" s="181">
        <f>ROUND('ББ 3-24'!I16/1000,0)</f>
        <v>7521</v>
      </c>
      <c r="F45" s="181">
        <f>ROUND('ББ 2-24'!J30/1000,0)</f>
        <v>31861</v>
      </c>
    </row>
    <row r="46" spans="1:6" ht="24" customHeight="1">
      <c r="A46" s="10" t="s">
        <v>276</v>
      </c>
      <c r="B46" s="595" t="s">
        <v>205</v>
      </c>
      <c r="C46" s="596"/>
      <c r="D46" s="14" t="s">
        <v>97</v>
      </c>
      <c r="E46" s="181">
        <f>ROUND(ББ!C32/1000,0)</f>
        <v>0</v>
      </c>
      <c r="F46" s="181">
        <f>ROUND(ББ!D32/1000,0)</f>
        <v>0</v>
      </c>
    </row>
    <row r="47" spans="1:6" ht="24" customHeight="1">
      <c r="A47" s="10" t="s">
        <v>276</v>
      </c>
      <c r="B47" s="595" t="s">
        <v>206</v>
      </c>
      <c r="C47" s="596"/>
      <c r="D47" s="14" t="s">
        <v>98</v>
      </c>
      <c r="E47" s="181">
        <f>ROUND(ББ!C33/1000,0)</f>
        <v>0</v>
      </c>
      <c r="F47" s="181">
        <f>ROUND(ББ!D33/1000,0)</f>
        <v>0</v>
      </c>
    </row>
    <row r="48" spans="1:6" ht="24" customHeight="1">
      <c r="A48" s="10" t="s">
        <v>276</v>
      </c>
      <c r="B48" s="595" t="s">
        <v>288</v>
      </c>
      <c r="C48" s="596"/>
      <c r="D48" s="14" t="s">
        <v>99</v>
      </c>
      <c r="E48" s="181">
        <f>ROUND(ББ!C34/1000,0)</f>
        <v>0</v>
      </c>
      <c r="F48" s="181">
        <f>ROUND(ББ!D34/1000,0)</f>
        <v>0</v>
      </c>
    </row>
    <row r="49" spans="1:6" ht="12" customHeight="1">
      <c r="A49" s="10" t="s">
        <v>276</v>
      </c>
      <c r="B49" s="595" t="s">
        <v>212</v>
      </c>
      <c r="C49" s="596"/>
      <c r="D49" s="14" t="s">
        <v>100</v>
      </c>
      <c r="E49" s="181">
        <f>ROUND(ББ!C35/1000,0)</f>
        <v>0</v>
      </c>
      <c r="F49" s="181">
        <f>ROUND(ББ!D35/1000,0)</f>
        <v>0</v>
      </c>
    </row>
    <row r="50" spans="1:6" ht="12" customHeight="1">
      <c r="A50" s="10" t="s">
        <v>276</v>
      </c>
      <c r="B50" s="595" t="s">
        <v>101</v>
      </c>
      <c r="C50" s="596"/>
      <c r="D50" s="14" t="s">
        <v>102</v>
      </c>
      <c r="E50" s="181">
        <f>ROUND(ББ!C36/1000,0)</f>
        <v>0</v>
      </c>
      <c r="F50" s="181">
        <f>ROUND('ББ 2-24'!J35/1000,0)</f>
        <v>668</v>
      </c>
    </row>
    <row r="51" spans="1:6" ht="12" customHeight="1">
      <c r="A51" s="10" t="s">
        <v>276</v>
      </c>
      <c r="B51" s="595" t="s">
        <v>103</v>
      </c>
      <c r="C51" s="596"/>
      <c r="D51" s="14" t="s">
        <v>104</v>
      </c>
      <c r="E51" s="181">
        <f>ROUND('ББ 3-24'!I22/1000,0)</f>
        <v>88864</v>
      </c>
      <c r="F51" s="181">
        <f>ROUND('ББ 2-24'!J36/1000,0)</f>
        <v>75915</v>
      </c>
    </row>
    <row r="52" spans="1:6" ht="12" customHeight="1">
      <c r="A52" s="10" t="s">
        <v>276</v>
      </c>
      <c r="B52" s="595" t="s">
        <v>207</v>
      </c>
      <c r="C52" s="596"/>
      <c r="D52" s="14" t="s">
        <v>106</v>
      </c>
      <c r="E52" s="181">
        <f>ROUND(ББ!C38/1000,0)</f>
        <v>0</v>
      </c>
      <c r="F52" s="181">
        <f>ROUND(ББ!D38/1000,0)</f>
        <v>0</v>
      </c>
    </row>
    <row r="53" spans="1:6" ht="12" customHeight="1">
      <c r="A53" s="10" t="s">
        <v>276</v>
      </c>
      <c r="B53" s="595" t="s">
        <v>208</v>
      </c>
      <c r="C53" s="596"/>
      <c r="D53" s="14" t="s">
        <v>108</v>
      </c>
      <c r="E53" s="181">
        <f>ROUND(ББ!C39/1000,0)</f>
        <v>0</v>
      </c>
      <c r="F53" s="181">
        <f>ROUND(ББ!D39/1000,0)</f>
        <v>0</v>
      </c>
    </row>
    <row r="54" spans="1:6" ht="12" customHeight="1">
      <c r="A54" s="10" t="s">
        <v>276</v>
      </c>
      <c r="B54" s="595" t="s">
        <v>105</v>
      </c>
      <c r="C54" s="596"/>
      <c r="D54" s="14" t="s">
        <v>110</v>
      </c>
      <c r="E54" s="181">
        <f>ROUND('ББ 3-24'!I25/1000,0)</f>
        <v>12556</v>
      </c>
      <c r="F54" s="181">
        <f>ROUND('ББ 2-24'!J39/1000,0)</f>
        <v>11648</v>
      </c>
    </row>
    <row r="55" spans="1:6" ht="12" customHeight="1">
      <c r="A55" s="10" t="s">
        <v>276</v>
      </c>
      <c r="B55" s="595" t="s">
        <v>107</v>
      </c>
      <c r="C55" s="596"/>
      <c r="D55" s="14" t="s">
        <v>150</v>
      </c>
      <c r="E55" s="181">
        <f>ROUND('ББ 3-24'!I26/1000,0)</f>
        <v>147276</v>
      </c>
      <c r="F55" s="181">
        <f>ROUND('ББ 2-24'!J40/1000,0)</f>
        <v>36696</v>
      </c>
    </row>
    <row r="56" spans="1:6" ht="12" customHeight="1">
      <c r="A56" s="10" t="s">
        <v>276</v>
      </c>
      <c r="B56" s="595" t="s">
        <v>117</v>
      </c>
      <c r="C56" s="596"/>
      <c r="D56" s="14" t="s">
        <v>151</v>
      </c>
      <c r="E56" s="181">
        <f>ROUND(ББ!C42/1000,0)</f>
        <v>0</v>
      </c>
      <c r="F56" s="181">
        <f>ROUND(ББ!D42/1000,0)</f>
        <v>0</v>
      </c>
    </row>
    <row r="57" spans="1:6" ht="12" customHeight="1">
      <c r="A57" s="10" t="s">
        <v>276</v>
      </c>
      <c r="B57" s="595" t="s">
        <v>109</v>
      </c>
      <c r="C57" s="596"/>
      <c r="D57" s="14" t="s">
        <v>152</v>
      </c>
      <c r="E57" s="181">
        <f>ROUND('ББ 3-24'!I28/1000,0)</f>
        <v>387725</v>
      </c>
      <c r="F57" s="181">
        <f>ROUND('ББ 2-24'!J42/1000,0)</f>
        <v>123162</v>
      </c>
    </row>
    <row r="58" spans="1:6" ht="24.75" customHeight="1">
      <c r="A58" s="10" t="s">
        <v>276</v>
      </c>
      <c r="B58" s="597" t="s">
        <v>218</v>
      </c>
      <c r="C58" s="598"/>
      <c r="D58" s="15">
        <v>100</v>
      </c>
      <c r="E58" s="182">
        <f>SUM(E45:E57)</f>
        <v>643942</v>
      </c>
      <c r="F58" s="182">
        <f>SUM(F45:F57)</f>
        <v>279950</v>
      </c>
    </row>
    <row r="59" spans="1:6" ht="12" customHeight="1">
      <c r="A59" s="10" t="s">
        <v>276</v>
      </c>
      <c r="B59" s="595" t="s">
        <v>111</v>
      </c>
      <c r="C59" s="596"/>
      <c r="D59" s="12">
        <v>101</v>
      </c>
      <c r="E59" s="181"/>
      <c r="F59" s="183"/>
    </row>
    <row r="60" spans="1:6" ht="12" customHeight="1">
      <c r="A60" s="10" t="s">
        <v>276</v>
      </c>
      <c r="B60" s="597" t="s">
        <v>32</v>
      </c>
      <c r="C60" s="598"/>
      <c r="D60" s="15" t="s">
        <v>276</v>
      </c>
      <c r="E60" s="182" t="s">
        <v>276</v>
      </c>
      <c r="F60" s="182" t="s">
        <v>276</v>
      </c>
    </row>
    <row r="61" spans="1:6" ht="24" customHeight="1">
      <c r="A61" s="10" t="s">
        <v>276</v>
      </c>
      <c r="B61" s="595" t="s">
        <v>209</v>
      </c>
      <c r="C61" s="596"/>
      <c r="D61" s="12">
        <v>110</v>
      </c>
      <c r="E61" s="181">
        <f>ROUND(ББ!C47/1000,0)</f>
        <v>0</v>
      </c>
      <c r="F61" s="181">
        <f>ROUND(ББ!D47/1000,0)</f>
        <v>0</v>
      </c>
    </row>
    <row r="62" spans="1:6" ht="24" customHeight="1">
      <c r="A62" s="10" t="s">
        <v>276</v>
      </c>
      <c r="B62" s="595" t="s">
        <v>210</v>
      </c>
      <c r="C62" s="596"/>
      <c r="D62" s="12">
        <v>111</v>
      </c>
      <c r="E62" s="181">
        <f>ROUND(ББ!C48/1000,0)</f>
        <v>0</v>
      </c>
      <c r="F62" s="181">
        <f>ROUND(ББ!D48/1000,0)</f>
        <v>0</v>
      </c>
    </row>
    <row r="63" spans="1:6" ht="24" customHeight="1">
      <c r="A63" s="10" t="s">
        <v>276</v>
      </c>
      <c r="B63" s="595" t="s">
        <v>289</v>
      </c>
      <c r="C63" s="596"/>
      <c r="D63" s="12">
        <v>112</v>
      </c>
      <c r="E63" s="181">
        <f>ROUND(ББ!C49/1000,0)</f>
        <v>0</v>
      </c>
      <c r="F63" s="181">
        <f>ROUND(ББ!D49/1000,0)</f>
        <v>0</v>
      </c>
    </row>
    <row r="64" spans="1:6" ht="12" customHeight="1">
      <c r="A64" s="10" t="s">
        <v>276</v>
      </c>
      <c r="B64" s="595" t="s">
        <v>211</v>
      </c>
      <c r="C64" s="596"/>
      <c r="D64" s="12">
        <v>113</v>
      </c>
      <c r="E64" s="181">
        <f>ROUND(ББ!C50/1000,0)</f>
        <v>0</v>
      </c>
      <c r="F64" s="181">
        <f>ROUND(ББ!D50/1000,0)</f>
        <v>0</v>
      </c>
    </row>
    <row r="65" spans="1:6" ht="12" customHeight="1">
      <c r="A65" s="10" t="s">
        <v>276</v>
      </c>
      <c r="B65" s="595" t="s">
        <v>213</v>
      </c>
      <c r="C65" s="596"/>
      <c r="D65" s="12">
        <v>114</v>
      </c>
      <c r="E65" s="181">
        <f>ROUND(ББ!C51/1000,0)</f>
        <v>0</v>
      </c>
      <c r="F65" s="181">
        <f>ROUND(ББ!D51/1000,0)</f>
        <v>0</v>
      </c>
    </row>
    <row r="66" spans="1:6" ht="12" customHeight="1">
      <c r="A66" s="10" t="s">
        <v>276</v>
      </c>
      <c r="B66" s="595" t="s">
        <v>114</v>
      </c>
      <c r="C66" s="596"/>
      <c r="D66" s="12">
        <v>115</v>
      </c>
      <c r="E66" s="181">
        <f>ROUND('ББ 3-24'!I37/1000,0)</f>
        <v>82630</v>
      </c>
      <c r="F66" s="181">
        <f>ROUND('ББ 2-24'!J51/1000,0)</f>
        <v>82630</v>
      </c>
    </row>
    <row r="67" spans="1:6" ht="12" customHeight="1">
      <c r="A67" s="10" t="s">
        <v>276</v>
      </c>
      <c r="B67" s="595" t="s">
        <v>112</v>
      </c>
      <c r="C67" s="596"/>
      <c r="D67" s="12">
        <v>116</v>
      </c>
      <c r="E67" s="181">
        <f>ROUND(ББ!C53/1000,0)</f>
        <v>0</v>
      </c>
      <c r="F67" s="181">
        <f>ROUND(ББ!D53/1000,0)</f>
        <v>0</v>
      </c>
    </row>
    <row r="68" spans="1:6" ht="12" customHeight="1">
      <c r="A68" s="10" t="s">
        <v>276</v>
      </c>
      <c r="B68" s="595" t="s">
        <v>113</v>
      </c>
      <c r="C68" s="596"/>
      <c r="D68" s="12">
        <v>117</v>
      </c>
      <c r="E68" s="181">
        <f>ROUND(ББ!C54/1000,0)</f>
        <v>0</v>
      </c>
      <c r="F68" s="181">
        <f>ROUND(ББ!D54/1000,0)</f>
        <v>0</v>
      </c>
    </row>
    <row r="69" spans="1:6" ht="12" customHeight="1">
      <c r="A69" s="10" t="s">
        <v>276</v>
      </c>
      <c r="B69" s="595" t="s">
        <v>214</v>
      </c>
      <c r="C69" s="596"/>
      <c r="D69" s="12">
        <v>118</v>
      </c>
      <c r="E69" s="181">
        <f>ROUND(ББ!C55/1000,0)</f>
        <v>0</v>
      </c>
      <c r="F69" s="181">
        <f>ROUND(ББ!D55/1000,0)</f>
        <v>0</v>
      </c>
    </row>
    <row r="70" spans="1:6" ht="12" customHeight="1">
      <c r="A70" s="10" t="s">
        <v>276</v>
      </c>
      <c r="B70" s="595" t="s">
        <v>215</v>
      </c>
      <c r="C70" s="596"/>
      <c r="D70" s="12">
        <v>119</v>
      </c>
      <c r="E70" s="181">
        <f>ROUND(ББ!C56/1000,0)</f>
        <v>0</v>
      </c>
      <c r="F70" s="181">
        <f>ROUND(ББ!D56/1000,0)</f>
        <v>0</v>
      </c>
    </row>
    <row r="71" spans="1:6" ht="12" customHeight="1">
      <c r="A71" s="10" t="s">
        <v>276</v>
      </c>
      <c r="B71" s="595" t="s">
        <v>115</v>
      </c>
      <c r="C71" s="596"/>
      <c r="D71" s="12">
        <v>120</v>
      </c>
      <c r="E71" s="181">
        <f>ROUND('ББ 3-24'!I42/1000,0)</f>
        <v>7400122</v>
      </c>
      <c r="F71" s="181">
        <f>ROUND('ББ 2-24'!J56/1000,0)</f>
        <v>7400122</v>
      </c>
    </row>
    <row r="72" spans="1:6" ht="12" customHeight="1">
      <c r="A72" s="10" t="s">
        <v>276</v>
      </c>
      <c r="B72" s="595" t="s">
        <v>116</v>
      </c>
      <c r="C72" s="596"/>
      <c r="D72" s="12">
        <v>121</v>
      </c>
      <c r="E72" s="181">
        <f>ROUND('ББ 3-24'!I43/1000,0)</f>
        <v>630113</v>
      </c>
      <c r="F72" s="181">
        <f>ROUND('ББ 2-24'!J57/1000,0)</f>
        <v>620538</v>
      </c>
    </row>
    <row r="73" spans="1:6" ht="12" customHeight="1">
      <c r="A73" s="10" t="s">
        <v>276</v>
      </c>
      <c r="B73" s="595" t="s">
        <v>216</v>
      </c>
      <c r="C73" s="596"/>
      <c r="D73" s="12">
        <v>122</v>
      </c>
      <c r="E73" s="181">
        <f>ROUND(ББ!C59/1000,0)</f>
        <v>0</v>
      </c>
      <c r="F73" s="181">
        <f>ROUND(ББ!D59/1000,0)</f>
        <v>0</v>
      </c>
    </row>
    <row r="74" spans="1:6" ht="12" customHeight="1">
      <c r="A74" s="10" t="s">
        <v>276</v>
      </c>
      <c r="B74" s="595" t="s">
        <v>117</v>
      </c>
      <c r="C74" s="596"/>
      <c r="D74" s="12">
        <v>123</v>
      </c>
      <c r="E74" s="181">
        <f>ROUND(ББ!C60/1000,0)</f>
        <v>0</v>
      </c>
      <c r="F74" s="181">
        <f>ROUND(ББ!D60/1000,0)</f>
        <v>0</v>
      </c>
    </row>
    <row r="75" spans="1:6" ht="12" customHeight="1">
      <c r="A75" s="10" t="s">
        <v>276</v>
      </c>
      <c r="B75" s="595" t="s">
        <v>118</v>
      </c>
      <c r="C75" s="596"/>
      <c r="D75" s="12">
        <v>124</v>
      </c>
      <c r="E75" s="181">
        <f>ROUND(ББ!C61/1000,0)</f>
        <v>0</v>
      </c>
      <c r="F75" s="181">
        <f>ROUND(ББ!D61/1000,0)</f>
        <v>0</v>
      </c>
    </row>
    <row r="76" spans="1:6" ht="12" customHeight="1">
      <c r="A76" s="10" t="s">
        <v>276</v>
      </c>
      <c r="B76" s="595" t="s">
        <v>119</v>
      </c>
      <c r="C76" s="596"/>
      <c r="D76" s="12">
        <v>125</v>
      </c>
      <c r="E76" s="181">
        <f>ROUND('ББ 3-24'!I47/1000,0)</f>
        <v>1000</v>
      </c>
      <c r="F76" s="181">
        <f>ROUND('ББ 2-24'!J61/1000,0)</f>
        <v>1000</v>
      </c>
    </row>
    <row r="77" spans="1:6" ht="12" customHeight="1">
      <c r="A77" s="10" t="s">
        <v>276</v>
      </c>
      <c r="B77" s="595" t="s">
        <v>120</v>
      </c>
      <c r="C77" s="596"/>
      <c r="D77" s="12">
        <v>126</v>
      </c>
      <c r="E77" s="181">
        <f>ROUND('ББ 3-24'!I48/1000,0)</f>
        <v>50477</v>
      </c>
      <c r="F77" s="181">
        <f>ROUND('ББ 2-24'!J62/1000,0)</f>
        <v>50477</v>
      </c>
    </row>
    <row r="78" spans="1:6" ht="12" customHeight="1">
      <c r="A78" s="10" t="s">
        <v>276</v>
      </c>
      <c r="B78" s="595" t="s">
        <v>121</v>
      </c>
      <c r="C78" s="596"/>
      <c r="D78" s="12">
        <v>127</v>
      </c>
      <c r="E78" s="181">
        <f>ROUND('ББ 3-24'!I49/1000,0)</f>
        <v>634775</v>
      </c>
      <c r="F78" s="181">
        <f>ROUNDUP('ББ 2-24'!J63/1000,0)</f>
        <v>47256</v>
      </c>
    </row>
    <row r="79" spans="1:6" ht="24" customHeight="1">
      <c r="A79" s="10" t="s">
        <v>276</v>
      </c>
      <c r="B79" s="597" t="s">
        <v>217</v>
      </c>
      <c r="C79" s="598"/>
      <c r="D79" s="15">
        <v>200</v>
      </c>
      <c r="E79" s="182">
        <f>SUM(E61:E78)</f>
        <v>8799117</v>
      </c>
      <c r="F79" s="182">
        <f>SUM(F61:F78)</f>
        <v>8202023</v>
      </c>
    </row>
    <row r="80" spans="1:6" ht="12" customHeight="1">
      <c r="A80" s="10" t="s">
        <v>276</v>
      </c>
      <c r="B80" s="597" t="s">
        <v>122</v>
      </c>
      <c r="C80" s="598"/>
      <c r="D80" s="15" t="s">
        <v>276</v>
      </c>
      <c r="E80" s="182">
        <f>E58+E79</f>
        <v>9443059</v>
      </c>
      <c r="F80" s="182">
        <f>F58+F79</f>
        <v>8481973</v>
      </c>
    </row>
    <row r="81" spans="1:6" ht="12" customHeight="1">
      <c r="A81" s="10" t="s">
        <v>276</v>
      </c>
      <c r="B81" s="591" t="s">
        <v>123</v>
      </c>
      <c r="C81" s="592"/>
      <c r="D81" s="592"/>
      <c r="E81" s="592"/>
      <c r="F81" s="593"/>
    </row>
    <row r="82" spans="1:6" ht="12" customHeight="1">
      <c r="A82" s="10" t="s">
        <v>276</v>
      </c>
      <c r="B82" s="597" t="s">
        <v>39</v>
      </c>
      <c r="C82" s="598"/>
      <c r="D82" s="15" t="s">
        <v>276</v>
      </c>
      <c r="E82" s="180" t="s">
        <v>276</v>
      </c>
      <c r="F82" s="180" t="s">
        <v>276</v>
      </c>
    </row>
    <row r="83" spans="1:6" ht="24" customHeight="1">
      <c r="A83" s="10" t="s">
        <v>276</v>
      </c>
      <c r="B83" s="595" t="s">
        <v>223</v>
      </c>
      <c r="C83" s="596"/>
      <c r="D83" s="12">
        <v>210</v>
      </c>
      <c r="E83" s="181">
        <f>ROUNDUP('ББ 3-24'!I57/1000,0)</f>
        <v>159757</v>
      </c>
      <c r="F83" s="181">
        <f>ROUND('ББ 2-24'!J71/1000,0)</f>
        <v>314913</v>
      </c>
    </row>
    <row r="84" spans="1:6" ht="24" customHeight="1">
      <c r="A84" s="10" t="s">
        <v>276</v>
      </c>
      <c r="B84" s="595" t="s">
        <v>224</v>
      </c>
      <c r="C84" s="596"/>
      <c r="D84" s="12">
        <v>211</v>
      </c>
      <c r="E84" s="181">
        <f>ROUND(ББ!C70/1000,0)</f>
        <v>0</v>
      </c>
      <c r="F84" s="181">
        <f>ROUND(ББ!D70/1000,0)</f>
        <v>0</v>
      </c>
    </row>
    <row r="85" spans="1:6" ht="12" customHeight="1">
      <c r="A85" s="10" t="s">
        <v>276</v>
      </c>
      <c r="B85" s="595" t="s">
        <v>212</v>
      </c>
      <c r="C85" s="596"/>
      <c r="D85" s="12">
        <v>212</v>
      </c>
      <c r="E85" s="181">
        <f>ROUND(ББ!C71/1000,0)</f>
        <v>0</v>
      </c>
      <c r="F85" s="181">
        <f>ROUND(ББ!D71/1000,0)</f>
        <v>0</v>
      </c>
    </row>
    <row r="86" spans="1:6" ht="12" customHeight="1">
      <c r="A86" s="10" t="s">
        <v>276</v>
      </c>
      <c r="B86" s="595" t="s">
        <v>124</v>
      </c>
      <c r="C86" s="596"/>
      <c r="D86" s="12">
        <v>213</v>
      </c>
      <c r="E86" s="181">
        <f>ROUND(ББ!C72/1000,0)</f>
        <v>0</v>
      </c>
      <c r="F86" s="181">
        <f>ROUND(ББ!D72/1000,0)</f>
        <v>0</v>
      </c>
    </row>
    <row r="87" spans="1:6" ht="12" customHeight="1">
      <c r="A87" s="10" t="s">
        <v>276</v>
      </c>
      <c r="B87" s="595" t="s">
        <v>125</v>
      </c>
      <c r="C87" s="596"/>
      <c r="D87" s="12">
        <v>214</v>
      </c>
      <c r="E87" s="181">
        <f>ROUND('ББ 3-24'!I61/1000,0)</f>
        <v>14749</v>
      </c>
      <c r="F87" s="181">
        <f>ROUND('ББ 2-24'!J75/1000,0)</f>
        <v>15237</v>
      </c>
    </row>
    <row r="88" spans="1:6" ht="12" customHeight="1">
      <c r="A88" s="10" t="s">
        <v>276</v>
      </c>
      <c r="B88" s="595" t="s">
        <v>290</v>
      </c>
      <c r="C88" s="596"/>
      <c r="D88" s="12">
        <v>215</v>
      </c>
      <c r="E88" s="181">
        <f>ROUND('ББ 3-24'!I62/1000,0)</f>
        <v>5439</v>
      </c>
      <c r="F88" s="181">
        <f>ROUND('ББ 2-24'!J76/1000,0)</f>
        <v>11163</v>
      </c>
    </row>
    <row r="89" spans="1:6" ht="12" customHeight="1">
      <c r="A89" s="10" t="s">
        <v>276</v>
      </c>
      <c r="B89" s="595" t="s">
        <v>126</v>
      </c>
      <c r="C89" s="596"/>
      <c r="D89" s="12">
        <v>216</v>
      </c>
      <c r="E89" s="181">
        <f>ROUND('ББ 3-24'!I63/1000,0)</f>
        <v>9139</v>
      </c>
      <c r="F89" s="181">
        <f>ROUNDUP('ББ 2-24'!J77/1000,0)</f>
        <v>10223</v>
      </c>
    </row>
    <row r="90" spans="1:6" ht="12" customHeight="1">
      <c r="A90" s="10" t="s">
        <v>276</v>
      </c>
      <c r="B90" s="595" t="s">
        <v>127</v>
      </c>
      <c r="C90" s="596"/>
      <c r="D90" s="12">
        <v>217</v>
      </c>
      <c r="E90" s="181">
        <f>ROUNDUP('ББ 3-24'!I64/1000,0)</f>
        <v>1609</v>
      </c>
      <c r="F90" s="181">
        <f>ROUND(ББ!D76/1000,0)</f>
        <v>0</v>
      </c>
    </row>
    <row r="91" spans="1:6" ht="12" customHeight="1">
      <c r="A91" s="10" t="s">
        <v>276</v>
      </c>
      <c r="B91" s="595" t="s">
        <v>222</v>
      </c>
      <c r="C91" s="596"/>
      <c r="D91" s="12">
        <v>218</v>
      </c>
      <c r="E91" s="181">
        <f>ROUND(ББ!C77/1000,0)</f>
        <v>0</v>
      </c>
      <c r="F91" s="181">
        <f>ROUND(ББ!D77/1000,0)</f>
        <v>0</v>
      </c>
    </row>
    <row r="92" spans="1:6" ht="12" customHeight="1">
      <c r="A92" s="10" t="s">
        <v>276</v>
      </c>
      <c r="B92" s="595" t="s">
        <v>291</v>
      </c>
      <c r="C92" s="596"/>
      <c r="D92" s="12">
        <v>219</v>
      </c>
      <c r="E92" s="181">
        <f>ROUND(ББ!C78/1000,0)</f>
        <v>0</v>
      </c>
      <c r="F92" s="181">
        <f>ROUND(ББ!D78/1000,0)</f>
        <v>0</v>
      </c>
    </row>
    <row r="93" spans="1:6" ht="12" customHeight="1">
      <c r="A93" s="10" t="s">
        <v>276</v>
      </c>
      <c r="B93" s="595" t="s">
        <v>220</v>
      </c>
      <c r="C93" s="596"/>
      <c r="D93" s="12">
        <v>220</v>
      </c>
      <c r="E93" s="181">
        <f>ROUND(ББ!C79/1000,0)</f>
        <v>0</v>
      </c>
      <c r="F93" s="181">
        <f>ROUND(ББ!D79/1000,0)</f>
        <v>0</v>
      </c>
    </row>
    <row r="94" spans="1:6" ht="12" customHeight="1">
      <c r="A94" s="10" t="s">
        <v>276</v>
      </c>
      <c r="B94" s="595" t="s">
        <v>219</v>
      </c>
      <c r="C94" s="596"/>
      <c r="D94" s="12">
        <v>221</v>
      </c>
      <c r="E94" s="181">
        <f>ROUND(ББ!C80/1000,0)</f>
        <v>0</v>
      </c>
      <c r="F94" s="181">
        <f>ROUND(ББ!D80/1000,0)</f>
        <v>0</v>
      </c>
    </row>
    <row r="95" spans="1:6" ht="12" customHeight="1">
      <c r="A95" s="10" t="s">
        <v>276</v>
      </c>
      <c r="B95" s="595" t="s">
        <v>128</v>
      </c>
      <c r="C95" s="596"/>
      <c r="D95" s="12">
        <v>222</v>
      </c>
      <c r="E95" s="181">
        <f>ROUNDUP('ББ 3-24'!I69/1000,1)</f>
        <v>425216.8</v>
      </c>
      <c r="F95" s="181">
        <f>ROUND('ББ 2-24'!J83/1000,0)</f>
        <v>412448</v>
      </c>
    </row>
    <row r="96" spans="1:6" ht="24.75" customHeight="1">
      <c r="A96" s="10" t="s">
        <v>276</v>
      </c>
      <c r="B96" s="597" t="s">
        <v>225</v>
      </c>
      <c r="C96" s="598"/>
      <c r="D96" s="15">
        <v>300</v>
      </c>
      <c r="E96" s="182">
        <f>SUM(E83:E95)</f>
        <v>615909.80000000005</v>
      </c>
      <c r="F96" s="182">
        <f>SUM(F83:F95)</f>
        <v>763984</v>
      </c>
    </row>
    <row r="97" spans="1:6" ht="12" customHeight="1">
      <c r="A97" s="10" t="s">
        <v>276</v>
      </c>
      <c r="B97" s="595" t="s">
        <v>129</v>
      </c>
      <c r="C97" s="596"/>
      <c r="D97" s="12">
        <v>301</v>
      </c>
      <c r="E97" s="181"/>
      <c r="F97" s="183"/>
    </row>
    <row r="98" spans="1:6" ht="12" customHeight="1">
      <c r="A98" s="10" t="s">
        <v>276</v>
      </c>
      <c r="B98" s="597" t="s">
        <v>58</v>
      </c>
      <c r="C98" s="598"/>
      <c r="D98" s="15" t="s">
        <v>276</v>
      </c>
      <c r="E98" s="182" t="s">
        <v>276</v>
      </c>
      <c r="F98" s="182" t="s">
        <v>276</v>
      </c>
    </row>
    <row r="99" spans="1:6" ht="24" customHeight="1">
      <c r="A99" s="10" t="s">
        <v>276</v>
      </c>
      <c r="B99" s="595" t="s">
        <v>226</v>
      </c>
      <c r="C99" s="596"/>
      <c r="D99" s="12">
        <v>310</v>
      </c>
      <c r="E99" s="181">
        <f>ROUND('ББ 3-24'!I73/1000,0)</f>
        <v>5942666</v>
      </c>
      <c r="F99" s="181">
        <f>ROUND('ББ 2-24'!J87/1000,0)</f>
        <v>4993816</v>
      </c>
    </row>
    <row r="100" spans="1:6" ht="24" customHeight="1">
      <c r="A100" s="10" t="s">
        <v>276</v>
      </c>
      <c r="B100" s="595" t="s">
        <v>227</v>
      </c>
      <c r="C100" s="596"/>
      <c r="D100" s="12">
        <v>311</v>
      </c>
      <c r="E100" s="181"/>
      <c r="F100" s="181"/>
    </row>
    <row r="101" spans="1:6" ht="12" customHeight="1">
      <c r="A101" s="10" t="s">
        <v>276</v>
      </c>
      <c r="B101" s="595" t="s">
        <v>211</v>
      </c>
      <c r="C101" s="596"/>
      <c r="D101" s="12">
        <v>312</v>
      </c>
      <c r="E101" s="181"/>
      <c r="F101" s="181"/>
    </row>
    <row r="102" spans="1:6" ht="12" customHeight="1">
      <c r="A102" s="10" t="s">
        <v>276</v>
      </c>
      <c r="B102" s="595" t="s">
        <v>130</v>
      </c>
      <c r="C102" s="596"/>
      <c r="D102" s="12">
        <v>313</v>
      </c>
      <c r="E102" s="181"/>
      <c r="F102" s="181"/>
    </row>
    <row r="103" spans="1:6" ht="12" customHeight="1">
      <c r="A103" s="10" t="s">
        <v>276</v>
      </c>
      <c r="B103" s="595" t="s">
        <v>131</v>
      </c>
      <c r="C103" s="596"/>
      <c r="D103" s="12">
        <v>314</v>
      </c>
      <c r="E103" s="181"/>
      <c r="F103" s="181"/>
    </row>
    <row r="104" spans="1:6" ht="12" customHeight="1">
      <c r="A104" s="10" t="s">
        <v>276</v>
      </c>
      <c r="B104" s="595" t="s">
        <v>178</v>
      </c>
      <c r="C104" s="596"/>
      <c r="D104" s="12">
        <v>315</v>
      </c>
      <c r="E104" s="181"/>
      <c r="F104" s="181"/>
    </row>
    <row r="105" spans="1:6" ht="12" customHeight="1">
      <c r="A105" s="10" t="s">
        <v>276</v>
      </c>
      <c r="B105" s="595" t="s">
        <v>132</v>
      </c>
      <c r="C105" s="596"/>
      <c r="D105" s="12">
        <v>316</v>
      </c>
      <c r="E105" s="181"/>
      <c r="F105" s="181"/>
    </row>
    <row r="106" spans="1:6" ht="12" customHeight="1">
      <c r="A106" s="10" t="s">
        <v>276</v>
      </c>
      <c r="B106" s="595" t="s">
        <v>127</v>
      </c>
      <c r="C106" s="596"/>
      <c r="D106" s="12">
        <v>317</v>
      </c>
      <c r="E106" s="181"/>
      <c r="F106" s="181"/>
    </row>
    <row r="107" spans="1:6" ht="12" customHeight="1">
      <c r="A107" s="10" t="s">
        <v>276</v>
      </c>
      <c r="B107" s="595" t="s">
        <v>228</v>
      </c>
      <c r="C107" s="596"/>
      <c r="D107" s="12">
        <v>318</v>
      </c>
      <c r="E107" s="181"/>
      <c r="F107" s="181"/>
    </row>
    <row r="108" spans="1:6" ht="12" customHeight="1">
      <c r="A108" s="10" t="s">
        <v>276</v>
      </c>
      <c r="B108" s="595" t="s">
        <v>292</v>
      </c>
      <c r="C108" s="596"/>
      <c r="D108" s="12">
        <v>319</v>
      </c>
      <c r="E108" s="181"/>
      <c r="F108" s="181"/>
    </row>
    <row r="109" spans="1:6" ht="12" customHeight="1">
      <c r="A109" s="10" t="s">
        <v>276</v>
      </c>
      <c r="B109" s="595" t="s">
        <v>220</v>
      </c>
      <c r="C109" s="596"/>
      <c r="D109" s="12">
        <v>320</v>
      </c>
      <c r="E109" s="181"/>
      <c r="F109" s="181"/>
    </row>
    <row r="110" spans="1:6" ht="12" customHeight="1">
      <c r="A110" s="10" t="s">
        <v>276</v>
      </c>
      <c r="B110" s="595" t="s">
        <v>133</v>
      </c>
      <c r="C110" s="596"/>
      <c r="D110" s="12">
        <v>321</v>
      </c>
      <c r="E110" s="181"/>
      <c r="F110" s="181"/>
    </row>
    <row r="111" spans="1:6" ht="24" customHeight="1">
      <c r="A111" s="10" t="s">
        <v>276</v>
      </c>
      <c r="B111" s="597" t="s">
        <v>229</v>
      </c>
      <c r="C111" s="598"/>
      <c r="D111" s="15">
        <v>400</v>
      </c>
      <c r="E111" s="182">
        <f>SUM(E99:E110)</f>
        <v>5942666</v>
      </c>
      <c r="F111" s="182">
        <f>SUM(F99:F110)</f>
        <v>4993816</v>
      </c>
    </row>
    <row r="112" spans="1:6" ht="12" customHeight="1">
      <c r="A112" s="10" t="s">
        <v>276</v>
      </c>
      <c r="B112" s="597" t="s">
        <v>60</v>
      </c>
      <c r="C112" s="598"/>
      <c r="D112" s="15" t="s">
        <v>276</v>
      </c>
      <c r="E112" s="182" t="s">
        <v>276</v>
      </c>
      <c r="F112" s="182" t="s">
        <v>276</v>
      </c>
    </row>
    <row r="113" spans="1:8" ht="12" customHeight="1">
      <c r="A113" s="10" t="s">
        <v>276</v>
      </c>
      <c r="B113" s="595" t="s">
        <v>134</v>
      </c>
      <c r="C113" s="596"/>
      <c r="D113" s="12">
        <v>410</v>
      </c>
      <c r="E113" s="181">
        <f>ROUND('ББ 3-24'!I87/1000,0)</f>
        <v>81200</v>
      </c>
      <c r="F113" s="181">
        <f>ROUND('ББ 2-24'!J101/1000,0)</f>
        <v>81200</v>
      </c>
    </row>
    <row r="114" spans="1:8" ht="12" customHeight="1">
      <c r="A114" s="10" t="s">
        <v>276</v>
      </c>
      <c r="B114" s="595" t="s">
        <v>135</v>
      </c>
      <c r="C114" s="596"/>
      <c r="D114" s="12">
        <v>411</v>
      </c>
      <c r="E114" s="181">
        <f>ROUND(ББ!C99/1000,0)</f>
        <v>0</v>
      </c>
      <c r="F114" s="181">
        <f>ROUND(ББ!D99/1000,0)</f>
        <v>0</v>
      </c>
    </row>
    <row r="115" spans="1:8" ht="12" customHeight="1">
      <c r="A115" s="10" t="s">
        <v>276</v>
      </c>
      <c r="B115" s="595" t="s">
        <v>136</v>
      </c>
      <c r="C115" s="596"/>
      <c r="D115" s="12">
        <v>412</v>
      </c>
      <c r="E115" s="181">
        <f>ROUND(ББ!C100/1000,0)</f>
        <v>0</v>
      </c>
      <c r="F115" s="181">
        <f>ROUND(ББ!D100/1000,0)</f>
        <v>0</v>
      </c>
    </row>
    <row r="116" spans="1:8" ht="12" customHeight="1">
      <c r="A116" s="10" t="s">
        <v>276</v>
      </c>
      <c r="B116" s="595" t="s">
        <v>233</v>
      </c>
      <c r="C116" s="596"/>
      <c r="D116" s="12">
        <v>413</v>
      </c>
      <c r="E116" s="181">
        <f>ROUND(ББ!C101/1000,0)</f>
        <v>0</v>
      </c>
      <c r="F116" s="181">
        <f>ROUND(ББ!D101/1000,0)</f>
        <v>0</v>
      </c>
    </row>
    <row r="117" spans="1:8" ht="12" customHeight="1">
      <c r="A117" s="10" t="s">
        <v>276</v>
      </c>
      <c r="B117" s="595" t="s">
        <v>137</v>
      </c>
      <c r="C117" s="596"/>
      <c r="D117" s="12">
        <v>414</v>
      </c>
      <c r="E117" s="181">
        <f>ROUNDUP('ББ 3-24'!I91/1000,)</f>
        <v>2803283</v>
      </c>
      <c r="F117" s="181">
        <f>ROUND('ББ 2-24'!J105/1000,0)</f>
        <v>2642973</v>
      </c>
    </row>
    <row r="118" spans="1:8" ht="12" customHeight="1">
      <c r="A118" s="10" t="s">
        <v>276</v>
      </c>
      <c r="B118" s="595" t="s">
        <v>230</v>
      </c>
      <c r="C118" s="596"/>
      <c r="D118" s="12">
        <v>415</v>
      </c>
      <c r="E118" s="181">
        <f>ROUND(ББ!C103/1000,0)</f>
        <v>0</v>
      </c>
      <c r="F118" s="181">
        <f>ROUND(ББ!D103/1000,0)</f>
        <v>0</v>
      </c>
    </row>
    <row r="119" spans="1:8" ht="12" customHeight="1">
      <c r="A119" s="10" t="s">
        <v>276</v>
      </c>
      <c r="B119" s="595" t="s">
        <v>293</v>
      </c>
      <c r="C119" s="596"/>
      <c r="D119" s="12">
        <v>420</v>
      </c>
      <c r="E119" s="184">
        <f>SUM(E113:E118)</f>
        <v>2884483</v>
      </c>
      <c r="F119" s="184">
        <f>SUM(F113:F118)</f>
        <v>2724173</v>
      </c>
      <c r="H119" s="193">
        <f>E119-F119</f>
        <v>160310</v>
      </c>
    </row>
    <row r="120" spans="1:8" ht="12" customHeight="1">
      <c r="A120" s="10" t="s">
        <v>276</v>
      </c>
      <c r="B120" s="595" t="s">
        <v>138</v>
      </c>
      <c r="C120" s="596"/>
      <c r="D120" s="12">
        <v>421</v>
      </c>
      <c r="E120" s="181"/>
      <c r="F120" s="183"/>
    </row>
    <row r="121" spans="1:8" ht="12" customHeight="1">
      <c r="A121" s="10" t="s">
        <v>276</v>
      </c>
      <c r="B121" s="597" t="s">
        <v>139</v>
      </c>
      <c r="C121" s="598"/>
      <c r="D121" s="15">
        <v>500</v>
      </c>
      <c r="E121" s="182">
        <f>E119+E120</f>
        <v>2884483</v>
      </c>
      <c r="F121" s="182">
        <f>F119+F120</f>
        <v>2724173</v>
      </c>
    </row>
    <row r="122" spans="1:8" ht="12" customHeight="1">
      <c r="A122" s="10" t="s">
        <v>276</v>
      </c>
      <c r="B122" s="597" t="s">
        <v>140</v>
      </c>
      <c r="C122" s="598"/>
      <c r="D122" s="15" t="s">
        <v>276</v>
      </c>
      <c r="E122" s="182">
        <f>E121+E111+E97+E96</f>
        <v>9443058.8000000007</v>
      </c>
      <c r="F122" s="182">
        <f>F121+F111+F97+F96</f>
        <v>8481973</v>
      </c>
    </row>
    <row r="123" spans="1:8" ht="12" hidden="1" customHeight="1">
      <c r="B123" s="5" t="s">
        <v>276</v>
      </c>
      <c r="C123" s="5" t="s">
        <v>276</v>
      </c>
      <c r="D123" s="5" t="s">
        <v>276</v>
      </c>
      <c r="E123" s="179">
        <f>E80-E122</f>
        <v>0.19999999925494194</v>
      </c>
      <c r="F123" s="179">
        <f>F80-F122</f>
        <v>0</v>
      </c>
    </row>
    <row r="124" spans="1:8" ht="12" customHeight="1">
      <c r="B124" s="5" t="s">
        <v>276</v>
      </c>
      <c r="C124" s="5" t="s">
        <v>276</v>
      </c>
      <c r="D124" s="5" t="s">
        <v>276</v>
      </c>
      <c r="E124" s="5" t="s">
        <v>276</v>
      </c>
      <c r="F124" s="5" t="s">
        <v>276</v>
      </c>
    </row>
    <row r="125" spans="1:8" ht="12" customHeight="1">
      <c r="B125" s="600" t="s">
        <v>294</v>
      </c>
      <c r="C125" s="600"/>
      <c r="D125" s="17" t="s">
        <v>276</v>
      </c>
      <c r="E125" s="18" t="s">
        <v>276</v>
      </c>
      <c r="F125" s="17" t="s">
        <v>276</v>
      </c>
    </row>
    <row r="126" spans="1:8" ht="12" customHeight="1">
      <c r="B126" s="601" t="s">
        <v>295</v>
      </c>
      <c r="C126" s="601"/>
      <c r="D126" s="17" t="s">
        <v>276</v>
      </c>
      <c r="E126" s="19" t="s">
        <v>296</v>
      </c>
      <c r="F126" s="17" t="s">
        <v>276</v>
      </c>
    </row>
    <row r="127" spans="1:8" ht="12" customHeight="1">
      <c r="B127" s="602" t="s">
        <v>835</v>
      </c>
      <c r="C127" s="600"/>
      <c r="D127" s="17" t="s">
        <v>276</v>
      </c>
      <c r="E127" s="18" t="s">
        <v>276</v>
      </c>
      <c r="F127" s="17" t="s">
        <v>276</v>
      </c>
    </row>
    <row r="128" spans="1:8" ht="12" customHeight="1">
      <c r="B128" s="601" t="s">
        <v>297</v>
      </c>
      <c r="C128" s="601"/>
      <c r="D128" s="17" t="s">
        <v>276</v>
      </c>
      <c r="E128" s="19" t="s">
        <v>296</v>
      </c>
      <c r="F128" s="17" t="s">
        <v>276</v>
      </c>
    </row>
    <row r="129" spans="2:6" ht="12" customHeight="1">
      <c r="B129" s="582" t="s">
        <v>171</v>
      </c>
      <c r="C129" s="582"/>
      <c r="D129" s="582"/>
      <c r="E129" s="582"/>
      <c r="F129" s="582"/>
    </row>
    <row r="130" spans="2:6" hidden="1"/>
    <row r="131" spans="2:6" hidden="1"/>
    <row r="132" spans="2:6" hidden="1"/>
    <row r="133" spans="2:6" hidden="1"/>
    <row r="134" spans="2:6" hidden="1"/>
    <row r="135" spans="2:6" hidden="1"/>
    <row r="136" spans="2:6" hidden="1"/>
  </sheetData>
  <mergeCells count="102">
    <mergeCell ref="B122:C122"/>
    <mergeCell ref="B125:C125"/>
    <mergeCell ref="B126:C126"/>
    <mergeCell ref="B127:C127"/>
    <mergeCell ref="B128:C128"/>
    <mergeCell ref="B129:F129"/>
    <mergeCell ref="B116:C116"/>
    <mergeCell ref="B117:C117"/>
    <mergeCell ref="B118:C118"/>
    <mergeCell ref="B119:C119"/>
    <mergeCell ref="B120:C120"/>
    <mergeCell ref="B121:C121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80:C80"/>
    <mergeCell ref="B81:F81"/>
    <mergeCell ref="B82:C82"/>
    <mergeCell ref="B83:C83"/>
    <mergeCell ref="B84:C84"/>
    <mergeCell ref="B85:C85"/>
    <mergeCell ref="B74:C74"/>
    <mergeCell ref="B75:C75"/>
    <mergeCell ref="B76:C76"/>
    <mergeCell ref="B77:C77"/>
    <mergeCell ref="B78:C78"/>
    <mergeCell ref="B79:C79"/>
    <mergeCell ref="B68:C68"/>
    <mergeCell ref="B69:C69"/>
    <mergeCell ref="B70:C70"/>
    <mergeCell ref="B71:C71"/>
    <mergeCell ref="B72:C72"/>
    <mergeCell ref="B73:C73"/>
    <mergeCell ref="B62:C62"/>
    <mergeCell ref="B63:C63"/>
    <mergeCell ref="B64:C64"/>
    <mergeCell ref="B65:C65"/>
    <mergeCell ref="B66:C66"/>
    <mergeCell ref="B67:C67"/>
    <mergeCell ref="B56:C56"/>
    <mergeCell ref="B57:C57"/>
    <mergeCell ref="B58:C58"/>
    <mergeCell ref="B59:C59"/>
    <mergeCell ref="B60:C60"/>
    <mergeCell ref="B61:C61"/>
    <mergeCell ref="B50:C50"/>
    <mergeCell ref="B51:C51"/>
    <mergeCell ref="B52:C52"/>
    <mergeCell ref="B53:C53"/>
    <mergeCell ref="B54:C54"/>
    <mergeCell ref="B55:C55"/>
    <mergeCell ref="B44:C44"/>
    <mergeCell ref="B45:C45"/>
    <mergeCell ref="B46:C46"/>
    <mergeCell ref="B47:C47"/>
    <mergeCell ref="B48:C48"/>
    <mergeCell ref="B49:C49"/>
    <mergeCell ref="B18:F18"/>
    <mergeCell ref="B41:C41"/>
    <mergeCell ref="B43:F43"/>
    <mergeCell ref="B7:F7"/>
    <mergeCell ref="B9:F9"/>
    <mergeCell ref="B10:F10"/>
    <mergeCell ref="B11:F11"/>
    <mergeCell ref="B12:F12"/>
    <mergeCell ref="B13:F13"/>
    <mergeCell ref="B1:F1"/>
    <mergeCell ref="B2:F2"/>
    <mergeCell ref="B3:F3"/>
    <mergeCell ref="B4:F4"/>
    <mergeCell ref="B5:F5"/>
    <mergeCell ref="B6:F6"/>
    <mergeCell ref="B14:F14"/>
    <mergeCell ref="C15:F15"/>
    <mergeCell ref="B17:F17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8" fitToHeight="2" orientation="portrait" r:id="rId1"/>
  <headerFooter>
    <oddHeader>&amp;R&amp;P</oddHeader>
  </headerFooter>
  <rowBreaks count="1" manualBreakCount="1"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  <pageSetUpPr fitToPage="1"/>
  </sheetPr>
  <dimension ref="A1:F88"/>
  <sheetViews>
    <sheetView topLeftCell="B1" workbookViewId="0">
      <selection activeCell="E36" sqref="E36"/>
    </sheetView>
  </sheetViews>
  <sheetFormatPr defaultRowHeight="15"/>
  <cols>
    <col min="1" max="1" width="3.33203125" style="4" hidden="1" customWidth="1"/>
    <col min="2" max="2" width="66.5" style="4" customWidth="1"/>
    <col min="3" max="3" width="11.5" style="4" customWidth="1"/>
    <col min="4" max="4" width="20.5" style="4" customWidth="1"/>
    <col min="5" max="5" width="19.83203125" style="4" customWidth="1"/>
    <col min="6" max="6" width="3.83203125" style="4" hidden="1" customWidth="1"/>
    <col min="7" max="256" width="9.33203125" style="4"/>
    <col min="257" max="257" width="0" style="4" hidden="1" customWidth="1"/>
    <col min="258" max="258" width="66.5" style="4" customWidth="1"/>
    <col min="259" max="259" width="11.5" style="4" customWidth="1"/>
    <col min="260" max="260" width="20.5" style="4" customWidth="1"/>
    <col min="261" max="261" width="19.83203125" style="4" customWidth="1"/>
    <col min="262" max="262" width="0" style="4" hidden="1" customWidth="1"/>
    <col min="263" max="512" width="9.33203125" style="4"/>
    <col min="513" max="513" width="0" style="4" hidden="1" customWidth="1"/>
    <col min="514" max="514" width="66.5" style="4" customWidth="1"/>
    <col min="515" max="515" width="11.5" style="4" customWidth="1"/>
    <col min="516" max="516" width="20.5" style="4" customWidth="1"/>
    <col min="517" max="517" width="19.83203125" style="4" customWidth="1"/>
    <col min="518" max="518" width="0" style="4" hidden="1" customWidth="1"/>
    <col min="519" max="768" width="9.33203125" style="4"/>
    <col min="769" max="769" width="0" style="4" hidden="1" customWidth="1"/>
    <col min="770" max="770" width="66.5" style="4" customWidth="1"/>
    <col min="771" max="771" width="11.5" style="4" customWidth="1"/>
    <col min="772" max="772" width="20.5" style="4" customWidth="1"/>
    <col min="773" max="773" width="19.83203125" style="4" customWidth="1"/>
    <col min="774" max="774" width="0" style="4" hidden="1" customWidth="1"/>
    <col min="775" max="1024" width="9.33203125" style="4"/>
    <col min="1025" max="1025" width="0" style="4" hidden="1" customWidth="1"/>
    <col min="1026" max="1026" width="66.5" style="4" customWidth="1"/>
    <col min="1027" max="1027" width="11.5" style="4" customWidth="1"/>
    <col min="1028" max="1028" width="20.5" style="4" customWidth="1"/>
    <col min="1029" max="1029" width="19.83203125" style="4" customWidth="1"/>
    <col min="1030" max="1030" width="0" style="4" hidden="1" customWidth="1"/>
    <col min="1031" max="1280" width="9.33203125" style="4"/>
    <col min="1281" max="1281" width="0" style="4" hidden="1" customWidth="1"/>
    <col min="1282" max="1282" width="66.5" style="4" customWidth="1"/>
    <col min="1283" max="1283" width="11.5" style="4" customWidth="1"/>
    <col min="1284" max="1284" width="20.5" style="4" customWidth="1"/>
    <col min="1285" max="1285" width="19.83203125" style="4" customWidth="1"/>
    <col min="1286" max="1286" width="0" style="4" hidden="1" customWidth="1"/>
    <col min="1287" max="1536" width="9.33203125" style="4"/>
    <col min="1537" max="1537" width="0" style="4" hidden="1" customWidth="1"/>
    <col min="1538" max="1538" width="66.5" style="4" customWidth="1"/>
    <col min="1539" max="1539" width="11.5" style="4" customWidth="1"/>
    <col min="1540" max="1540" width="20.5" style="4" customWidth="1"/>
    <col min="1541" max="1541" width="19.83203125" style="4" customWidth="1"/>
    <col min="1542" max="1542" width="0" style="4" hidden="1" customWidth="1"/>
    <col min="1543" max="1792" width="9.33203125" style="4"/>
    <col min="1793" max="1793" width="0" style="4" hidden="1" customWidth="1"/>
    <col min="1794" max="1794" width="66.5" style="4" customWidth="1"/>
    <col min="1795" max="1795" width="11.5" style="4" customWidth="1"/>
    <col min="1796" max="1796" width="20.5" style="4" customWidth="1"/>
    <col min="1797" max="1797" width="19.83203125" style="4" customWidth="1"/>
    <col min="1798" max="1798" width="0" style="4" hidden="1" customWidth="1"/>
    <col min="1799" max="2048" width="9.33203125" style="4"/>
    <col min="2049" max="2049" width="0" style="4" hidden="1" customWidth="1"/>
    <col min="2050" max="2050" width="66.5" style="4" customWidth="1"/>
    <col min="2051" max="2051" width="11.5" style="4" customWidth="1"/>
    <col min="2052" max="2052" width="20.5" style="4" customWidth="1"/>
    <col min="2053" max="2053" width="19.83203125" style="4" customWidth="1"/>
    <col min="2054" max="2054" width="0" style="4" hidden="1" customWidth="1"/>
    <col min="2055" max="2304" width="9.33203125" style="4"/>
    <col min="2305" max="2305" width="0" style="4" hidden="1" customWidth="1"/>
    <col min="2306" max="2306" width="66.5" style="4" customWidth="1"/>
    <col min="2307" max="2307" width="11.5" style="4" customWidth="1"/>
    <col min="2308" max="2308" width="20.5" style="4" customWidth="1"/>
    <col min="2309" max="2309" width="19.83203125" style="4" customWidth="1"/>
    <col min="2310" max="2310" width="0" style="4" hidden="1" customWidth="1"/>
    <col min="2311" max="2560" width="9.33203125" style="4"/>
    <col min="2561" max="2561" width="0" style="4" hidden="1" customWidth="1"/>
    <col min="2562" max="2562" width="66.5" style="4" customWidth="1"/>
    <col min="2563" max="2563" width="11.5" style="4" customWidth="1"/>
    <col min="2564" max="2564" width="20.5" style="4" customWidth="1"/>
    <col min="2565" max="2565" width="19.83203125" style="4" customWidth="1"/>
    <col min="2566" max="2566" width="0" style="4" hidden="1" customWidth="1"/>
    <col min="2567" max="2816" width="9.33203125" style="4"/>
    <col min="2817" max="2817" width="0" style="4" hidden="1" customWidth="1"/>
    <col min="2818" max="2818" width="66.5" style="4" customWidth="1"/>
    <col min="2819" max="2819" width="11.5" style="4" customWidth="1"/>
    <col min="2820" max="2820" width="20.5" style="4" customWidth="1"/>
    <col min="2821" max="2821" width="19.83203125" style="4" customWidth="1"/>
    <col min="2822" max="2822" width="0" style="4" hidden="1" customWidth="1"/>
    <col min="2823" max="3072" width="9.33203125" style="4"/>
    <col min="3073" max="3073" width="0" style="4" hidden="1" customWidth="1"/>
    <col min="3074" max="3074" width="66.5" style="4" customWidth="1"/>
    <col min="3075" max="3075" width="11.5" style="4" customWidth="1"/>
    <col min="3076" max="3076" width="20.5" style="4" customWidth="1"/>
    <col min="3077" max="3077" width="19.83203125" style="4" customWidth="1"/>
    <col min="3078" max="3078" width="0" style="4" hidden="1" customWidth="1"/>
    <col min="3079" max="3328" width="9.33203125" style="4"/>
    <col min="3329" max="3329" width="0" style="4" hidden="1" customWidth="1"/>
    <col min="3330" max="3330" width="66.5" style="4" customWidth="1"/>
    <col min="3331" max="3331" width="11.5" style="4" customWidth="1"/>
    <col min="3332" max="3332" width="20.5" style="4" customWidth="1"/>
    <col min="3333" max="3333" width="19.83203125" style="4" customWidth="1"/>
    <col min="3334" max="3334" width="0" style="4" hidden="1" customWidth="1"/>
    <col min="3335" max="3584" width="9.33203125" style="4"/>
    <col min="3585" max="3585" width="0" style="4" hidden="1" customWidth="1"/>
    <col min="3586" max="3586" width="66.5" style="4" customWidth="1"/>
    <col min="3587" max="3587" width="11.5" style="4" customWidth="1"/>
    <col min="3588" max="3588" width="20.5" style="4" customWidth="1"/>
    <col min="3589" max="3589" width="19.83203125" style="4" customWidth="1"/>
    <col min="3590" max="3590" width="0" style="4" hidden="1" customWidth="1"/>
    <col min="3591" max="3840" width="9.33203125" style="4"/>
    <col min="3841" max="3841" width="0" style="4" hidden="1" customWidth="1"/>
    <col min="3842" max="3842" width="66.5" style="4" customWidth="1"/>
    <col min="3843" max="3843" width="11.5" style="4" customWidth="1"/>
    <col min="3844" max="3844" width="20.5" style="4" customWidth="1"/>
    <col min="3845" max="3845" width="19.83203125" style="4" customWidth="1"/>
    <col min="3846" max="3846" width="0" style="4" hidden="1" customWidth="1"/>
    <col min="3847" max="4096" width="9.33203125" style="4"/>
    <col min="4097" max="4097" width="0" style="4" hidden="1" customWidth="1"/>
    <col min="4098" max="4098" width="66.5" style="4" customWidth="1"/>
    <col min="4099" max="4099" width="11.5" style="4" customWidth="1"/>
    <col min="4100" max="4100" width="20.5" style="4" customWidth="1"/>
    <col min="4101" max="4101" width="19.83203125" style="4" customWidth="1"/>
    <col min="4102" max="4102" width="0" style="4" hidden="1" customWidth="1"/>
    <col min="4103" max="4352" width="9.33203125" style="4"/>
    <col min="4353" max="4353" width="0" style="4" hidden="1" customWidth="1"/>
    <col min="4354" max="4354" width="66.5" style="4" customWidth="1"/>
    <col min="4355" max="4355" width="11.5" style="4" customWidth="1"/>
    <col min="4356" max="4356" width="20.5" style="4" customWidth="1"/>
    <col min="4357" max="4357" width="19.83203125" style="4" customWidth="1"/>
    <col min="4358" max="4358" width="0" style="4" hidden="1" customWidth="1"/>
    <col min="4359" max="4608" width="9.33203125" style="4"/>
    <col min="4609" max="4609" width="0" style="4" hidden="1" customWidth="1"/>
    <col min="4610" max="4610" width="66.5" style="4" customWidth="1"/>
    <col min="4611" max="4611" width="11.5" style="4" customWidth="1"/>
    <col min="4612" max="4612" width="20.5" style="4" customWidth="1"/>
    <col min="4613" max="4613" width="19.83203125" style="4" customWidth="1"/>
    <col min="4614" max="4614" width="0" style="4" hidden="1" customWidth="1"/>
    <col min="4615" max="4864" width="9.33203125" style="4"/>
    <col min="4865" max="4865" width="0" style="4" hidden="1" customWidth="1"/>
    <col min="4866" max="4866" width="66.5" style="4" customWidth="1"/>
    <col min="4867" max="4867" width="11.5" style="4" customWidth="1"/>
    <col min="4868" max="4868" width="20.5" style="4" customWidth="1"/>
    <col min="4869" max="4869" width="19.83203125" style="4" customWidth="1"/>
    <col min="4870" max="4870" width="0" style="4" hidden="1" customWidth="1"/>
    <col min="4871" max="5120" width="9.33203125" style="4"/>
    <col min="5121" max="5121" width="0" style="4" hidden="1" customWidth="1"/>
    <col min="5122" max="5122" width="66.5" style="4" customWidth="1"/>
    <col min="5123" max="5123" width="11.5" style="4" customWidth="1"/>
    <col min="5124" max="5124" width="20.5" style="4" customWidth="1"/>
    <col min="5125" max="5125" width="19.83203125" style="4" customWidth="1"/>
    <col min="5126" max="5126" width="0" style="4" hidden="1" customWidth="1"/>
    <col min="5127" max="5376" width="9.33203125" style="4"/>
    <col min="5377" max="5377" width="0" style="4" hidden="1" customWidth="1"/>
    <col min="5378" max="5378" width="66.5" style="4" customWidth="1"/>
    <col min="5379" max="5379" width="11.5" style="4" customWidth="1"/>
    <col min="5380" max="5380" width="20.5" style="4" customWidth="1"/>
    <col min="5381" max="5381" width="19.83203125" style="4" customWidth="1"/>
    <col min="5382" max="5382" width="0" style="4" hidden="1" customWidth="1"/>
    <col min="5383" max="5632" width="9.33203125" style="4"/>
    <col min="5633" max="5633" width="0" style="4" hidden="1" customWidth="1"/>
    <col min="5634" max="5634" width="66.5" style="4" customWidth="1"/>
    <col min="5635" max="5635" width="11.5" style="4" customWidth="1"/>
    <col min="5636" max="5636" width="20.5" style="4" customWidth="1"/>
    <col min="5637" max="5637" width="19.83203125" style="4" customWidth="1"/>
    <col min="5638" max="5638" width="0" style="4" hidden="1" customWidth="1"/>
    <col min="5639" max="5888" width="9.33203125" style="4"/>
    <col min="5889" max="5889" width="0" style="4" hidden="1" customWidth="1"/>
    <col min="5890" max="5890" width="66.5" style="4" customWidth="1"/>
    <col min="5891" max="5891" width="11.5" style="4" customWidth="1"/>
    <col min="5892" max="5892" width="20.5" style="4" customWidth="1"/>
    <col min="5893" max="5893" width="19.83203125" style="4" customWidth="1"/>
    <col min="5894" max="5894" width="0" style="4" hidden="1" customWidth="1"/>
    <col min="5895" max="6144" width="9.33203125" style="4"/>
    <col min="6145" max="6145" width="0" style="4" hidden="1" customWidth="1"/>
    <col min="6146" max="6146" width="66.5" style="4" customWidth="1"/>
    <col min="6147" max="6147" width="11.5" style="4" customWidth="1"/>
    <col min="6148" max="6148" width="20.5" style="4" customWidth="1"/>
    <col min="6149" max="6149" width="19.83203125" style="4" customWidth="1"/>
    <col min="6150" max="6150" width="0" style="4" hidden="1" customWidth="1"/>
    <col min="6151" max="6400" width="9.33203125" style="4"/>
    <col min="6401" max="6401" width="0" style="4" hidden="1" customWidth="1"/>
    <col min="6402" max="6402" width="66.5" style="4" customWidth="1"/>
    <col min="6403" max="6403" width="11.5" style="4" customWidth="1"/>
    <col min="6404" max="6404" width="20.5" style="4" customWidth="1"/>
    <col min="6405" max="6405" width="19.83203125" style="4" customWidth="1"/>
    <col min="6406" max="6406" width="0" style="4" hidden="1" customWidth="1"/>
    <col min="6407" max="6656" width="9.33203125" style="4"/>
    <col min="6657" max="6657" width="0" style="4" hidden="1" customWidth="1"/>
    <col min="6658" max="6658" width="66.5" style="4" customWidth="1"/>
    <col min="6659" max="6659" width="11.5" style="4" customWidth="1"/>
    <col min="6660" max="6660" width="20.5" style="4" customWidth="1"/>
    <col min="6661" max="6661" width="19.83203125" style="4" customWidth="1"/>
    <col min="6662" max="6662" width="0" style="4" hidden="1" customWidth="1"/>
    <col min="6663" max="6912" width="9.33203125" style="4"/>
    <col min="6913" max="6913" width="0" style="4" hidden="1" customWidth="1"/>
    <col min="6914" max="6914" width="66.5" style="4" customWidth="1"/>
    <col min="6915" max="6915" width="11.5" style="4" customWidth="1"/>
    <col min="6916" max="6916" width="20.5" style="4" customWidth="1"/>
    <col min="6917" max="6917" width="19.83203125" style="4" customWidth="1"/>
    <col min="6918" max="6918" width="0" style="4" hidden="1" customWidth="1"/>
    <col min="6919" max="7168" width="9.33203125" style="4"/>
    <col min="7169" max="7169" width="0" style="4" hidden="1" customWidth="1"/>
    <col min="7170" max="7170" width="66.5" style="4" customWidth="1"/>
    <col min="7171" max="7171" width="11.5" style="4" customWidth="1"/>
    <col min="7172" max="7172" width="20.5" style="4" customWidth="1"/>
    <col min="7173" max="7173" width="19.83203125" style="4" customWidth="1"/>
    <col min="7174" max="7174" width="0" style="4" hidden="1" customWidth="1"/>
    <col min="7175" max="7424" width="9.33203125" style="4"/>
    <col min="7425" max="7425" width="0" style="4" hidden="1" customWidth="1"/>
    <col min="7426" max="7426" width="66.5" style="4" customWidth="1"/>
    <col min="7427" max="7427" width="11.5" style="4" customWidth="1"/>
    <col min="7428" max="7428" width="20.5" style="4" customWidth="1"/>
    <col min="7429" max="7429" width="19.83203125" style="4" customWidth="1"/>
    <col min="7430" max="7430" width="0" style="4" hidden="1" customWidth="1"/>
    <col min="7431" max="7680" width="9.33203125" style="4"/>
    <col min="7681" max="7681" width="0" style="4" hidden="1" customWidth="1"/>
    <col min="7682" max="7682" width="66.5" style="4" customWidth="1"/>
    <col min="7683" max="7683" width="11.5" style="4" customWidth="1"/>
    <col min="7684" max="7684" width="20.5" style="4" customWidth="1"/>
    <col min="7685" max="7685" width="19.83203125" style="4" customWidth="1"/>
    <col min="7686" max="7686" width="0" style="4" hidden="1" customWidth="1"/>
    <col min="7687" max="7936" width="9.33203125" style="4"/>
    <col min="7937" max="7937" width="0" style="4" hidden="1" customWidth="1"/>
    <col min="7938" max="7938" width="66.5" style="4" customWidth="1"/>
    <col min="7939" max="7939" width="11.5" style="4" customWidth="1"/>
    <col min="7940" max="7940" width="20.5" style="4" customWidth="1"/>
    <col min="7941" max="7941" width="19.83203125" style="4" customWidth="1"/>
    <col min="7942" max="7942" width="0" style="4" hidden="1" customWidth="1"/>
    <col min="7943" max="8192" width="9.33203125" style="4"/>
    <col min="8193" max="8193" width="0" style="4" hidden="1" customWidth="1"/>
    <col min="8194" max="8194" width="66.5" style="4" customWidth="1"/>
    <col min="8195" max="8195" width="11.5" style="4" customWidth="1"/>
    <col min="8196" max="8196" width="20.5" style="4" customWidth="1"/>
    <col min="8197" max="8197" width="19.83203125" style="4" customWidth="1"/>
    <col min="8198" max="8198" width="0" style="4" hidden="1" customWidth="1"/>
    <col min="8199" max="8448" width="9.33203125" style="4"/>
    <col min="8449" max="8449" width="0" style="4" hidden="1" customWidth="1"/>
    <col min="8450" max="8450" width="66.5" style="4" customWidth="1"/>
    <col min="8451" max="8451" width="11.5" style="4" customWidth="1"/>
    <col min="8452" max="8452" width="20.5" style="4" customWidth="1"/>
    <col min="8453" max="8453" width="19.83203125" style="4" customWidth="1"/>
    <col min="8454" max="8454" width="0" style="4" hidden="1" customWidth="1"/>
    <col min="8455" max="8704" width="9.33203125" style="4"/>
    <col min="8705" max="8705" width="0" style="4" hidden="1" customWidth="1"/>
    <col min="8706" max="8706" width="66.5" style="4" customWidth="1"/>
    <col min="8707" max="8707" width="11.5" style="4" customWidth="1"/>
    <col min="8708" max="8708" width="20.5" style="4" customWidth="1"/>
    <col min="8709" max="8709" width="19.83203125" style="4" customWidth="1"/>
    <col min="8710" max="8710" width="0" style="4" hidden="1" customWidth="1"/>
    <col min="8711" max="8960" width="9.33203125" style="4"/>
    <col min="8961" max="8961" width="0" style="4" hidden="1" customWidth="1"/>
    <col min="8962" max="8962" width="66.5" style="4" customWidth="1"/>
    <col min="8963" max="8963" width="11.5" style="4" customWidth="1"/>
    <col min="8964" max="8964" width="20.5" style="4" customWidth="1"/>
    <col min="8965" max="8965" width="19.83203125" style="4" customWidth="1"/>
    <col min="8966" max="8966" width="0" style="4" hidden="1" customWidth="1"/>
    <col min="8967" max="9216" width="9.33203125" style="4"/>
    <col min="9217" max="9217" width="0" style="4" hidden="1" customWidth="1"/>
    <col min="9218" max="9218" width="66.5" style="4" customWidth="1"/>
    <col min="9219" max="9219" width="11.5" style="4" customWidth="1"/>
    <col min="9220" max="9220" width="20.5" style="4" customWidth="1"/>
    <col min="9221" max="9221" width="19.83203125" style="4" customWidth="1"/>
    <col min="9222" max="9222" width="0" style="4" hidden="1" customWidth="1"/>
    <col min="9223" max="9472" width="9.33203125" style="4"/>
    <col min="9473" max="9473" width="0" style="4" hidden="1" customWidth="1"/>
    <col min="9474" max="9474" width="66.5" style="4" customWidth="1"/>
    <col min="9475" max="9475" width="11.5" style="4" customWidth="1"/>
    <col min="9476" max="9476" width="20.5" style="4" customWidth="1"/>
    <col min="9477" max="9477" width="19.83203125" style="4" customWidth="1"/>
    <col min="9478" max="9478" width="0" style="4" hidden="1" customWidth="1"/>
    <col min="9479" max="9728" width="9.33203125" style="4"/>
    <col min="9729" max="9729" width="0" style="4" hidden="1" customWidth="1"/>
    <col min="9730" max="9730" width="66.5" style="4" customWidth="1"/>
    <col min="9731" max="9731" width="11.5" style="4" customWidth="1"/>
    <col min="9732" max="9732" width="20.5" style="4" customWidth="1"/>
    <col min="9733" max="9733" width="19.83203125" style="4" customWidth="1"/>
    <col min="9734" max="9734" width="0" style="4" hidden="1" customWidth="1"/>
    <col min="9735" max="9984" width="9.33203125" style="4"/>
    <col min="9985" max="9985" width="0" style="4" hidden="1" customWidth="1"/>
    <col min="9986" max="9986" width="66.5" style="4" customWidth="1"/>
    <col min="9987" max="9987" width="11.5" style="4" customWidth="1"/>
    <col min="9988" max="9988" width="20.5" style="4" customWidth="1"/>
    <col min="9989" max="9989" width="19.83203125" style="4" customWidth="1"/>
    <col min="9990" max="9990" width="0" style="4" hidden="1" customWidth="1"/>
    <col min="9991" max="10240" width="9.33203125" style="4"/>
    <col min="10241" max="10241" width="0" style="4" hidden="1" customWidth="1"/>
    <col min="10242" max="10242" width="66.5" style="4" customWidth="1"/>
    <col min="10243" max="10243" width="11.5" style="4" customWidth="1"/>
    <col min="10244" max="10244" width="20.5" style="4" customWidth="1"/>
    <col min="10245" max="10245" width="19.83203125" style="4" customWidth="1"/>
    <col min="10246" max="10246" width="0" style="4" hidden="1" customWidth="1"/>
    <col min="10247" max="10496" width="9.33203125" style="4"/>
    <col min="10497" max="10497" width="0" style="4" hidden="1" customWidth="1"/>
    <col min="10498" max="10498" width="66.5" style="4" customWidth="1"/>
    <col min="10499" max="10499" width="11.5" style="4" customWidth="1"/>
    <col min="10500" max="10500" width="20.5" style="4" customWidth="1"/>
    <col min="10501" max="10501" width="19.83203125" style="4" customWidth="1"/>
    <col min="10502" max="10502" width="0" style="4" hidden="1" customWidth="1"/>
    <col min="10503" max="10752" width="9.33203125" style="4"/>
    <col min="10753" max="10753" width="0" style="4" hidden="1" customWidth="1"/>
    <col min="10754" max="10754" width="66.5" style="4" customWidth="1"/>
    <col min="10755" max="10755" width="11.5" style="4" customWidth="1"/>
    <col min="10756" max="10756" width="20.5" style="4" customWidth="1"/>
    <col min="10757" max="10757" width="19.83203125" style="4" customWidth="1"/>
    <col min="10758" max="10758" width="0" style="4" hidden="1" customWidth="1"/>
    <col min="10759" max="11008" width="9.33203125" style="4"/>
    <col min="11009" max="11009" width="0" style="4" hidden="1" customWidth="1"/>
    <col min="11010" max="11010" width="66.5" style="4" customWidth="1"/>
    <col min="11011" max="11011" width="11.5" style="4" customWidth="1"/>
    <col min="11012" max="11012" width="20.5" style="4" customWidth="1"/>
    <col min="11013" max="11013" width="19.83203125" style="4" customWidth="1"/>
    <col min="11014" max="11014" width="0" style="4" hidden="1" customWidth="1"/>
    <col min="11015" max="11264" width="9.33203125" style="4"/>
    <col min="11265" max="11265" width="0" style="4" hidden="1" customWidth="1"/>
    <col min="11266" max="11266" width="66.5" style="4" customWidth="1"/>
    <col min="11267" max="11267" width="11.5" style="4" customWidth="1"/>
    <col min="11268" max="11268" width="20.5" style="4" customWidth="1"/>
    <col min="11269" max="11269" width="19.83203125" style="4" customWidth="1"/>
    <col min="11270" max="11270" width="0" style="4" hidden="1" customWidth="1"/>
    <col min="11271" max="11520" width="9.33203125" style="4"/>
    <col min="11521" max="11521" width="0" style="4" hidden="1" customWidth="1"/>
    <col min="11522" max="11522" width="66.5" style="4" customWidth="1"/>
    <col min="11523" max="11523" width="11.5" style="4" customWidth="1"/>
    <col min="11524" max="11524" width="20.5" style="4" customWidth="1"/>
    <col min="11525" max="11525" width="19.83203125" style="4" customWidth="1"/>
    <col min="11526" max="11526" width="0" style="4" hidden="1" customWidth="1"/>
    <col min="11527" max="11776" width="9.33203125" style="4"/>
    <col min="11777" max="11777" width="0" style="4" hidden="1" customWidth="1"/>
    <col min="11778" max="11778" width="66.5" style="4" customWidth="1"/>
    <col min="11779" max="11779" width="11.5" style="4" customWidth="1"/>
    <col min="11780" max="11780" width="20.5" style="4" customWidth="1"/>
    <col min="11781" max="11781" width="19.83203125" style="4" customWidth="1"/>
    <col min="11782" max="11782" width="0" style="4" hidden="1" customWidth="1"/>
    <col min="11783" max="12032" width="9.33203125" style="4"/>
    <col min="12033" max="12033" width="0" style="4" hidden="1" customWidth="1"/>
    <col min="12034" max="12034" width="66.5" style="4" customWidth="1"/>
    <col min="12035" max="12035" width="11.5" style="4" customWidth="1"/>
    <col min="12036" max="12036" width="20.5" style="4" customWidth="1"/>
    <col min="12037" max="12037" width="19.83203125" style="4" customWidth="1"/>
    <col min="12038" max="12038" width="0" style="4" hidden="1" customWidth="1"/>
    <col min="12039" max="12288" width="9.33203125" style="4"/>
    <col min="12289" max="12289" width="0" style="4" hidden="1" customWidth="1"/>
    <col min="12290" max="12290" width="66.5" style="4" customWidth="1"/>
    <col min="12291" max="12291" width="11.5" style="4" customWidth="1"/>
    <col min="12292" max="12292" width="20.5" style="4" customWidth="1"/>
    <col min="12293" max="12293" width="19.83203125" style="4" customWidth="1"/>
    <col min="12294" max="12294" width="0" style="4" hidden="1" customWidth="1"/>
    <col min="12295" max="12544" width="9.33203125" style="4"/>
    <col min="12545" max="12545" width="0" style="4" hidden="1" customWidth="1"/>
    <col min="12546" max="12546" width="66.5" style="4" customWidth="1"/>
    <col min="12547" max="12547" width="11.5" style="4" customWidth="1"/>
    <col min="12548" max="12548" width="20.5" style="4" customWidth="1"/>
    <col min="12549" max="12549" width="19.83203125" style="4" customWidth="1"/>
    <col min="12550" max="12550" width="0" style="4" hidden="1" customWidth="1"/>
    <col min="12551" max="12800" width="9.33203125" style="4"/>
    <col min="12801" max="12801" width="0" style="4" hidden="1" customWidth="1"/>
    <col min="12802" max="12802" width="66.5" style="4" customWidth="1"/>
    <col min="12803" max="12803" width="11.5" style="4" customWidth="1"/>
    <col min="12804" max="12804" width="20.5" style="4" customWidth="1"/>
    <col min="12805" max="12805" width="19.83203125" style="4" customWidth="1"/>
    <col min="12806" max="12806" width="0" style="4" hidden="1" customWidth="1"/>
    <col min="12807" max="13056" width="9.33203125" style="4"/>
    <col min="13057" max="13057" width="0" style="4" hidden="1" customWidth="1"/>
    <col min="13058" max="13058" width="66.5" style="4" customWidth="1"/>
    <col min="13059" max="13059" width="11.5" style="4" customWidth="1"/>
    <col min="13060" max="13060" width="20.5" style="4" customWidth="1"/>
    <col min="13061" max="13061" width="19.83203125" style="4" customWidth="1"/>
    <col min="13062" max="13062" width="0" style="4" hidden="1" customWidth="1"/>
    <col min="13063" max="13312" width="9.33203125" style="4"/>
    <col min="13313" max="13313" width="0" style="4" hidden="1" customWidth="1"/>
    <col min="13314" max="13314" width="66.5" style="4" customWidth="1"/>
    <col min="13315" max="13315" width="11.5" style="4" customWidth="1"/>
    <col min="13316" max="13316" width="20.5" style="4" customWidth="1"/>
    <col min="13317" max="13317" width="19.83203125" style="4" customWidth="1"/>
    <col min="13318" max="13318" width="0" style="4" hidden="1" customWidth="1"/>
    <col min="13319" max="13568" width="9.33203125" style="4"/>
    <col min="13569" max="13569" width="0" style="4" hidden="1" customWidth="1"/>
    <col min="13570" max="13570" width="66.5" style="4" customWidth="1"/>
    <col min="13571" max="13571" width="11.5" style="4" customWidth="1"/>
    <col min="13572" max="13572" width="20.5" style="4" customWidth="1"/>
    <col min="13573" max="13573" width="19.83203125" style="4" customWidth="1"/>
    <col min="13574" max="13574" width="0" style="4" hidden="1" customWidth="1"/>
    <col min="13575" max="13824" width="9.33203125" style="4"/>
    <col min="13825" max="13825" width="0" style="4" hidden="1" customWidth="1"/>
    <col min="13826" max="13826" width="66.5" style="4" customWidth="1"/>
    <col min="13827" max="13827" width="11.5" style="4" customWidth="1"/>
    <col min="13828" max="13828" width="20.5" style="4" customWidth="1"/>
    <col min="13829" max="13829" width="19.83203125" style="4" customWidth="1"/>
    <col min="13830" max="13830" width="0" style="4" hidden="1" customWidth="1"/>
    <col min="13831" max="14080" width="9.33203125" style="4"/>
    <col min="14081" max="14081" width="0" style="4" hidden="1" customWidth="1"/>
    <col min="14082" max="14082" width="66.5" style="4" customWidth="1"/>
    <col min="14083" max="14083" width="11.5" style="4" customWidth="1"/>
    <col min="14084" max="14084" width="20.5" style="4" customWidth="1"/>
    <col min="14085" max="14085" width="19.83203125" style="4" customWidth="1"/>
    <col min="14086" max="14086" width="0" style="4" hidden="1" customWidth="1"/>
    <col min="14087" max="14336" width="9.33203125" style="4"/>
    <col min="14337" max="14337" width="0" style="4" hidden="1" customWidth="1"/>
    <col min="14338" max="14338" width="66.5" style="4" customWidth="1"/>
    <col min="14339" max="14339" width="11.5" style="4" customWidth="1"/>
    <col min="14340" max="14340" width="20.5" style="4" customWidth="1"/>
    <col min="14341" max="14341" width="19.83203125" style="4" customWidth="1"/>
    <col min="14342" max="14342" width="0" style="4" hidden="1" customWidth="1"/>
    <col min="14343" max="14592" width="9.33203125" style="4"/>
    <col min="14593" max="14593" width="0" style="4" hidden="1" customWidth="1"/>
    <col min="14594" max="14594" width="66.5" style="4" customWidth="1"/>
    <col min="14595" max="14595" width="11.5" style="4" customWidth="1"/>
    <col min="14596" max="14596" width="20.5" style="4" customWidth="1"/>
    <col min="14597" max="14597" width="19.83203125" style="4" customWidth="1"/>
    <col min="14598" max="14598" width="0" style="4" hidden="1" customWidth="1"/>
    <col min="14599" max="14848" width="9.33203125" style="4"/>
    <col min="14849" max="14849" width="0" style="4" hidden="1" customWidth="1"/>
    <col min="14850" max="14850" width="66.5" style="4" customWidth="1"/>
    <col min="14851" max="14851" width="11.5" style="4" customWidth="1"/>
    <col min="14852" max="14852" width="20.5" style="4" customWidth="1"/>
    <col min="14853" max="14853" width="19.83203125" style="4" customWidth="1"/>
    <col min="14854" max="14854" width="0" style="4" hidden="1" customWidth="1"/>
    <col min="14855" max="15104" width="9.33203125" style="4"/>
    <col min="15105" max="15105" width="0" style="4" hidden="1" customWidth="1"/>
    <col min="15106" max="15106" width="66.5" style="4" customWidth="1"/>
    <col min="15107" max="15107" width="11.5" style="4" customWidth="1"/>
    <col min="15108" max="15108" width="20.5" style="4" customWidth="1"/>
    <col min="15109" max="15109" width="19.83203125" style="4" customWidth="1"/>
    <col min="15110" max="15110" width="0" style="4" hidden="1" customWidth="1"/>
    <col min="15111" max="15360" width="9.33203125" style="4"/>
    <col min="15361" max="15361" width="0" style="4" hidden="1" customWidth="1"/>
    <col min="15362" max="15362" width="66.5" style="4" customWidth="1"/>
    <col min="15363" max="15363" width="11.5" style="4" customWidth="1"/>
    <col min="15364" max="15364" width="20.5" style="4" customWidth="1"/>
    <col min="15365" max="15365" width="19.83203125" style="4" customWidth="1"/>
    <col min="15366" max="15366" width="0" style="4" hidden="1" customWidth="1"/>
    <col min="15367" max="15616" width="9.33203125" style="4"/>
    <col min="15617" max="15617" width="0" style="4" hidden="1" customWidth="1"/>
    <col min="15618" max="15618" width="66.5" style="4" customWidth="1"/>
    <col min="15619" max="15619" width="11.5" style="4" customWidth="1"/>
    <col min="15620" max="15620" width="20.5" style="4" customWidth="1"/>
    <col min="15621" max="15621" width="19.83203125" style="4" customWidth="1"/>
    <col min="15622" max="15622" width="0" style="4" hidden="1" customWidth="1"/>
    <col min="15623" max="15872" width="9.33203125" style="4"/>
    <col min="15873" max="15873" width="0" style="4" hidden="1" customWidth="1"/>
    <col min="15874" max="15874" width="66.5" style="4" customWidth="1"/>
    <col min="15875" max="15875" width="11.5" style="4" customWidth="1"/>
    <col min="15876" max="15876" width="20.5" style="4" customWidth="1"/>
    <col min="15877" max="15877" width="19.83203125" style="4" customWidth="1"/>
    <col min="15878" max="15878" width="0" style="4" hidden="1" customWidth="1"/>
    <col min="15879" max="16128" width="9.33203125" style="4"/>
    <col min="16129" max="16129" width="0" style="4" hidden="1" customWidth="1"/>
    <col min="16130" max="16130" width="66.5" style="4" customWidth="1"/>
    <col min="16131" max="16131" width="11.5" style="4" customWidth="1"/>
    <col min="16132" max="16132" width="20.5" style="4" customWidth="1"/>
    <col min="16133" max="16133" width="19.83203125" style="4" customWidth="1"/>
    <col min="16134" max="16134" width="0" style="4" hidden="1" customWidth="1"/>
    <col min="16135" max="16384" width="9.33203125" style="4"/>
  </cols>
  <sheetData>
    <row r="1" spans="1:6" ht="12" customHeight="1">
      <c r="A1" s="2" t="s">
        <v>276</v>
      </c>
      <c r="B1" s="5" t="s">
        <v>276</v>
      </c>
      <c r="C1" s="581" t="s">
        <v>142</v>
      </c>
      <c r="D1" s="581"/>
      <c r="E1" s="581"/>
      <c r="F1" s="3"/>
    </row>
    <row r="2" spans="1:6" ht="12" customHeight="1">
      <c r="A2" s="2" t="s">
        <v>276</v>
      </c>
      <c r="B2" s="5" t="s">
        <v>276</v>
      </c>
      <c r="C2" s="581" t="s">
        <v>143</v>
      </c>
      <c r="D2" s="581"/>
      <c r="E2" s="581"/>
      <c r="F2" s="3"/>
    </row>
    <row r="3" spans="1:6" ht="12" customHeight="1">
      <c r="A3" s="2" t="s">
        <v>276</v>
      </c>
      <c r="B3" s="5" t="s">
        <v>276</v>
      </c>
      <c r="C3" s="581" t="s">
        <v>89</v>
      </c>
      <c r="D3" s="581"/>
      <c r="E3" s="581"/>
      <c r="F3" s="3"/>
    </row>
    <row r="4" spans="1:6" ht="12" customHeight="1">
      <c r="A4" s="2" t="s">
        <v>276</v>
      </c>
      <c r="B4" s="5" t="s">
        <v>276</v>
      </c>
      <c r="C4" s="581" t="s">
        <v>277</v>
      </c>
      <c r="D4" s="581"/>
      <c r="E4" s="581"/>
      <c r="F4" s="3"/>
    </row>
    <row r="5" spans="1:6" ht="12" customHeight="1">
      <c r="A5" s="2" t="s">
        <v>276</v>
      </c>
      <c r="B5" s="5" t="s">
        <v>276</v>
      </c>
      <c r="C5" s="582" t="s">
        <v>276</v>
      </c>
      <c r="D5" s="582"/>
      <c r="E5" s="582"/>
      <c r="F5" s="3"/>
    </row>
    <row r="6" spans="1:6" ht="12" customHeight="1">
      <c r="A6" s="2" t="s">
        <v>276</v>
      </c>
      <c r="B6" s="5" t="s">
        <v>276</v>
      </c>
      <c r="C6" s="581" t="s">
        <v>298</v>
      </c>
      <c r="D6" s="581"/>
      <c r="E6" s="581"/>
      <c r="F6" s="3"/>
    </row>
    <row r="7" spans="1:6" ht="12" customHeight="1">
      <c r="A7" s="2" t="s">
        <v>276</v>
      </c>
      <c r="B7" s="5" t="s">
        <v>276</v>
      </c>
      <c r="C7" s="7" t="s">
        <v>276</v>
      </c>
      <c r="D7" s="7" t="s">
        <v>276</v>
      </c>
      <c r="E7" s="7" t="s">
        <v>276</v>
      </c>
      <c r="F7" s="3"/>
    </row>
    <row r="8" spans="1:6" ht="12" customHeight="1">
      <c r="A8" s="2" t="s">
        <v>276</v>
      </c>
      <c r="B8" s="582" t="s">
        <v>279</v>
      </c>
      <c r="C8" s="582"/>
      <c r="D8" s="582"/>
      <c r="E8" s="582"/>
      <c r="F8" s="3"/>
    </row>
    <row r="9" spans="1:6" ht="12" customHeight="1">
      <c r="A9" s="2" t="s">
        <v>276</v>
      </c>
      <c r="B9" s="7" t="s">
        <v>276</v>
      </c>
      <c r="C9" s="5" t="s">
        <v>276</v>
      </c>
      <c r="D9" s="5" t="s">
        <v>276</v>
      </c>
      <c r="E9" s="5" t="s">
        <v>276</v>
      </c>
      <c r="F9" s="3"/>
    </row>
    <row r="10" spans="1:6" ht="14.25" customHeight="1">
      <c r="A10" s="2" t="s">
        <v>276</v>
      </c>
      <c r="B10" s="585" t="s">
        <v>299</v>
      </c>
      <c r="C10" s="585"/>
      <c r="D10" s="585"/>
      <c r="E10" s="585"/>
      <c r="F10" s="3"/>
    </row>
    <row r="11" spans="1:6" ht="12" customHeight="1">
      <c r="A11" s="2" t="s">
        <v>276</v>
      </c>
      <c r="B11" s="587" t="s">
        <v>841</v>
      </c>
      <c r="C11" s="588"/>
      <c r="D11" s="588"/>
      <c r="E11" s="588"/>
      <c r="F11" s="3"/>
    </row>
    <row r="12" spans="1:6" ht="12" customHeight="1">
      <c r="A12" s="2" t="s">
        <v>276</v>
      </c>
      <c r="B12" s="5" t="s">
        <v>276</v>
      </c>
      <c r="C12" s="5" t="s">
        <v>276</v>
      </c>
      <c r="D12" s="5" t="s">
        <v>276</v>
      </c>
      <c r="E12" s="7" t="s">
        <v>286</v>
      </c>
      <c r="F12" s="3"/>
    </row>
    <row r="13" spans="1:6" hidden="1"/>
    <row r="14" spans="1:6" hidden="1"/>
    <row r="15" spans="1:6" hidden="1"/>
    <row r="16" spans="1:6" hidden="1"/>
    <row r="17" spans="1:6" hidden="1"/>
    <row r="18" spans="1:6" hidden="1"/>
    <row r="19" spans="1:6" hidden="1"/>
    <row r="20" spans="1:6" hidden="1"/>
    <row r="21" spans="1:6" hidden="1"/>
    <row r="22" spans="1:6" hidden="1"/>
    <row r="23" spans="1:6" hidden="1"/>
    <row r="24" spans="1:6" hidden="1"/>
    <row r="25" spans="1:6" ht="44.25" customHeight="1">
      <c r="A25" s="10" t="s">
        <v>276</v>
      </c>
      <c r="B25" s="11" t="s">
        <v>144</v>
      </c>
      <c r="C25" s="11" t="s">
        <v>93</v>
      </c>
      <c r="D25" s="11" t="s">
        <v>842</v>
      </c>
      <c r="E25" s="11" t="s">
        <v>843</v>
      </c>
    </row>
    <row r="26" spans="1:6" hidden="1"/>
    <row r="27" spans="1:6" ht="12" customHeight="1">
      <c r="A27" s="10" t="s">
        <v>276</v>
      </c>
      <c r="B27" s="20" t="s">
        <v>145</v>
      </c>
      <c r="C27" s="14" t="s">
        <v>96</v>
      </c>
      <c r="D27" s="175">
        <v>1267812</v>
      </c>
      <c r="E27" s="175">
        <v>1183321</v>
      </c>
    </row>
    <row r="28" spans="1:6" ht="12" customHeight="1">
      <c r="A28" s="10" t="s">
        <v>276</v>
      </c>
      <c r="B28" s="20" t="s">
        <v>146</v>
      </c>
      <c r="C28" s="14" t="s">
        <v>97</v>
      </c>
      <c r="D28" s="175">
        <v>44392</v>
      </c>
      <c r="E28" s="175">
        <v>40280</v>
      </c>
    </row>
    <row r="29" spans="1:6" ht="12" customHeight="1">
      <c r="A29" s="10" t="s">
        <v>276</v>
      </c>
      <c r="B29" s="21" t="s">
        <v>147</v>
      </c>
      <c r="C29" s="22" t="s">
        <v>98</v>
      </c>
      <c r="D29" s="176">
        <f>D27-D28</f>
        <v>1223420</v>
      </c>
      <c r="E29" s="176">
        <f>E27-E28</f>
        <v>1143041</v>
      </c>
    </row>
    <row r="30" spans="1:6" ht="12" customHeight="1">
      <c r="A30" s="10" t="s">
        <v>276</v>
      </c>
      <c r="B30" s="20" t="s">
        <v>148</v>
      </c>
      <c r="C30" s="14" t="s">
        <v>99</v>
      </c>
      <c r="D30" s="175">
        <f>ROUND(ОПУ!C19/1000,0)</f>
        <v>0</v>
      </c>
      <c r="E30" s="175">
        <f>ROUND(ОПУ!D19/1000,0)</f>
        <v>0</v>
      </c>
    </row>
    <row r="31" spans="1:6" ht="12" customHeight="1">
      <c r="A31" s="10" t="s">
        <v>276</v>
      </c>
      <c r="B31" s="20" t="s">
        <v>149</v>
      </c>
      <c r="C31" s="14" t="s">
        <v>100</v>
      </c>
      <c r="D31" s="175">
        <v>18578</v>
      </c>
      <c r="E31" s="175">
        <v>16165</v>
      </c>
    </row>
    <row r="32" spans="1:6" ht="24" customHeight="1">
      <c r="A32" s="10" t="s">
        <v>276</v>
      </c>
      <c r="B32" s="21" t="s">
        <v>300</v>
      </c>
      <c r="C32" s="22" t="s">
        <v>150</v>
      </c>
      <c r="D32" s="176">
        <f>D29-D30-D31</f>
        <v>1204842</v>
      </c>
      <c r="E32" s="176">
        <f>E29-E30-E31</f>
        <v>1126876</v>
      </c>
      <c r="F32" s="16">
        <f>F29-F30-F31</f>
        <v>0</v>
      </c>
    </row>
    <row r="33" spans="1:5" ht="12" customHeight="1">
      <c r="A33" s="10" t="s">
        <v>276</v>
      </c>
      <c r="B33" s="20" t="s">
        <v>231</v>
      </c>
      <c r="C33" s="14" t="s">
        <v>151</v>
      </c>
      <c r="D33" s="175">
        <v>7474</v>
      </c>
      <c r="E33" s="175">
        <v>34990</v>
      </c>
    </row>
    <row r="34" spans="1:5" ht="12" customHeight="1">
      <c r="A34" s="10" t="s">
        <v>276</v>
      </c>
      <c r="B34" s="20" t="s">
        <v>232</v>
      </c>
      <c r="C34" s="14" t="s">
        <v>152</v>
      </c>
      <c r="D34" s="175">
        <v>1078744</v>
      </c>
      <c r="E34" s="175">
        <v>1001976</v>
      </c>
    </row>
    <row r="35" spans="1:5" ht="24" customHeight="1">
      <c r="A35" s="10" t="s">
        <v>276</v>
      </c>
      <c r="B35" s="20" t="s">
        <v>153</v>
      </c>
      <c r="C35" s="14" t="s">
        <v>154</v>
      </c>
      <c r="D35" s="175">
        <f>ROUND(ОПУ!C24/1000,0)</f>
        <v>0</v>
      </c>
      <c r="E35" s="175">
        <f>ROUND(ОПУ!D24/1000,0)</f>
        <v>0</v>
      </c>
    </row>
    <row r="36" spans="1:5" ht="12" customHeight="1">
      <c r="A36" s="10" t="s">
        <v>276</v>
      </c>
      <c r="B36" s="20" t="s">
        <v>1</v>
      </c>
      <c r="C36" s="14" t="s">
        <v>155</v>
      </c>
      <c r="D36" s="175">
        <v>28760</v>
      </c>
      <c r="E36" s="175">
        <v>19905</v>
      </c>
    </row>
    <row r="37" spans="1:5" ht="12" customHeight="1">
      <c r="A37" s="10" t="s">
        <v>276</v>
      </c>
      <c r="B37" s="20" t="s">
        <v>3</v>
      </c>
      <c r="C37" s="14" t="s">
        <v>156</v>
      </c>
      <c r="D37" s="175">
        <v>2022</v>
      </c>
      <c r="E37" s="175">
        <v>23578</v>
      </c>
    </row>
    <row r="38" spans="1:5" ht="24" customHeight="1">
      <c r="A38" s="10" t="s">
        <v>276</v>
      </c>
      <c r="B38" s="21" t="s">
        <v>157</v>
      </c>
      <c r="C38" s="15">
        <v>100</v>
      </c>
      <c r="D38" s="176">
        <f>D32+D33-D34+D36-D37</f>
        <v>160310</v>
      </c>
      <c r="E38" s="176">
        <f>E32+E33-E34+E36-E37</f>
        <v>156217</v>
      </c>
    </row>
    <row r="39" spans="1:5" ht="12" customHeight="1">
      <c r="A39" s="10" t="s">
        <v>276</v>
      </c>
      <c r="B39" s="20" t="s">
        <v>301</v>
      </c>
      <c r="C39" s="12">
        <v>101</v>
      </c>
      <c r="D39" s="175">
        <f>ROUND(ОПУ!C28/1000,0)</f>
        <v>0</v>
      </c>
      <c r="E39" s="175">
        <v>0</v>
      </c>
    </row>
    <row r="40" spans="1:5" ht="24" customHeight="1">
      <c r="A40" s="10" t="s">
        <v>276</v>
      </c>
      <c r="B40" s="21" t="s">
        <v>302</v>
      </c>
      <c r="C40" s="15">
        <v>200</v>
      </c>
      <c r="D40" s="176">
        <f>D38+D39</f>
        <v>160310</v>
      </c>
      <c r="E40" s="176">
        <f>E38+E39</f>
        <v>156217</v>
      </c>
    </row>
    <row r="41" spans="1:5" ht="12" customHeight="1">
      <c r="A41" s="10" t="s">
        <v>276</v>
      </c>
      <c r="B41" s="20" t="s">
        <v>158</v>
      </c>
      <c r="C41" s="12">
        <v>201</v>
      </c>
      <c r="D41" s="175"/>
      <c r="E41" s="175"/>
    </row>
    <row r="42" spans="1:5" ht="12" customHeight="1">
      <c r="A42" s="10" t="s">
        <v>276</v>
      </c>
      <c r="B42" s="21" t="s">
        <v>159</v>
      </c>
      <c r="C42" s="15">
        <v>300</v>
      </c>
      <c r="D42" s="176">
        <f>D40+D41</f>
        <v>160310</v>
      </c>
      <c r="E42" s="176">
        <f>E40+E41</f>
        <v>156217</v>
      </c>
    </row>
    <row r="43" spans="1:5" ht="12" customHeight="1">
      <c r="A43" s="10" t="s">
        <v>276</v>
      </c>
      <c r="B43" s="20" t="s">
        <v>160</v>
      </c>
      <c r="C43" s="12" t="s">
        <v>276</v>
      </c>
      <c r="D43" s="175"/>
      <c r="E43" s="175"/>
    </row>
    <row r="44" spans="1:5" ht="12" customHeight="1">
      <c r="A44" s="10" t="s">
        <v>276</v>
      </c>
      <c r="B44" s="20" t="s">
        <v>161</v>
      </c>
      <c r="C44" s="12" t="s">
        <v>276</v>
      </c>
      <c r="D44" s="175"/>
      <c r="E44" s="175"/>
    </row>
    <row r="45" spans="1:5" ht="14.25" customHeight="1">
      <c r="A45" s="10" t="s">
        <v>276</v>
      </c>
      <c r="B45" s="21" t="s">
        <v>303</v>
      </c>
      <c r="C45" s="15">
        <v>400</v>
      </c>
      <c r="D45" s="176">
        <f>D56+D62</f>
        <v>0</v>
      </c>
      <c r="E45" s="176">
        <f>E56+E62</f>
        <v>406710</v>
      </c>
    </row>
    <row r="46" spans="1:5" ht="12" customHeight="1">
      <c r="A46" s="10" t="s">
        <v>276</v>
      </c>
      <c r="B46" s="595" t="s">
        <v>162</v>
      </c>
      <c r="C46" s="603"/>
      <c r="D46" s="603"/>
      <c r="E46" s="596"/>
    </row>
    <row r="47" spans="1:5" ht="24" customHeight="1">
      <c r="A47" s="10" t="s">
        <v>276</v>
      </c>
      <c r="B47" s="20" t="s">
        <v>304</v>
      </c>
      <c r="C47" s="12">
        <v>410</v>
      </c>
      <c r="D47" s="175"/>
      <c r="E47" s="175"/>
    </row>
    <row r="48" spans="1:5" ht="24" customHeight="1">
      <c r="A48" s="10" t="s">
        <v>276</v>
      </c>
      <c r="B48" s="20" t="s">
        <v>234</v>
      </c>
      <c r="C48" s="12">
        <v>411</v>
      </c>
      <c r="D48" s="175"/>
      <c r="E48" s="175"/>
    </row>
    <row r="49" spans="1:5" ht="12" customHeight="1">
      <c r="A49" s="10" t="s">
        <v>276</v>
      </c>
      <c r="B49" s="20" t="s">
        <v>235</v>
      </c>
      <c r="C49" s="12">
        <v>412</v>
      </c>
      <c r="D49" s="175"/>
      <c r="E49" s="175"/>
    </row>
    <row r="50" spans="1:5" ht="12" customHeight="1">
      <c r="A50" s="10" t="s">
        <v>276</v>
      </c>
      <c r="B50" s="20" t="s">
        <v>305</v>
      </c>
      <c r="C50" s="12">
        <v>413</v>
      </c>
      <c r="D50" s="175"/>
      <c r="E50" s="175"/>
    </row>
    <row r="51" spans="1:5" ht="12" customHeight="1">
      <c r="A51" s="10" t="s">
        <v>276</v>
      </c>
      <c r="B51" s="20" t="s">
        <v>306</v>
      </c>
      <c r="C51" s="12">
        <v>414</v>
      </c>
      <c r="D51" s="175"/>
      <c r="E51" s="175"/>
    </row>
    <row r="52" spans="1:5" ht="12" customHeight="1">
      <c r="A52" s="10" t="s">
        <v>276</v>
      </c>
      <c r="B52" s="20" t="s">
        <v>307</v>
      </c>
      <c r="C52" s="12">
        <v>415</v>
      </c>
      <c r="D52" s="175"/>
      <c r="E52" s="175"/>
    </row>
    <row r="53" spans="1:5" ht="12" customHeight="1">
      <c r="A53" s="10" t="s">
        <v>276</v>
      </c>
      <c r="B53" s="20" t="s">
        <v>308</v>
      </c>
      <c r="C53" s="12">
        <v>416</v>
      </c>
      <c r="D53" s="175"/>
      <c r="E53" s="175"/>
    </row>
    <row r="54" spans="1:5" ht="12" customHeight="1">
      <c r="A54" s="10" t="s">
        <v>276</v>
      </c>
      <c r="B54" s="20" t="s">
        <v>309</v>
      </c>
      <c r="C54" s="12">
        <v>417</v>
      </c>
      <c r="D54" s="175"/>
      <c r="E54" s="175"/>
    </row>
    <row r="55" spans="1:5" ht="12" customHeight="1">
      <c r="A55" s="10" t="s">
        <v>276</v>
      </c>
      <c r="B55" s="20" t="s">
        <v>241</v>
      </c>
      <c r="C55" s="12">
        <v>418</v>
      </c>
      <c r="D55" s="175"/>
      <c r="E55" s="175"/>
    </row>
    <row r="56" spans="1:5" ht="36" customHeight="1">
      <c r="A56" s="10" t="s">
        <v>276</v>
      </c>
      <c r="B56" s="21" t="s">
        <v>310</v>
      </c>
      <c r="C56" s="15">
        <v>420</v>
      </c>
      <c r="D56" s="176">
        <f>SUM(D47:D55)</f>
        <v>0</v>
      </c>
      <c r="E56" s="176">
        <f>SUM(E47:E55)</f>
        <v>0</v>
      </c>
    </row>
    <row r="57" spans="1:5" ht="12" customHeight="1">
      <c r="A57" s="10" t="s">
        <v>276</v>
      </c>
      <c r="B57" s="20" t="s">
        <v>242</v>
      </c>
      <c r="C57" s="12">
        <v>431</v>
      </c>
      <c r="D57" s="175">
        <f>ROUND(ОПУ!C46/1000,0)</f>
        <v>0</v>
      </c>
      <c r="E57" s="175">
        <f>ROUND(ОПУ!D46/1000,0)</f>
        <v>406710</v>
      </c>
    </row>
    <row r="58" spans="1:5" ht="24" customHeight="1">
      <c r="A58" s="10" t="s">
        <v>276</v>
      </c>
      <c r="B58" s="20" t="s">
        <v>234</v>
      </c>
      <c r="C58" s="12">
        <v>432</v>
      </c>
      <c r="D58" s="175"/>
      <c r="E58" s="175"/>
    </row>
    <row r="59" spans="1:5" ht="12" customHeight="1">
      <c r="A59" s="10" t="s">
        <v>276</v>
      </c>
      <c r="B59" s="20" t="s">
        <v>311</v>
      </c>
      <c r="C59" s="12">
        <v>433</v>
      </c>
      <c r="D59" s="175"/>
      <c r="E59" s="175"/>
    </row>
    <row r="60" spans="1:5" ht="12" customHeight="1">
      <c r="A60" s="10" t="s">
        <v>276</v>
      </c>
      <c r="B60" s="20" t="s">
        <v>241</v>
      </c>
      <c r="C60" s="12">
        <v>434</v>
      </c>
      <c r="D60" s="175"/>
      <c r="E60" s="175"/>
    </row>
    <row r="61" spans="1:5" ht="24" customHeight="1">
      <c r="A61" s="10" t="s">
        <v>276</v>
      </c>
      <c r="B61" s="20" t="s">
        <v>312</v>
      </c>
      <c r="C61" s="12">
        <v>435</v>
      </c>
      <c r="D61" s="175"/>
      <c r="E61" s="175"/>
    </row>
    <row r="62" spans="1:5" ht="36" customHeight="1">
      <c r="A62" s="10" t="s">
        <v>276</v>
      </c>
      <c r="B62" s="21" t="s">
        <v>313</v>
      </c>
      <c r="C62" s="15">
        <v>440</v>
      </c>
      <c r="D62" s="176">
        <f>SUM(D57:D61)</f>
        <v>0</v>
      </c>
      <c r="E62" s="176">
        <f>SUM(E57:E61)</f>
        <v>406710</v>
      </c>
    </row>
    <row r="63" spans="1:5" ht="12" customHeight="1">
      <c r="A63" s="10" t="s">
        <v>276</v>
      </c>
      <c r="B63" s="21" t="s">
        <v>163</v>
      </c>
      <c r="C63" s="15">
        <v>500</v>
      </c>
      <c r="D63" s="176">
        <f>D42+D45</f>
        <v>160310</v>
      </c>
      <c r="E63" s="176">
        <f>E42+E45</f>
        <v>562927</v>
      </c>
    </row>
    <row r="64" spans="1:5" ht="12" customHeight="1">
      <c r="A64" s="10" t="s">
        <v>276</v>
      </c>
      <c r="B64" s="20" t="s">
        <v>164</v>
      </c>
      <c r="C64" s="12" t="s">
        <v>276</v>
      </c>
      <c r="D64" s="177" t="s">
        <v>276</v>
      </c>
      <c r="E64" s="177" t="s">
        <v>276</v>
      </c>
    </row>
    <row r="65" spans="1:6" ht="12" customHeight="1">
      <c r="A65" s="10" t="s">
        <v>276</v>
      </c>
      <c r="B65" s="20" t="s">
        <v>160</v>
      </c>
      <c r="C65" s="12" t="s">
        <v>276</v>
      </c>
      <c r="D65" s="175"/>
      <c r="E65" s="175"/>
    </row>
    <row r="66" spans="1:6" ht="12" customHeight="1">
      <c r="A66" s="10" t="s">
        <v>276</v>
      </c>
      <c r="B66" s="20" t="s">
        <v>165</v>
      </c>
      <c r="C66" s="12" t="s">
        <v>276</v>
      </c>
      <c r="D66" s="175"/>
      <c r="E66" s="175"/>
    </row>
    <row r="67" spans="1:6" ht="12" customHeight="1">
      <c r="A67" s="10" t="s">
        <v>276</v>
      </c>
      <c r="B67" s="21" t="s">
        <v>166</v>
      </c>
      <c r="C67" s="15">
        <v>600</v>
      </c>
      <c r="D67" s="178"/>
      <c r="E67" s="178"/>
    </row>
    <row r="68" spans="1:6" ht="12" customHeight="1">
      <c r="A68" s="10" t="s">
        <v>276</v>
      </c>
      <c r="B68" s="595" t="s">
        <v>162</v>
      </c>
      <c r="C68" s="603"/>
      <c r="D68" s="603"/>
      <c r="E68" s="596"/>
    </row>
    <row r="69" spans="1:6" ht="12" customHeight="1">
      <c r="A69" s="10" t="s">
        <v>276</v>
      </c>
      <c r="B69" s="20" t="s">
        <v>167</v>
      </c>
      <c r="C69" s="12" t="s">
        <v>276</v>
      </c>
      <c r="D69" s="13" t="s">
        <v>276</v>
      </c>
      <c r="E69" s="13" t="s">
        <v>276</v>
      </c>
    </row>
    <row r="70" spans="1:6" ht="12" customHeight="1">
      <c r="A70" s="10" t="s">
        <v>276</v>
      </c>
      <c r="B70" s="20" t="s">
        <v>168</v>
      </c>
      <c r="C70" s="12" t="s">
        <v>276</v>
      </c>
      <c r="D70" s="114"/>
      <c r="E70" s="114"/>
    </row>
    <row r="71" spans="1:6" ht="12" customHeight="1">
      <c r="A71" s="10" t="s">
        <v>276</v>
      </c>
      <c r="B71" s="20" t="s">
        <v>169</v>
      </c>
      <c r="C71" s="12" t="s">
        <v>276</v>
      </c>
      <c r="D71" s="114"/>
      <c r="E71" s="114"/>
    </row>
    <row r="72" spans="1:6" ht="12" customHeight="1">
      <c r="A72" s="10" t="s">
        <v>276</v>
      </c>
      <c r="B72" s="20" t="s">
        <v>170</v>
      </c>
      <c r="C72" s="12" t="s">
        <v>276</v>
      </c>
      <c r="D72" s="13" t="s">
        <v>276</v>
      </c>
      <c r="E72" s="13" t="s">
        <v>276</v>
      </c>
    </row>
    <row r="73" spans="1:6" ht="12" customHeight="1">
      <c r="A73" s="10" t="s">
        <v>276</v>
      </c>
      <c r="B73" s="20" t="s">
        <v>168</v>
      </c>
      <c r="C73" s="12" t="s">
        <v>276</v>
      </c>
      <c r="D73" s="114"/>
      <c r="E73" s="114"/>
    </row>
    <row r="74" spans="1:6" ht="12" customHeight="1">
      <c r="A74" s="10" t="s">
        <v>276</v>
      </c>
      <c r="B74" s="20" t="s">
        <v>169</v>
      </c>
      <c r="C74" s="12" t="s">
        <v>276</v>
      </c>
      <c r="D74" s="114"/>
      <c r="E74" s="114"/>
    </row>
    <row r="75" spans="1:6" ht="12" customHeight="1">
      <c r="B75" s="5" t="s">
        <v>276</v>
      </c>
      <c r="C75" s="5" t="s">
        <v>276</v>
      </c>
      <c r="D75" s="5" t="s">
        <v>276</v>
      </c>
      <c r="E75" s="5" t="s">
        <v>276</v>
      </c>
      <c r="F75" s="3"/>
    </row>
    <row r="76" spans="1:6" ht="12" customHeight="1">
      <c r="B76" s="5" t="s">
        <v>276</v>
      </c>
      <c r="C76" s="5" t="s">
        <v>276</v>
      </c>
      <c r="D76" s="5" t="s">
        <v>276</v>
      </c>
      <c r="E76" s="5" t="s">
        <v>276</v>
      </c>
      <c r="F76" s="3"/>
    </row>
    <row r="77" spans="1:6" ht="12" customHeight="1">
      <c r="B77" s="18" t="s">
        <v>294</v>
      </c>
      <c r="C77" s="17" t="s">
        <v>276</v>
      </c>
      <c r="D77" s="18" t="s">
        <v>276</v>
      </c>
      <c r="E77" s="17" t="s">
        <v>276</v>
      </c>
      <c r="F77" s="3"/>
    </row>
    <row r="78" spans="1:6" ht="12" customHeight="1">
      <c r="B78" s="17" t="s">
        <v>295</v>
      </c>
      <c r="C78" s="17" t="s">
        <v>276</v>
      </c>
      <c r="D78" s="19" t="s">
        <v>296</v>
      </c>
      <c r="E78" s="17" t="s">
        <v>276</v>
      </c>
      <c r="F78" s="3"/>
    </row>
    <row r="79" spans="1:6" ht="12" customHeight="1">
      <c r="B79" s="333" t="s">
        <v>835</v>
      </c>
      <c r="C79" s="17" t="s">
        <v>276</v>
      </c>
      <c r="D79" s="18" t="s">
        <v>276</v>
      </c>
      <c r="E79" s="17" t="s">
        <v>276</v>
      </c>
      <c r="F79" s="3"/>
    </row>
    <row r="80" spans="1:6" ht="12" customHeight="1">
      <c r="B80" s="17" t="s">
        <v>297</v>
      </c>
      <c r="C80" s="17" t="s">
        <v>276</v>
      </c>
      <c r="D80" s="19" t="s">
        <v>296</v>
      </c>
      <c r="E80" s="17" t="s">
        <v>276</v>
      </c>
      <c r="F80" s="3"/>
    </row>
    <row r="81" spans="2:6" ht="12" customHeight="1">
      <c r="B81" s="5" t="s">
        <v>171</v>
      </c>
      <c r="C81" s="5" t="s">
        <v>276</v>
      </c>
      <c r="D81" s="5" t="s">
        <v>276</v>
      </c>
      <c r="E81" s="5" t="s">
        <v>276</v>
      </c>
      <c r="F81" s="3"/>
    </row>
    <row r="82" spans="2:6" hidden="1"/>
    <row r="83" spans="2:6" hidden="1"/>
    <row r="84" spans="2:6" hidden="1"/>
    <row r="85" spans="2:6" hidden="1"/>
    <row r="86" spans="2:6" hidden="1"/>
    <row r="87" spans="2:6" hidden="1"/>
    <row r="88" spans="2:6" hidden="1"/>
  </sheetData>
  <mergeCells count="11">
    <mergeCell ref="B8:E8"/>
    <mergeCell ref="B10:E10"/>
    <mergeCell ref="B11:E11"/>
    <mergeCell ref="B46:E46"/>
    <mergeCell ref="B68:E68"/>
    <mergeCell ref="C6:E6"/>
    <mergeCell ref="C1:E1"/>
    <mergeCell ref="C2:E2"/>
    <mergeCell ref="C3:E3"/>
    <mergeCell ref="C4:E4"/>
    <mergeCell ref="C5:E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1AA74-045E-481E-8E63-E9ED8F7ECA2B}">
  <dimension ref="A1:I127"/>
  <sheetViews>
    <sheetView topLeftCell="A27" workbookViewId="0">
      <selection activeCell="H69" sqref="H69:I69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18" t="s">
        <v>427</v>
      </c>
      <c r="B1" s="618"/>
      <c r="C1" s="618"/>
      <c r="D1" s="618"/>
      <c r="E1" s="618"/>
      <c r="F1" s="618"/>
      <c r="G1" s="618"/>
      <c r="H1" s="618"/>
    </row>
    <row r="2" spans="1:9" ht="15.75" customHeight="1">
      <c r="A2" s="619" t="s">
        <v>838</v>
      </c>
      <c r="B2" s="619"/>
      <c r="C2" s="619"/>
      <c r="D2" s="619"/>
      <c r="E2" s="619"/>
      <c r="F2" s="619"/>
      <c r="G2" s="619"/>
      <c r="H2" s="619"/>
    </row>
    <row r="3" spans="1:9" ht="2.1" customHeight="1"/>
    <row r="4" spans="1:9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9" ht="2.1" customHeight="1"/>
    <row r="6" spans="1:9" ht="12" customHeight="1">
      <c r="A6" s="617" t="s">
        <v>65</v>
      </c>
      <c r="B6" s="617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9" ht="12" customHeight="1">
      <c r="A7" s="617" t="s">
        <v>450</v>
      </c>
      <c r="B7" s="617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9" ht="21.75" customHeight="1">
      <c r="A8" s="612" t="s">
        <v>14</v>
      </c>
      <c r="B8" s="612"/>
      <c r="C8" s="275">
        <v>31861084.66</v>
      </c>
      <c r="D8" s="276"/>
      <c r="E8" s="275">
        <v>21852748246</v>
      </c>
      <c r="F8" s="275">
        <v>21877088252.910004</v>
      </c>
      <c r="G8" s="275">
        <v>7521077.75</v>
      </c>
      <c r="H8" s="277"/>
      <c r="I8" s="278"/>
    </row>
    <row r="9" spans="1:9" ht="24" hidden="1" customHeight="1" outlineLevel="1">
      <c r="A9" s="609" t="s">
        <v>15</v>
      </c>
      <c r="B9" s="609"/>
      <c r="C9" s="509">
        <v>1103042</v>
      </c>
      <c r="D9" s="510"/>
      <c r="E9" s="510"/>
      <c r="F9" s="509">
        <v>1103000</v>
      </c>
      <c r="G9" s="518">
        <v>42</v>
      </c>
      <c r="H9" s="511"/>
      <c r="I9" s="512"/>
    </row>
    <row r="10" spans="1:9" ht="12" hidden="1" customHeight="1" outlineLevel="1">
      <c r="A10" s="609" t="s">
        <v>76</v>
      </c>
      <c r="B10" s="609"/>
      <c r="C10" s="510"/>
      <c r="D10" s="510"/>
      <c r="E10" s="509">
        <v>106668648.08</v>
      </c>
      <c r="F10" s="509">
        <v>106668648.08</v>
      </c>
      <c r="G10" s="510"/>
      <c r="H10" s="511"/>
      <c r="I10" s="512"/>
    </row>
    <row r="11" spans="1:9" ht="12" hidden="1" customHeight="1" outlineLevel="2">
      <c r="A11" s="615" t="s">
        <v>16</v>
      </c>
      <c r="B11" s="615"/>
      <c r="C11" s="510"/>
      <c r="D11" s="510"/>
      <c r="E11" s="509">
        <v>106668648.08</v>
      </c>
      <c r="F11" s="509">
        <v>106668648.08</v>
      </c>
      <c r="G11" s="510"/>
      <c r="H11" s="511"/>
      <c r="I11" s="512"/>
    </row>
    <row r="12" spans="1:9" ht="24" hidden="1" customHeight="1" outlineLevel="3">
      <c r="A12" s="621" t="s">
        <v>449</v>
      </c>
      <c r="B12" s="621"/>
      <c r="C12" s="513"/>
      <c r="D12" s="513"/>
      <c r="E12" s="514">
        <v>41672074.880000003</v>
      </c>
      <c r="F12" s="514">
        <v>41672074.880000003</v>
      </c>
      <c r="G12" s="513"/>
      <c r="H12" s="515"/>
      <c r="I12" s="516"/>
    </row>
    <row r="13" spans="1:9" ht="12" hidden="1" customHeight="1" outlineLevel="3">
      <c r="A13" s="621" t="s">
        <v>448</v>
      </c>
      <c r="B13" s="621"/>
      <c r="C13" s="513"/>
      <c r="D13" s="513"/>
      <c r="E13" s="514">
        <v>64996573.200000003</v>
      </c>
      <c r="F13" s="514">
        <v>64996573.200000003</v>
      </c>
      <c r="G13" s="513"/>
      <c r="H13" s="515"/>
      <c r="I13" s="516"/>
    </row>
    <row r="14" spans="1:9" ht="24" hidden="1" customHeight="1" outlineLevel="1" collapsed="1">
      <c r="A14" s="609" t="s">
        <v>17</v>
      </c>
      <c r="B14" s="609"/>
      <c r="C14" s="509">
        <v>99844.63</v>
      </c>
      <c r="D14" s="510"/>
      <c r="E14" s="509">
        <v>12208883491.58</v>
      </c>
      <c r="F14" s="509">
        <v>12208878196.58</v>
      </c>
      <c r="G14" s="509">
        <v>105139.63</v>
      </c>
      <c r="H14" s="511"/>
      <c r="I14" s="512"/>
    </row>
    <row r="15" spans="1:9" ht="24" hidden="1" customHeight="1" outlineLevel="2">
      <c r="A15" s="616" t="s">
        <v>447</v>
      </c>
      <c r="B15" s="616"/>
      <c r="C15" s="514">
        <v>16800</v>
      </c>
      <c r="D15" s="513"/>
      <c r="E15" s="513"/>
      <c r="F15" s="514">
        <v>15600</v>
      </c>
      <c r="G15" s="514">
        <v>1200</v>
      </c>
      <c r="H15" s="515"/>
      <c r="I15" s="516"/>
    </row>
    <row r="16" spans="1:9" ht="24" hidden="1" customHeight="1" outlineLevel="2">
      <c r="A16" s="616" t="s">
        <v>440</v>
      </c>
      <c r="B16" s="616"/>
      <c r="C16" s="513"/>
      <c r="D16" s="513"/>
      <c r="E16" s="514">
        <v>2611795489.0899997</v>
      </c>
      <c r="F16" s="514">
        <v>2611795489.0899997</v>
      </c>
      <c r="G16" s="513"/>
      <c r="H16" s="515"/>
      <c r="I16" s="516"/>
    </row>
    <row r="17" spans="1:9" ht="24" hidden="1" customHeight="1" outlineLevel="2">
      <c r="A17" s="616" t="s">
        <v>446</v>
      </c>
      <c r="B17" s="616"/>
      <c r="C17" s="514">
        <v>12500</v>
      </c>
      <c r="D17" s="513"/>
      <c r="E17" s="513"/>
      <c r="F17" s="514">
        <v>7500</v>
      </c>
      <c r="G17" s="514">
        <v>5000</v>
      </c>
      <c r="H17" s="515"/>
      <c r="I17" s="516"/>
    </row>
    <row r="18" spans="1:9" ht="24" hidden="1" customHeight="1" outlineLevel="2">
      <c r="A18" s="616" t="s">
        <v>445</v>
      </c>
      <c r="B18" s="616"/>
      <c r="C18" s="513"/>
      <c r="D18" s="513"/>
      <c r="E18" s="514">
        <v>63339098</v>
      </c>
      <c r="F18" s="514">
        <v>63339098</v>
      </c>
      <c r="G18" s="513"/>
      <c r="H18" s="515"/>
      <c r="I18" s="516"/>
    </row>
    <row r="19" spans="1:9" ht="24" hidden="1" customHeight="1" outlineLevel="2">
      <c r="A19" s="616" t="s">
        <v>444</v>
      </c>
      <c r="B19" s="616"/>
      <c r="C19" s="514">
        <v>50000</v>
      </c>
      <c r="D19" s="513"/>
      <c r="E19" s="514">
        <v>9492229412.1000004</v>
      </c>
      <c r="F19" s="514">
        <v>9492219412.1000004</v>
      </c>
      <c r="G19" s="514">
        <v>60000</v>
      </c>
      <c r="H19" s="515"/>
      <c r="I19" s="516"/>
    </row>
    <row r="20" spans="1:9" ht="24" hidden="1" customHeight="1" outlineLevel="2">
      <c r="A20" s="616" t="s">
        <v>443</v>
      </c>
      <c r="B20" s="616"/>
      <c r="C20" s="514">
        <v>20000.580000000002</v>
      </c>
      <c r="D20" s="513"/>
      <c r="E20" s="513"/>
      <c r="F20" s="514">
        <v>2000</v>
      </c>
      <c r="G20" s="514">
        <v>18000.580000000002</v>
      </c>
      <c r="H20" s="515"/>
      <c r="I20" s="516"/>
    </row>
    <row r="21" spans="1:9" ht="24" hidden="1" customHeight="1" outlineLevel="2">
      <c r="A21" s="616" t="s">
        <v>442</v>
      </c>
      <c r="B21" s="616"/>
      <c r="C21" s="517">
        <v>544.04999999999995</v>
      </c>
      <c r="D21" s="513"/>
      <c r="E21" s="514">
        <v>40000</v>
      </c>
      <c r="F21" s="514">
        <v>19605</v>
      </c>
      <c r="G21" s="514">
        <v>20939.05</v>
      </c>
      <c r="H21" s="515"/>
      <c r="I21" s="516"/>
    </row>
    <row r="22" spans="1:9" ht="24" hidden="1" customHeight="1" outlineLevel="2">
      <c r="A22" s="616" t="s">
        <v>441</v>
      </c>
      <c r="B22" s="616"/>
      <c r="C22" s="513"/>
      <c r="D22" s="513"/>
      <c r="E22" s="514">
        <v>41479492.390000001</v>
      </c>
      <c r="F22" s="514">
        <v>41479492.390000001</v>
      </c>
      <c r="G22" s="513"/>
      <c r="H22" s="515"/>
      <c r="I22" s="516"/>
    </row>
    <row r="23" spans="1:9" ht="24" hidden="1" customHeight="1" outlineLevel="1" collapsed="1">
      <c r="A23" s="609" t="s">
        <v>18</v>
      </c>
      <c r="B23" s="609"/>
      <c r="C23" s="509">
        <v>30658198.030000001</v>
      </c>
      <c r="D23" s="510"/>
      <c r="E23" s="509">
        <v>9537196106.3400002</v>
      </c>
      <c r="F23" s="509">
        <v>9560438408.25</v>
      </c>
      <c r="G23" s="509">
        <v>7415896.1200000001</v>
      </c>
      <c r="H23" s="511"/>
      <c r="I23" s="512"/>
    </row>
    <row r="24" spans="1:9" ht="24" hidden="1" customHeight="1" outlineLevel="2">
      <c r="A24" s="616" t="s">
        <v>440</v>
      </c>
      <c r="B24" s="616"/>
      <c r="C24" s="514">
        <v>1000000</v>
      </c>
      <c r="D24" s="513"/>
      <c r="E24" s="513"/>
      <c r="F24" s="514">
        <v>1000000</v>
      </c>
      <c r="G24" s="513"/>
      <c r="H24" s="515"/>
      <c r="I24" s="516"/>
    </row>
    <row r="25" spans="1:9" ht="24" hidden="1" customHeight="1" outlineLevel="2">
      <c r="A25" s="616" t="s">
        <v>439</v>
      </c>
      <c r="B25" s="616"/>
      <c r="C25" s="514">
        <v>6361973.7800000003</v>
      </c>
      <c r="D25" s="513"/>
      <c r="E25" s="514">
        <v>1271359725.8300002</v>
      </c>
      <c r="F25" s="514">
        <v>1274593680.9100001</v>
      </c>
      <c r="G25" s="514">
        <v>3128018.7</v>
      </c>
      <c r="H25" s="515"/>
      <c r="I25" s="516"/>
    </row>
    <row r="26" spans="1:9" ht="24" hidden="1" customHeight="1" outlineLevel="2">
      <c r="A26" s="616" t="s">
        <v>438</v>
      </c>
      <c r="B26" s="616"/>
      <c r="C26" s="514">
        <v>23296224.25</v>
      </c>
      <c r="D26" s="513"/>
      <c r="E26" s="514">
        <v>8265836380.5100002</v>
      </c>
      <c r="F26" s="514">
        <v>8284844727.3400002</v>
      </c>
      <c r="G26" s="514">
        <v>4287877.42</v>
      </c>
      <c r="H26" s="515"/>
      <c r="I26" s="516"/>
    </row>
    <row r="27" spans="1:9" ht="21.75" customHeight="1" collapsed="1">
      <c r="A27" s="612" t="s">
        <v>179</v>
      </c>
      <c r="B27" s="612"/>
      <c r="C27" s="275">
        <v>667660.82999999996</v>
      </c>
      <c r="D27" s="276"/>
      <c r="E27" s="275">
        <v>31533397.710000001</v>
      </c>
      <c r="F27" s="275">
        <v>32201058.539999999</v>
      </c>
      <c r="G27" s="276"/>
      <c r="H27" s="277"/>
      <c r="I27" s="278"/>
    </row>
    <row r="28" spans="1:9" ht="24" hidden="1" customHeight="1" outlineLevel="1">
      <c r="A28" s="609" t="s">
        <v>180</v>
      </c>
      <c r="B28" s="609"/>
      <c r="C28" s="509">
        <v>667660.82999999996</v>
      </c>
      <c r="D28" s="510"/>
      <c r="E28" s="509">
        <v>31533397.710000001</v>
      </c>
      <c r="F28" s="509">
        <v>32201058.539999999</v>
      </c>
      <c r="G28" s="510"/>
      <c r="H28" s="511"/>
      <c r="I28" s="512"/>
    </row>
    <row r="29" spans="1:9" ht="24" hidden="1" customHeight="1" outlineLevel="2">
      <c r="A29" s="615" t="s">
        <v>358</v>
      </c>
      <c r="B29" s="615"/>
      <c r="C29" s="509">
        <v>667660.82999999996</v>
      </c>
      <c r="D29" s="510"/>
      <c r="E29" s="509">
        <v>5386175.4900000002</v>
      </c>
      <c r="F29" s="509">
        <v>6053836.3200000003</v>
      </c>
      <c r="G29" s="510"/>
      <c r="H29" s="511"/>
      <c r="I29" s="512"/>
    </row>
    <row r="30" spans="1:9" ht="36" hidden="1" customHeight="1" outlineLevel="2">
      <c r="A30" s="615" t="s">
        <v>632</v>
      </c>
      <c r="B30" s="615"/>
      <c r="C30" s="510"/>
      <c r="D30" s="510"/>
      <c r="E30" s="509">
        <v>26147222.219999999</v>
      </c>
      <c r="F30" s="509">
        <v>26147222.219999999</v>
      </c>
      <c r="G30" s="510"/>
      <c r="H30" s="511"/>
      <c r="I30" s="512"/>
    </row>
    <row r="31" spans="1:9" ht="21.75" customHeight="1" collapsed="1">
      <c r="A31" s="612" t="s">
        <v>19</v>
      </c>
      <c r="B31" s="612"/>
      <c r="C31" s="275">
        <v>75915502.780000001</v>
      </c>
      <c r="D31" s="276"/>
      <c r="E31" s="275">
        <v>2400897020.4700003</v>
      </c>
      <c r="F31" s="275">
        <v>2387948749.2199998</v>
      </c>
      <c r="G31" s="275">
        <v>88863774.030000001</v>
      </c>
      <c r="H31" s="277"/>
      <c r="I31" s="278"/>
    </row>
    <row r="32" spans="1:9" ht="36" hidden="1" customHeight="1" outlineLevel="1">
      <c r="A32" s="609" t="s">
        <v>20</v>
      </c>
      <c r="B32" s="609"/>
      <c r="C32" s="509">
        <v>104271668.78</v>
      </c>
      <c r="D32" s="510"/>
      <c r="E32" s="509">
        <v>1422648664</v>
      </c>
      <c r="F32" s="509">
        <v>1409709720</v>
      </c>
      <c r="G32" s="509">
        <v>117210612.78</v>
      </c>
      <c r="H32" s="511"/>
      <c r="I32" s="512"/>
    </row>
    <row r="33" spans="1:9" ht="36" hidden="1" customHeight="1" outlineLevel="1">
      <c r="A33" s="609" t="s">
        <v>21</v>
      </c>
      <c r="B33" s="609"/>
      <c r="C33" s="509">
        <v>9681</v>
      </c>
      <c r="D33" s="510"/>
      <c r="E33" s="509">
        <v>13134.25</v>
      </c>
      <c r="F33" s="509">
        <v>3807</v>
      </c>
      <c r="G33" s="509">
        <v>19008.25</v>
      </c>
      <c r="H33" s="511"/>
      <c r="I33" s="512"/>
    </row>
    <row r="34" spans="1:9" ht="36" hidden="1" customHeight="1" outlineLevel="2">
      <c r="A34" s="615" t="s">
        <v>22</v>
      </c>
      <c r="B34" s="615"/>
      <c r="C34" s="510"/>
      <c r="D34" s="510"/>
      <c r="E34" s="509">
        <v>13134.25</v>
      </c>
      <c r="F34" s="509">
        <v>3807</v>
      </c>
      <c r="G34" s="509">
        <v>9327.25</v>
      </c>
      <c r="H34" s="511"/>
      <c r="I34" s="512"/>
    </row>
    <row r="35" spans="1:9" ht="36" hidden="1" customHeight="1" outlineLevel="2">
      <c r="A35" s="615" t="s">
        <v>23</v>
      </c>
      <c r="B35" s="615"/>
      <c r="C35" s="509">
        <v>9681</v>
      </c>
      <c r="D35" s="510"/>
      <c r="E35" s="510"/>
      <c r="F35" s="510"/>
      <c r="G35" s="509">
        <v>9681</v>
      </c>
      <c r="H35" s="511"/>
      <c r="I35" s="512"/>
    </row>
    <row r="36" spans="1:9" ht="24" hidden="1" customHeight="1" outlineLevel="1">
      <c r="A36" s="609" t="s">
        <v>181</v>
      </c>
      <c r="B36" s="609"/>
      <c r="C36" s="510"/>
      <c r="D36" s="510"/>
      <c r="E36" s="509">
        <v>978235222.22000003</v>
      </c>
      <c r="F36" s="509">
        <v>978235222.22000003</v>
      </c>
      <c r="G36" s="510"/>
      <c r="H36" s="511"/>
      <c r="I36" s="512"/>
    </row>
    <row r="37" spans="1:9" ht="24" hidden="1" customHeight="1" outlineLevel="2">
      <c r="A37" s="615" t="s">
        <v>182</v>
      </c>
      <c r="B37" s="615"/>
      <c r="C37" s="510"/>
      <c r="D37" s="510"/>
      <c r="E37" s="509">
        <v>978235222.22000003</v>
      </c>
      <c r="F37" s="509">
        <v>978235222.22000003</v>
      </c>
      <c r="G37" s="510"/>
      <c r="H37" s="511"/>
      <c r="I37" s="512"/>
    </row>
    <row r="38" spans="1:9" ht="48" hidden="1" customHeight="1" outlineLevel="1">
      <c r="A38" s="609" t="s">
        <v>183</v>
      </c>
      <c r="B38" s="609"/>
      <c r="C38" s="510"/>
      <c r="D38" s="509">
        <v>28365847</v>
      </c>
      <c r="E38" s="510"/>
      <c r="F38" s="510"/>
      <c r="G38" s="510"/>
      <c r="H38" s="613">
        <v>28365847</v>
      </c>
      <c r="I38" s="613"/>
    </row>
    <row r="39" spans="1:9" ht="11.25" customHeight="1" collapsed="1">
      <c r="A39" s="612" t="s">
        <v>24</v>
      </c>
      <c r="B39" s="612"/>
      <c r="C39" s="275">
        <v>36695696.93</v>
      </c>
      <c r="D39" s="276"/>
      <c r="E39" s="275">
        <v>285116703.86000001</v>
      </c>
      <c r="F39" s="275">
        <v>174536349.50999999</v>
      </c>
      <c r="G39" s="275">
        <v>147276051.28</v>
      </c>
      <c r="H39" s="277"/>
      <c r="I39" s="278"/>
    </row>
    <row r="40" spans="1:9" ht="12" hidden="1" customHeight="1" outlineLevel="1">
      <c r="A40" s="609" t="s">
        <v>25</v>
      </c>
      <c r="B40" s="609"/>
      <c r="C40" s="509">
        <v>36610841.649999999</v>
      </c>
      <c r="D40" s="510"/>
      <c r="E40" s="509">
        <v>285116703.86000001</v>
      </c>
      <c r="F40" s="509">
        <v>174536349.50999999</v>
      </c>
      <c r="G40" s="509">
        <v>147191196</v>
      </c>
      <c r="H40" s="511"/>
      <c r="I40" s="512"/>
    </row>
    <row r="41" spans="1:9" ht="12" hidden="1" customHeight="1" outlineLevel="1">
      <c r="A41" s="609" t="s">
        <v>244</v>
      </c>
      <c r="B41" s="609"/>
      <c r="C41" s="509">
        <v>84855.28</v>
      </c>
      <c r="D41" s="510"/>
      <c r="E41" s="510"/>
      <c r="F41" s="510"/>
      <c r="G41" s="509">
        <v>84855.28</v>
      </c>
      <c r="H41" s="511"/>
      <c r="I41" s="512"/>
    </row>
    <row r="42" spans="1:9" ht="21.75" customHeight="1" collapsed="1">
      <c r="A42" s="612" t="s">
        <v>26</v>
      </c>
      <c r="B42" s="612"/>
      <c r="C42" s="275">
        <v>11967259.93</v>
      </c>
      <c r="D42" s="276"/>
      <c r="E42" s="275">
        <v>87108130.540000007</v>
      </c>
      <c r="F42" s="275">
        <v>80965727.099999994</v>
      </c>
      <c r="G42" s="275">
        <v>18109663.370000001</v>
      </c>
      <c r="H42" s="277"/>
      <c r="I42" s="278"/>
    </row>
    <row r="43" spans="1:9" ht="24" hidden="1" customHeight="1" outlineLevel="1">
      <c r="A43" s="609" t="s">
        <v>27</v>
      </c>
      <c r="B43" s="609"/>
      <c r="C43" s="509">
        <v>11647661.970000001</v>
      </c>
      <c r="D43" s="510"/>
      <c r="E43" s="509">
        <v>908075.49</v>
      </c>
      <c r="F43" s="510"/>
      <c r="G43" s="509">
        <v>12555737.460000001</v>
      </c>
      <c r="H43" s="511"/>
      <c r="I43" s="512"/>
    </row>
    <row r="44" spans="1:9" ht="24" hidden="1" customHeight="1" outlineLevel="1">
      <c r="A44" s="609" t="s">
        <v>28</v>
      </c>
      <c r="B44" s="609"/>
      <c r="C44" s="509">
        <v>173890.77</v>
      </c>
      <c r="D44" s="510"/>
      <c r="E44" s="509">
        <v>86199108.790000007</v>
      </c>
      <c r="F44" s="509">
        <v>80964196.609999999</v>
      </c>
      <c r="G44" s="509">
        <v>5408802.9500000002</v>
      </c>
      <c r="H44" s="511"/>
      <c r="I44" s="512"/>
    </row>
    <row r="45" spans="1:9" ht="24" hidden="1" customHeight="1" outlineLevel="2">
      <c r="A45" s="615" t="s">
        <v>29</v>
      </c>
      <c r="B45" s="615"/>
      <c r="C45" s="509">
        <v>173697.52</v>
      </c>
      <c r="D45" s="510"/>
      <c r="E45" s="509">
        <v>79827588.150000006</v>
      </c>
      <c r="F45" s="509">
        <v>79827588.150000006</v>
      </c>
      <c r="G45" s="509">
        <v>173697.52</v>
      </c>
      <c r="H45" s="511"/>
      <c r="I45" s="512"/>
    </row>
    <row r="46" spans="1:9" ht="36" hidden="1" customHeight="1" outlineLevel="2">
      <c r="A46" s="615" t="s">
        <v>30</v>
      </c>
      <c r="B46" s="615"/>
      <c r="C46" s="518">
        <v>193.25</v>
      </c>
      <c r="D46" s="510"/>
      <c r="E46" s="509">
        <v>5235528.6399999997</v>
      </c>
      <c r="F46" s="518">
        <v>616.46</v>
      </c>
      <c r="G46" s="509">
        <v>5235105.43</v>
      </c>
      <c r="H46" s="511"/>
      <c r="I46" s="512"/>
    </row>
    <row r="47" spans="1:9" ht="24" hidden="1" customHeight="1" outlineLevel="2">
      <c r="A47" s="615" t="s">
        <v>526</v>
      </c>
      <c r="B47" s="615"/>
      <c r="C47" s="510"/>
      <c r="D47" s="510"/>
      <c r="E47" s="509">
        <v>1135992</v>
      </c>
      <c r="F47" s="509">
        <v>1135992</v>
      </c>
      <c r="G47" s="510"/>
      <c r="H47" s="511"/>
      <c r="I47" s="512"/>
    </row>
    <row r="48" spans="1:9" ht="36" hidden="1" customHeight="1" outlineLevel="1">
      <c r="A48" s="609" t="s">
        <v>31</v>
      </c>
      <c r="B48" s="609"/>
      <c r="C48" s="509">
        <v>145707.19</v>
      </c>
      <c r="D48" s="510"/>
      <c r="E48" s="518">
        <v>946.26</v>
      </c>
      <c r="F48" s="509">
        <v>1530.49</v>
      </c>
      <c r="G48" s="509">
        <v>145122.96</v>
      </c>
      <c r="H48" s="511"/>
      <c r="I48" s="512"/>
    </row>
    <row r="49" spans="1:9" ht="21.75" customHeight="1" collapsed="1">
      <c r="A49" s="612" t="s">
        <v>184</v>
      </c>
      <c r="B49" s="612"/>
      <c r="C49" s="275">
        <v>122842303.33</v>
      </c>
      <c r="D49" s="276"/>
      <c r="E49" s="275">
        <v>1028052102.27</v>
      </c>
      <c r="F49" s="275">
        <v>768722847.10000002</v>
      </c>
      <c r="G49" s="275">
        <v>382171558.5</v>
      </c>
      <c r="H49" s="277"/>
      <c r="I49" s="278"/>
    </row>
    <row r="50" spans="1:9" ht="24" hidden="1" customHeight="1" outlineLevel="1">
      <c r="A50" s="609" t="s">
        <v>185</v>
      </c>
      <c r="B50" s="609"/>
      <c r="C50" s="509">
        <v>122203788.13</v>
      </c>
      <c r="D50" s="510"/>
      <c r="E50" s="509">
        <v>1027801209.41</v>
      </c>
      <c r="F50" s="509">
        <v>768003236.36000001</v>
      </c>
      <c r="G50" s="509">
        <v>382001761.18000001</v>
      </c>
      <c r="H50" s="511"/>
      <c r="I50" s="512"/>
    </row>
    <row r="51" spans="1:9" ht="12" hidden="1" customHeight="1" outlineLevel="1">
      <c r="A51" s="609" t="s">
        <v>186</v>
      </c>
      <c r="B51" s="609"/>
      <c r="C51" s="509">
        <v>92305.2</v>
      </c>
      <c r="D51" s="510"/>
      <c r="E51" s="509">
        <v>250892.86</v>
      </c>
      <c r="F51" s="509">
        <v>173400.74</v>
      </c>
      <c r="G51" s="509">
        <v>169797.32</v>
      </c>
      <c r="H51" s="511"/>
      <c r="I51" s="512"/>
    </row>
    <row r="52" spans="1:9" ht="24" hidden="1" customHeight="1" outlineLevel="1">
      <c r="A52" s="609" t="s">
        <v>245</v>
      </c>
      <c r="B52" s="609"/>
      <c r="C52" s="509">
        <v>546210</v>
      </c>
      <c r="D52" s="510"/>
      <c r="E52" s="510"/>
      <c r="F52" s="509">
        <v>546210</v>
      </c>
      <c r="G52" s="510"/>
      <c r="H52" s="511"/>
      <c r="I52" s="512"/>
    </row>
    <row r="53" spans="1:9" ht="11.25" customHeight="1" collapsed="1">
      <c r="A53" s="612" t="s">
        <v>246</v>
      </c>
      <c r="B53" s="612"/>
      <c r="C53" s="275">
        <v>82630000</v>
      </c>
      <c r="D53" s="276"/>
      <c r="E53" s="276"/>
      <c r="F53" s="276"/>
      <c r="G53" s="275">
        <v>82630000</v>
      </c>
      <c r="H53" s="277"/>
      <c r="I53" s="278"/>
    </row>
    <row r="54" spans="1:9" ht="24" hidden="1" customHeight="1" outlineLevel="1">
      <c r="A54" s="609" t="s">
        <v>247</v>
      </c>
      <c r="B54" s="609"/>
      <c r="C54" s="509">
        <v>82630000</v>
      </c>
      <c r="D54" s="510"/>
      <c r="E54" s="510"/>
      <c r="F54" s="510"/>
      <c r="G54" s="509">
        <v>82630000</v>
      </c>
      <c r="H54" s="511"/>
      <c r="I54" s="512"/>
    </row>
    <row r="55" spans="1:9" ht="32.25" customHeight="1" collapsed="1">
      <c r="A55" s="612" t="s">
        <v>359</v>
      </c>
      <c r="B55" s="612"/>
      <c r="C55" s="275">
        <v>7400122072</v>
      </c>
      <c r="D55" s="276"/>
      <c r="E55" s="275">
        <v>7307628432.0199995</v>
      </c>
      <c r="F55" s="275">
        <v>7307628432.0199995</v>
      </c>
      <c r="G55" s="275">
        <v>7400122072</v>
      </c>
      <c r="H55" s="277"/>
      <c r="I55" s="278"/>
    </row>
    <row r="56" spans="1:9" ht="36" hidden="1" customHeight="1" outlineLevel="1">
      <c r="A56" s="609" t="s">
        <v>360</v>
      </c>
      <c r="B56" s="609"/>
      <c r="C56" s="509">
        <v>7400122072</v>
      </c>
      <c r="D56" s="510"/>
      <c r="E56" s="509">
        <v>7307628432.0199995</v>
      </c>
      <c r="F56" s="509">
        <v>7307628432.0199995</v>
      </c>
      <c r="G56" s="509">
        <v>7400122072</v>
      </c>
      <c r="H56" s="511"/>
      <c r="I56" s="512"/>
    </row>
    <row r="57" spans="1:9" ht="32.25" customHeight="1" collapsed="1">
      <c r="A57" s="612" t="s">
        <v>361</v>
      </c>
      <c r="B57" s="612"/>
      <c r="C57" s="275">
        <v>620537606</v>
      </c>
      <c r="D57" s="276"/>
      <c r="E57" s="275">
        <v>554067816.37</v>
      </c>
      <c r="F57" s="275">
        <v>544492528.84000003</v>
      </c>
      <c r="G57" s="275">
        <v>630112893.52999997</v>
      </c>
      <c r="H57" s="277"/>
      <c r="I57" s="278"/>
    </row>
    <row r="58" spans="1:9" ht="36" hidden="1" customHeight="1" outlineLevel="1">
      <c r="A58" s="609" t="s">
        <v>362</v>
      </c>
      <c r="B58" s="609"/>
      <c r="C58" s="509">
        <v>620537606</v>
      </c>
      <c r="D58" s="510"/>
      <c r="E58" s="509">
        <v>554067816.37</v>
      </c>
      <c r="F58" s="509">
        <v>544492528.84000003</v>
      </c>
      <c r="G58" s="509">
        <v>630112893.52999997</v>
      </c>
      <c r="H58" s="511"/>
      <c r="I58" s="512"/>
    </row>
    <row r="59" spans="1:9" ht="11.25" customHeight="1" collapsed="1">
      <c r="A59" s="612" t="s">
        <v>401</v>
      </c>
      <c r="B59" s="612"/>
      <c r="C59" s="275">
        <v>1000000</v>
      </c>
      <c r="D59" s="276"/>
      <c r="E59" s="276"/>
      <c r="F59" s="276"/>
      <c r="G59" s="275">
        <v>1000000</v>
      </c>
      <c r="H59" s="277"/>
      <c r="I59" s="278"/>
    </row>
    <row r="60" spans="1:9" ht="24" hidden="1" customHeight="1" outlineLevel="1">
      <c r="A60" s="609" t="s">
        <v>402</v>
      </c>
      <c r="B60" s="609"/>
      <c r="C60" s="509">
        <v>1000000</v>
      </c>
      <c r="D60" s="510"/>
      <c r="E60" s="510"/>
      <c r="F60" s="510"/>
      <c r="G60" s="509">
        <v>1000000</v>
      </c>
      <c r="H60" s="511"/>
      <c r="I60" s="512"/>
    </row>
    <row r="61" spans="1:9" ht="21.75" customHeight="1" collapsed="1">
      <c r="A61" s="612" t="s">
        <v>33</v>
      </c>
      <c r="B61" s="612"/>
      <c r="C61" s="275">
        <v>50476643</v>
      </c>
      <c r="D61" s="276"/>
      <c r="E61" s="276"/>
      <c r="F61" s="276"/>
      <c r="G61" s="275">
        <v>50476643</v>
      </c>
      <c r="H61" s="277"/>
      <c r="I61" s="278"/>
    </row>
    <row r="62" spans="1:9" ht="36" hidden="1" customHeight="1" outlineLevel="1">
      <c r="A62" s="609" t="s">
        <v>34</v>
      </c>
      <c r="B62" s="609"/>
      <c r="C62" s="509">
        <v>50476643</v>
      </c>
      <c r="D62" s="510"/>
      <c r="E62" s="510"/>
      <c r="F62" s="510"/>
      <c r="G62" s="509">
        <v>50476643</v>
      </c>
      <c r="H62" s="511"/>
      <c r="I62" s="512"/>
    </row>
    <row r="63" spans="1:9" ht="21.75" customHeight="1" collapsed="1">
      <c r="A63" s="612" t="s">
        <v>35</v>
      </c>
      <c r="B63" s="612"/>
      <c r="C63" s="275">
        <v>47255569.75</v>
      </c>
      <c r="D63" s="276"/>
      <c r="E63" s="275">
        <v>587519410.22000003</v>
      </c>
      <c r="F63" s="276"/>
      <c r="G63" s="275">
        <v>634774979.97000003</v>
      </c>
      <c r="H63" s="277"/>
      <c r="I63" s="278"/>
    </row>
    <row r="64" spans="1:9" ht="24" hidden="1" customHeight="1" outlineLevel="1">
      <c r="A64" s="609" t="s">
        <v>248</v>
      </c>
      <c r="B64" s="609"/>
      <c r="C64" s="509">
        <v>4500000</v>
      </c>
      <c r="D64" s="510"/>
      <c r="E64" s="510"/>
      <c r="F64" s="510"/>
      <c r="G64" s="509">
        <v>4500000</v>
      </c>
      <c r="H64" s="511"/>
      <c r="I64" s="512"/>
    </row>
    <row r="65" spans="1:9" ht="24" hidden="1" customHeight="1" outlineLevel="1">
      <c r="A65" s="609" t="s">
        <v>36</v>
      </c>
      <c r="B65" s="609"/>
      <c r="C65" s="509">
        <v>42755569.75</v>
      </c>
      <c r="D65" s="510"/>
      <c r="E65" s="509">
        <v>587519410.22000003</v>
      </c>
      <c r="F65" s="510"/>
      <c r="G65" s="509">
        <v>630274979.97000003</v>
      </c>
      <c r="H65" s="511"/>
      <c r="I65" s="512"/>
    </row>
    <row r="66" spans="1:9" ht="24" hidden="1" customHeight="1" outlineLevel="2">
      <c r="A66" s="615" t="s">
        <v>37</v>
      </c>
      <c r="B66" s="615"/>
      <c r="C66" s="509">
        <v>42755569.75</v>
      </c>
      <c r="D66" s="510"/>
      <c r="E66" s="509">
        <v>13995792.859999999</v>
      </c>
      <c r="F66" s="510"/>
      <c r="G66" s="509">
        <v>56751362.609999999</v>
      </c>
      <c r="H66" s="511"/>
      <c r="I66" s="512"/>
    </row>
    <row r="67" spans="1:9" ht="24" hidden="1" customHeight="1" outlineLevel="2">
      <c r="A67" s="615" t="s">
        <v>38</v>
      </c>
      <c r="B67" s="615"/>
      <c r="C67" s="510"/>
      <c r="D67" s="510"/>
      <c r="E67" s="509">
        <v>573523617.36000001</v>
      </c>
      <c r="F67" s="510"/>
      <c r="G67" s="509">
        <v>573523617.36000001</v>
      </c>
      <c r="H67" s="511"/>
      <c r="I67" s="512"/>
    </row>
    <row r="68" spans="1:9" ht="21.75" customHeight="1" collapsed="1">
      <c r="A68" s="612" t="s">
        <v>40</v>
      </c>
      <c r="B68" s="612"/>
      <c r="C68" s="276"/>
      <c r="D68" s="275">
        <v>314913055.55000001</v>
      </c>
      <c r="E68" s="275">
        <v>1237124777.78</v>
      </c>
      <c r="F68" s="275">
        <v>1081968666.6700001</v>
      </c>
      <c r="G68" s="276"/>
      <c r="H68" s="614">
        <v>159756944.44</v>
      </c>
      <c r="I68" s="614"/>
    </row>
    <row r="69" spans="1:9" ht="36" customHeight="1" outlineLevel="1">
      <c r="A69" s="609" t="s">
        <v>252</v>
      </c>
      <c r="B69" s="609"/>
      <c r="C69" s="510"/>
      <c r="D69" s="509">
        <v>314913055.55000001</v>
      </c>
      <c r="E69" s="509">
        <v>1237124777.78</v>
      </c>
      <c r="F69" s="509">
        <v>1081968666.6700001</v>
      </c>
      <c r="G69" s="510"/>
      <c r="H69" s="613">
        <v>159756944.44</v>
      </c>
      <c r="I69" s="613"/>
    </row>
    <row r="70" spans="1:9" ht="11.25" customHeight="1">
      <c r="A70" s="612" t="s">
        <v>41</v>
      </c>
      <c r="B70" s="612"/>
      <c r="C70" s="276"/>
      <c r="D70" s="275">
        <v>10222270.23</v>
      </c>
      <c r="E70" s="275">
        <v>199410700.15000001</v>
      </c>
      <c r="F70" s="275">
        <v>198327634.50999999</v>
      </c>
      <c r="G70" s="276"/>
      <c r="H70" s="614">
        <v>9139204.5899999999</v>
      </c>
      <c r="I70" s="614"/>
    </row>
    <row r="71" spans="1:9" ht="24" hidden="1" customHeight="1" outlineLevel="1">
      <c r="A71" s="609" t="s">
        <v>43</v>
      </c>
      <c r="B71" s="609"/>
      <c r="C71" s="510"/>
      <c r="D71" s="510"/>
      <c r="E71" s="509">
        <v>888486</v>
      </c>
      <c r="F71" s="509">
        <v>1060677</v>
      </c>
      <c r="G71" s="510"/>
      <c r="H71" s="613">
        <v>172191</v>
      </c>
      <c r="I71" s="613"/>
    </row>
    <row r="72" spans="1:9" ht="24" hidden="1" customHeight="1" outlineLevel="1">
      <c r="A72" s="609" t="s">
        <v>42</v>
      </c>
      <c r="B72" s="609"/>
      <c r="C72" s="510"/>
      <c r="D72" s="509">
        <v>9099206.2300000004</v>
      </c>
      <c r="E72" s="509">
        <v>153815143.15000001</v>
      </c>
      <c r="F72" s="509">
        <v>153562634.50999999</v>
      </c>
      <c r="G72" s="510"/>
      <c r="H72" s="613">
        <v>8846697.5899999999</v>
      </c>
      <c r="I72" s="613"/>
    </row>
    <row r="73" spans="1:9" ht="24" hidden="1" customHeight="1" outlineLevel="2">
      <c r="A73" s="615" t="s">
        <v>425</v>
      </c>
      <c r="B73" s="615"/>
      <c r="C73" s="510"/>
      <c r="D73" s="509">
        <v>9099206.2300000004</v>
      </c>
      <c r="E73" s="509">
        <v>153815143.15000001</v>
      </c>
      <c r="F73" s="509">
        <v>153562634.50999999</v>
      </c>
      <c r="G73" s="510"/>
      <c r="H73" s="613">
        <v>8846697.5899999999</v>
      </c>
      <c r="I73" s="613"/>
    </row>
    <row r="74" spans="1:9" ht="12" hidden="1" customHeight="1" outlineLevel="1" collapsed="1">
      <c r="A74" s="609" t="s">
        <v>44</v>
      </c>
      <c r="B74" s="609"/>
      <c r="C74" s="510"/>
      <c r="D74" s="510"/>
      <c r="E74" s="509">
        <v>576705</v>
      </c>
      <c r="F74" s="509">
        <v>697021</v>
      </c>
      <c r="G74" s="510"/>
      <c r="H74" s="613">
        <v>120316</v>
      </c>
      <c r="I74" s="613"/>
    </row>
    <row r="75" spans="1:9" ht="12" hidden="1" customHeight="1" outlineLevel="1">
      <c r="A75" s="609" t="s">
        <v>45</v>
      </c>
      <c r="B75" s="609"/>
      <c r="C75" s="510"/>
      <c r="D75" s="510"/>
      <c r="E75" s="509">
        <v>813525</v>
      </c>
      <c r="F75" s="509">
        <v>813525</v>
      </c>
      <c r="G75" s="510"/>
      <c r="H75" s="511"/>
      <c r="I75" s="512"/>
    </row>
    <row r="76" spans="1:9" ht="24" hidden="1" customHeight="1" outlineLevel="1">
      <c r="A76" s="609" t="s">
        <v>403</v>
      </c>
      <c r="B76" s="609"/>
      <c r="C76" s="510"/>
      <c r="D76" s="510"/>
      <c r="E76" s="509">
        <v>11076</v>
      </c>
      <c r="F76" s="509">
        <v>11076</v>
      </c>
      <c r="G76" s="510"/>
      <c r="H76" s="511"/>
      <c r="I76" s="512"/>
    </row>
    <row r="77" spans="1:9" ht="12" hidden="1" customHeight="1" outlineLevel="1">
      <c r="A77" s="609" t="s">
        <v>46</v>
      </c>
      <c r="B77" s="609"/>
      <c r="C77" s="510"/>
      <c r="D77" s="509">
        <v>1123064</v>
      </c>
      <c r="E77" s="509">
        <v>43285334</v>
      </c>
      <c r="F77" s="509">
        <v>42162270</v>
      </c>
      <c r="G77" s="510"/>
      <c r="H77" s="511"/>
      <c r="I77" s="512"/>
    </row>
    <row r="78" spans="1:9" ht="12" hidden="1" customHeight="1" outlineLevel="1">
      <c r="A78" s="609" t="s">
        <v>47</v>
      </c>
      <c r="B78" s="609"/>
      <c r="C78" s="510"/>
      <c r="D78" s="510"/>
      <c r="E78" s="509">
        <v>20431</v>
      </c>
      <c r="F78" s="509">
        <v>20431</v>
      </c>
      <c r="G78" s="510"/>
      <c r="H78" s="511"/>
      <c r="I78" s="512"/>
    </row>
    <row r="79" spans="1:9" ht="32.25" customHeight="1" collapsed="1">
      <c r="A79" s="612" t="s">
        <v>48</v>
      </c>
      <c r="B79" s="612"/>
      <c r="C79" s="276"/>
      <c r="D79" s="276"/>
      <c r="E79" s="275">
        <v>2051637</v>
      </c>
      <c r="F79" s="275">
        <v>2444382</v>
      </c>
      <c r="G79" s="276"/>
      <c r="H79" s="614">
        <v>392745</v>
      </c>
      <c r="I79" s="614"/>
    </row>
    <row r="80" spans="1:9" ht="24" hidden="1" customHeight="1" outlineLevel="1">
      <c r="A80" s="609" t="s">
        <v>49</v>
      </c>
      <c r="B80" s="609"/>
      <c r="C80" s="510"/>
      <c r="D80" s="510"/>
      <c r="E80" s="509">
        <v>828440</v>
      </c>
      <c r="F80" s="509">
        <v>982778</v>
      </c>
      <c r="G80" s="510"/>
      <c r="H80" s="613">
        <v>154338</v>
      </c>
      <c r="I80" s="613"/>
    </row>
    <row r="81" spans="1:9" ht="24" hidden="1" customHeight="1" outlineLevel="2">
      <c r="A81" s="615" t="s">
        <v>187</v>
      </c>
      <c r="B81" s="615"/>
      <c r="C81" s="510"/>
      <c r="D81" s="510"/>
      <c r="E81" s="509">
        <v>286625</v>
      </c>
      <c r="F81" s="509">
        <v>339710</v>
      </c>
      <c r="G81" s="510"/>
      <c r="H81" s="613">
        <v>53085</v>
      </c>
      <c r="I81" s="613"/>
    </row>
    <row r="82" spans="1:9" ht="36" hidden="1" customHeight="1" outlineLevel="2">
      <c r="A82" s="615" t="s">
        <v>199</v>
      </c>
      <c r="B82" s="615"/>
      <c r="C82" s="510"/>
      <c r="D82" s="510"/>
      <c r="E82" s="509">
        <v>240297</v>
      </c>
      <c r="F82" s="509">
        <v>280798</v>
      </c>
      <c r="G82" s="510"/>
      <c r="H82" s="613">
        <v>40501</v>
      </c>
      <c r="I82" s="613"/>
    </row>
    <row r="83" spans="1:9" ht="36" hidden="1" customHeight="1" outlineLevel="2">
      <c r="A83" s="615" t="s">
        <v>77</v>
      </c>
      <c r="B83" s="615"/>
      <c r="C83" s="510"/>
      <c r="D83" s="510"/>
      <c r="E83" s="509">
        <v>301518</v>
      </c>
      <c r="F83" s="509">
        <v>362270</v>
      </c>
      <c r="G83" s="510"/>
      <c r="H83" s="613">
        <v>60752</v>
      </c>
      <c r="I83" s="613"/>
    </row>
    <row r="84" spans="1:9" ht="24" hidden="1" customHeight="1" outlineLevel="1">
      <c r="A84" s="609" t="s">
        <v>50</v>
      </c>
      <c r="B84" s="609"/>
      <c r="C84" s="510"/>
      <c r="D84" s="510"/>
      <c r="E84" s="509">
        <v>1223197</v>
      </c>
      <c r="F84" s="509">
        <v>1461604</v>
      </c>
      <c r="G84" s="510"/>
      <c r="H84" s="613">
        <v>238407</v>
      </c>
      <c r="I84" s="613"/>
    </row>
    <row r="85" spans="1:9" ht="21.75" customHeight="1" collapsed="1">
      <c r="A85" s="612" t="s">
        <v>51</v>
      </c>
      <c r="B85" s="612"/>
      <c r="C85" s="276"/>
      <c r="D85" s="275">
        <v>15236714</v>
      </c>
      <c r="E85" s="275">
        <v>812057411.71000004</v>
      </c>
      <c r="F85" s="275">
        <v>813178864.38</v>
      </c>
      <c r="G85" s="276"/>
      <c r="H85" s="614">
        <v>16358166.67</v>
      </c>
      <c r="I85" s="614"/>
    </row>
    <row r="86" spans="1:9" ht="36" customHeight="1" outlineLevel="1">
      <c r="A86" s="609" t="s">
        <v>52</v>
      </c>
      <c r="B86" s="609"/>
      <c r="C86" s="510"/>
      <c r="D86" s="509">
        <v>2111714</v>
      </c>
      <c r="E86" s="509">
        <v>800727489.85000002</v>
      </c>
      <c r="F86" s="509">
        <v>800239945.51999998</v>
      </c>
      <c r="G86" s="510"/>
      <c r="H86" s="613">
        <v>1624169.67</v>
      </c>
      <c r="I86" s="613"/>
    </row>
    <row r="87" spans="1:9" ht="24" customHeight="1" outlineLevel="1">
      <c r="A87" s="609" t="s">
        <v>53</v>
      </c>
      <c r="B87" s="609"/>
      <c r="C87" s="510"/>
      <c r="D87" s="510"/>
      <c r="E87" s="509">
        <v>10761083.359999999</v>
      </c>
      <c r="F87" s="509">
        <v>12370080.359999999</v>
      </c>
      <c r="G87" s="510"/>
      <c r="H87" s="613">
        <v>1608997</v>
      </c>
      <c r="I87" s="613"/>
    </row>
    <row r="88" spans="1:9" ht="24" customHeight="1" outlineLevel="1">
      <c r="A88" s="609" t="s">
        <v>188</v>
      </c>
      <c r="B88" s="609"/>
      <c r="C88" s="510"/>
      <c r="D88" s="509">
        <v>13125000</v>
      </c>
      <c r="E88" s="509">
        <v>568838.5</v>
      </c>
      <c r="F88" s="509">
        <v>568838.5</v>
      </c>
      <c r="G88" s="510"/>
      <c r="H88" s="613">
        <v>13125000</v>
      </c>
      <c r="I88" s="613"/>
    </row>
    <row r="89" spans="1:9" ht="24" customHeight="1" outlineLevel="2">
      <c r="A89" s="615" t="s">
        <v>189</v>
      </c>
      <c r="B89" s="615"/>
      <c r="C89" s="510"/>
      <c r="D89" s="509">
        <v>13125000</v>
      </c>
      <c r="E89" s="509">
        <v>568838.5</v>
      </c>
      <c r="F89" s="509">
        <v>568838.5</v>
      </c>
      <c r="G89" s="510"/>
      <c r="H89" s="613">
        <v>13125000</v>
      </c>
      <c r="I89" s="613"/>
    </row>
    <row r="90" spans="1:9" ht="21.75" customHeight="1">
      <c r="A90" s="612" t="s">
        <v>54</v>
      </c>
      <c r="B90" s="612"/>
      <c r="C90" s="276"/>
      <c r="D90" s="275">
        <v>11162510.74</v>
      </c>
      <c r="E90" s="275">
        <v>5641230.8700000001</v>
      </c>
      <c r="F90" s="294">
        <v>-82316</v>
      </c>
      <c r="G90" s="276"/>
      <c r="H90" s="614">
        <v>5438963.8700000001</v>
      </c>
      <c r="I90" s="614"/>
    </row>
    <row r="91" spans="1:9" ht="24" hidden="1" customHeight="1" outlineLevel="1">
      <c r="A91" s="609" t="s">
        <v>55</v>
      </c>
      <c r="B91" s="609"/>
      <c r="C91" s="510"/>
      <c r="D91" s="509">
        <v>11043973.74</v>
      </c>
      <c r="E91" s="509">
        <v>5641230.8700000001</v>
      </c>
      <c r="F91" s="510"/>
      <c r="G91" s="510"/>
      <c r="H91" s="613">
        <v>5402742.8700000001</v>
      </c>
      <c r="I91" s="613"/>
    </row>
    <row r="92" spans="1:9" ht="36" hidden="1" customHeight="1" outlineLevel="1">
      <c r="A92" s="609" t="s">
        <v>200</v>
      </c>
      <c r="B92" s="609"/>
      <c r="C92" s="510"/>
      <c r="D92" s="509">
        <v>118537</v>
      </c>
      <c r="E92" s="510"/>
      <c r="F92" s="519">
        <v>-82316</v>
      </c>
      <c r="G92" s="510"/>
      <c r="H92" s="613">
        <v>36221</v>
      </c>
      <c r="I92" s="613"/>
    </row>
    <row r="93" spans="1:9" ht="21.75" customHeight="1" collapsed="1">
      <c r="A93" s="612" t="s">
        <v>56</v>
      </c>
      <c r="B93" s="612"/>
      <c r="C93" s="276"/>
      <c r="D93" s="275">
        <v>412448000</v>
      </c>
      <c r="E93" s="275">
        <v>1377980000</v>
      </c>
      <c r="F93" s="275">
        <v>1390356000</v>
      </c>
      <c r="G93" s="276"/>
      <c r="H93" s="614">
        <v>424824000</v>
      </c>
      <c r="I93" s="614"/>
    </row>
    <row r="94" spans="1:9" ht="24" hidden="1" customHeight="1" outlineLevel="1">
      <c r="A94" s="609" t="s">
        <v>57</v>
      </c>
      <c r="B94" s="609"/>
      <c r="C94" s="510"/>
      <c r="D94" s="509">
        <v>412448000</v>
      </c>
      <c r="E94" s="509">
        <v>1377980000</v>
      </c>
      <c r="F94" s="509">
        <v>1390356000</v>
      </c>
      <c r="G94" s="510"/>
      <c r="H94" s="613">
        <v>424824000</v>
      </c>
      <c r="I94" s="613"/>
    </row>
    <row r="95" spans="1:9" ht="21.75" customHeight="1" collapsed="1">
      <c r="A95" s="612" t="s">
        <v>59</v>
      </c>
      <c r="B95" s="612"/>
      <c r="C95" s="276"/>
      <c r="D95" s="275">
        <v>4993815556.2800007</v>
      </c>
      <c r="E95" s="275">
        <v>1278316991.6899998</v>
      </c>
      <c r="F95" s="275">
        <v>2227167723.0799999</v>
      </c>
      <c r="G95" s="276"/>
      <c r="H95" s="614">
        <v>5942666287.670001</v>
      </c>
      <c r="I95" s="614"/>
    </row>
    <row r="96" spans="1:9" ht="48" hidden="1" customHeight="1" outlineLevel="1">
      <c r="A96" s="609" t="s">
        <v>253</v>
      </c>
      <c r="B96" s="609"/>
      <c r="C96" s="510"/>
      <c r="D96" s="509">
        <v>4993815556.2800007</v>
      </c>
      <c r="E96" s="509">
        <v>1278316991.6899998</v>
      </c>
      <c r="F96" s="509">
        <v>2227167723.0799999</v>
      </c>
      <c r="G96" s="510"/>
      <c r="H96" s="613">
        <v>5942666287.670001</v>
      </c>
      <c r="I96" s="613"/>
    </row>
    <row r="97" spans="1:9" ht="24" hidden="1" customHeight="1" outlineLevel="2">
      <c r="A97" s="615" t="s">
        <v>254</v>
      </c>
      <c r="B97" s="615"/>
      <c r="C97" s="510"/>
      <c r="D97" s="509">
        <v>5000000000</v>
      </c>
      <c r="E97" s="509">
        <v>1277000000</v>
      </c>
      <c r="F97" s="509">
        <v>2227000000</v>
      </c>
      <c r="G97" s="510"/>
      <c r="H97" s="613">
        <v>5950000000</v>
      </c>
      <c r="I97" s="613"/>
    </row>
    <row r="98" spans="1:9" ht="24" hidden="1" customHeight="1" outlineLevel="2">
      <c r="A98" s="615" t="s">
        <v>255</v>
      </c>
      <c r="B98" s="615"/>
      <c r="C98" s="509">
        <v>6184443.7199999997</v>
      </c>
      <c r="D98" s="510"/>
      <c r="E98" s="509">
        <v>1316991.69</v>
      </c>
      <c r="F98" s="509">
        <v>167723.07999999999</v>
      </c>
      <c r="G98" s="509">
        <v>7333712.3300000001</v>
      </c>
      <c r="H98" s="511"/>
      <c r="I98" s="512"/>
    </row>
    <row r="99" spans="1:9" ht="11.25" customHeight="1" collapsed="1">
      <c r="A99" s="612" t="s">
        <v>61</v>
      </c>
      <c r="B99" s="612"/>
      <c r="C99" s="276"/>
      <c r="D99" s="275">
        <v>81200000</v>
      </c>
      <c r="E99" s="276"/>
      <c r="F99" s="276"/>
      <c r="G99" s="276"/>
      <c r="H99" s="614">
        <v>81200000</v>
      </c>
      <c r="I99" s="614"/>
    </row>
    <row r="100" spans="1:9" ht="12" hidden="1" customHeight="1" outlineLevel="1">
      <c r="A100" s="609" t="s">
        <v>62</v>
      </c>
      <c r="B100" s="609"/>
      <c r="C100" s="510"/>
      <c r="D100" s="509">
        <v>81200000</v>
      </c>
      <c r="E100" s="510"/>
      <c r="F100" s="510"/>
      <c r="G100" s="510"/>
      <c r="H100" s="613">
        <v>81200000</v>
      </c>
      <c r="I100" s="613"/>
    </row>
    <row r="101" spans="1:9" ht="21.75" customHeight="1" collapsed="1">
      <c r="A101" s="612" t="s">
        <v>190</v>
      </c>
      <c r="B101" s="612"/>
      <c r="C101" s="276"/>
      <c r="D101" s="275">
        <v>2642973292.4099998</v>
      </c>
      <c r="E101" s="276"/>
      <c r="F101" s="275">
        <v>160309108.78</v>
      </c>
      <c r="G101" s="276"/>
      <c r="H101" s="614">
        <v>2803282401.1900001</v>
      </c>
      <c r="I101" s="614"/>
    </row>
    <row r="102" spans="1:9" ht="36" hidden="1" customHeight="1" outlineLevel="1">
      <c r="A102" s="609" t="s">
        <v>191</v>
      </c>
      <c r="B102" s="609"/>
      <c r="C102" s="510"/>
      <c r="D102" s="519">
        <v>-969180</v>
      </c>
      <c r="E102" s="510"/>
      <c r="F102" s="509">
        <v>160309108.78</v>
      </c>
      <c r="G102" s="510"/>
      <c r="H102" s="613">
        <v>159339928.78</v>
      </c>
      <c r="I102" s="613"/>
    </row>
    <row r="103" spans="1:9" ht="36" hidden="1" customHeight="1" outlineLevel="1">
      <c r="A103" s="609" t="s">
        <v>192</v>
      </c>
      <c r="B103" s="609"/>
      <c r="C103" s="510"/>
      <c r="D103" s="509">
        <v>2643942472.4099998</v>
      </c>
      <c r="E103" s="510"/>
      <c r="F103" s="510"/>
      <c r="G103" s="510"/>
      <c r="H103" s="613">
        <v>2643942472.4099998</v>
      </c>
      <c r="I103" s="613"/>
    </row>
    <row r="104" spans="1:9" ht="21.75" customHeight="1" collapsed="1">
      <c r="A104" s="612" t="s">
        <v>193</v>
      </c>
      <c r="B104" s="612"/>
      <c r="C104" s="276"/>
      <c r="D104" s="276"/>
      <c r="E104" s="275">
        <v>1304046136.9100001</v>
      </c>
      <c r="F104" s="275">
        <v>1304046136.9100001</v>
      </c>
      <c r="G104" s="276"/>
      <c r="H104" s="277"/>
      <c r="I104" s="278"/>
    </row>
    <row r="105" spans="1:9" ht="24" hidden="1" customHeight="1" outlineLevel="1">
      <c r="A105" s="609" t="s">
        <v>194</v>
      </c>
      <c r="B105" s="609"/>
      <c r="C105" s="510"/>
      <c r="D105" s="510"/>
      <c r="E105" s="509">
        <v>1304046136.9100001</v>
      </c>
      <c r="F105" s="509">
        <v>1304046136.9100001</v>
      </c>
      <c r="G105" s="510"/>
      <c r="H105" s="511"/>
      <c r="I105" s="512"/>
    </row>
    <row r="106" spans="1:9" ht="21.75" customHeight="1" collapsed="1">
      <c r="A106" s="612" t="s">
        <v>66</v>
      </c>
      <c r="B106" s="612"/>
      <c r="C106" s="276"/>
      <c r="D106" s="276"/>
      <c r="E106" s="275">
        <v>1267812350.0599999</v>
      </c>
      <c r="F106" s="275">
        <v>1267812350.0599999</v>
      </c>
      <c r="G106" s="276"/>
      <c r="H106" s="277"/>
      <c r="I106" s="278"/>
    </row>
    <row r="107" spans="1:9" ht="24" hidden="1" customHeight="1" outlineLevel="1">
      <c r="A107" s="609" t="s">
        <v>67</v>
      </c>
      <c r="B107" s="609"/>
      <c r="C107" s="510"/>
      <c r="D107" s="510"/>
      <c r="E107" s="509">
        <v>1267812350.0599999</v>
      </c>
      <c r="F107" s="509">
        <v>1267812350.0599999</v>
      </c>
      <c r="G107" s="510"/>
      <c r="H107" s="511"/>
      <c r="I107" s="512"/>
    </row>
    <row r="108" spans="1:9" ht="21.75" customHeight="1" collapsed="1">
      <c r="A108" s="612" t="s">
        <v>68</v>
      </c>
      <c r="B108" s="612"/>
      <c r="C108" s="276"/>
      <c r="D108" s="276"/>
      <c r="E108" s="275">
        <v>7474175.4900000002</v>
      </c>
      <c r="F108" s="275">
        <v>7474175.4900000002</v>
      </c>
      <c r="G108" s="276"/>
      <c r="H108" s="277"/>
      <c r="I108" s="278"/>
    </row>
    <row r="109" spans="1:9" ht="24" hidden="1" customHeight="1" outlineLevel="1">
      <c r="A109" s="609" t="s">
        <v>69</v>
      </c>
      <c r="B109" s="609"/>
      <c r="C109" s="510"/>
      <c r="D109" s="510"/>
      <c r="E109" s="509">
        <v>5386175.4900000002</v>
      </c>
      <c r="F109" s="509">
        <v>5386175.4900000002</v>
      </c>
      <c r="G109" s="510"/>
      <c r="H109" s="511"/>
      <c r="I109" s="512"/>
    </row>
    <row r="110" spans="1:9" ht="12" hidden="1" customHeight="1" outlineLevel="1">
      <c r="A110" s="609" t="s">
        <v>348</v>
      </c>
      <c r="B110" s="609"/>
      <c r="C110" s="510"/>
      <c r="D110" s="510"/>
      <c r="E110" s="509">
        <v>2088000</v>
      </c>
      <c r="F110" s="509">
        <v>2088000</v>
      </c>
      <c r="G110" s="510"/>
      <c r="H110" s="511"/>
      <c r="I110" s="512"/>
    </row>
    <row r="111" spans="1:9" ht="11.25" customHeight="1" collapsed="1">
      <c r="A111" s="612" t="s">
        <v>70</v>
      </c>
      <c r="B111" s="612"/>
      <c r="C111" s="276"/>
      <c r="D111" s="276"/>
      <c r="E111" s="275">
        <v>28759611.359999999</v>
      </c>
      <c r="F111" s="275">
        <v>28759611.359999999</v>
      </c>
      <c r="G111" s="276"/>
      <c r="H111" s="277"/>
      <c r="I111" s="278"/>
    </row>
    <row r="112" spans="1:9" ht="24" hidden="1" customHeight="1" outlineLevel="1">
      <c r="A112" s="609" t="s">
        <v>404</v>
      </c>
      <c r="B112" s="609"/>
      <c r="C112" s="510"/>
      <c r="D112" s="510"/>
      <c r="E112" s="509">
        <v>2409671.4300000002</v>
      </c>
      <c r="F112" s="509">
        <v>2409671.4300000002</v>
      </c>
      <c r="G112" s="510"/>
      <c r="H112" s="511"/>
      <c r="I112" s="512"/>
    </row>
    <row r="113" spans="1:9" ht="24" hidden="1" customHeight="1" outlineLevel="1">
      <c r="A113" s="609" t="s">
        <v>71</v>
      </c>
      <c r="B113" s="609"/>
      <c r="C113" s="510"/>
      <c r="D113" s="510"/>
      <c r="E113" s="509">
        <v>202717.71</v>
      </c>
      <c r="F113" s="509">
        <v>202717.71</v>
      </c>
      <c r="G113" s="510"/>
      <c r="H113" s="511"/>
      <c r="I113" s="512"/>
    </row>
    <row r="114" spans="1:9" ht="12" hidden="1" customHeight="1" outlineLevel="1">
      <c r="A114" s="609" t="s">
        <v>195</v>
      </c>
      <c r="B114" s="609"/>
      <c r="C114" s="510"/>
      <c r="D114" s="510"/>
      <c r="E114" s="509">
        <v>26147222.219999999</v>
      </c>
      <c r="F114" s="509">
        <v>26147222.219999999</v>
      </c>
      <c r="G114" s="510"/>
      <c r="H114" s="511"/>
      <c r="I114" s="512"/>
    </row>
    <row r="115" spans="1:9" ht="32.25" customHeight="1" collapsed="1">
      <c r="A115" s="612" t="s">
        <v>250</v>
      </c>
      <c r="B115" s="612"/>
      <c r="C115" s="276"/>
      <c r="D115" s="276"/>
      <c r="E115" s="275">
        <v>44392419</v>
      </c>
      <c r="F115" s="275">
        <v>44392419</v>
      </c>
      <c r="G115" s="276"/>
      <c r="H115" s="277"/>
      <c r="I115" s="278"/>
    </row>
    <row r="116" spans="1:9" ht="36" hidden="1" customHeight="1" outlineLevel="1">
      <c r="A116" s="609" t="s">
        <v>251</v>
      </c>
      <c r="B116" s="609"/>
      <c r="C116" s="510"/>
      <c r="D116" s="510"/>
      <c r="E116" s="509">
        <v>44392419</v>
      </c>
      <c r="F116" s="509">
        <v>44392419</v>
      </c>
      <c r="G116" s="510"/>
      <c r="H116" s="511"/>
      <c r="I116" s="512"/>
    </row>
    <row r="117" spans="1:9" ht="21.75" customHeight="1" collapsed="1">
      <c r="A117" s="612" t="s">
        <v>72</v>
      </c>
      <c r="B117" s="612"/>
      <c r="C117" s="276"/>
      <c r="D117" s="276"/>
      <c r="E117" s="275">
        <v>18578271.850000001</v>
      </c>
      <c r="F117" s="275">
        <v>18578271.850000001</v>
      </c>
      <c r="G117" s="276"/>
      <c r="H117" s="277"/>
      <c r="I117" s="278"/>
    </row>
    <row r="118" spans="1:9" ht="24" hidden="1" customHeight="1" outlineLevel="1">
      <c r="A118" s="609" t="s">
        <v>73</v>
      </c>
      <c r="B118" s="609"/>
      <c r="C118" s="510"/>
      <c r="D118" s="510"/>
      <c r="E118" s="509">
        <v>18575687.620000001</v>
      </c>
      <c r="F118" s="509">
        <v>18575687.620000001</v>
      </c>
      <c r="G118" s="510"/>
      <c r="H118" s="511"/>
      <c r="I118" s="512"/>
    </row>
    <row r="119" spans="1:9" ht="24" hidden="1" customHeight="1" outlineLevel="1">
      <c r="A119" s="609" t="s">
        <v>364</v>
      </c>
      <c r="B119" s="609"/>
      <c r="C119" s="510"/>
      <c r="D119" s="510"/>
      <c r="E119" s="509">
        <v>2584.23</v>
      </c>
      <c r="F119" s="509">
        <v>2584.23</v>
      </c>
      <c r="G119" s="510"/>
      <c r="H119" s="511"/>
      <c r="I119" s="512"/>
    </row>
    <row r="120" spans="1:9" ht="21.75" customHeight="1" collapsed="1">
      <c r="A120" s="612" t="s">
        <v>201</v>
      </c>
      <c r="B120" s="612"/>
      <c r="C120" s="276"/>
      <c r="D120" s="276"/>
      <c r="E120" s="275">
        <v>1078744111.97</v>
      </c>
      <c r="F120" s="275">
        <v>1078744111.97</v>
      </c>
      <c r="G120" s="276"/>
      <c r="H120" s="277"/>
      <c r="I120" s="278"/>
    </row>
    <row r="121" spans="1:9" ht="24" hidden="1" customHeight="1" outlineLevel="1">
      <c r="A121" s="609" t="s">
        <v>202</v>
      </c>
      <c r="B121" s="609"/>
      <c r="C121" s="510"/>
      <c r="D121" s="510"/>
      <c r="E121" s="509">
        <v>1078744111.97</v>
      </c>
      <c r="F121" s="509">
        <v>1078744111.97</v>
      </c>
      <c r="G121" s="510"/>
      <c r="H121" s="511"/>
      <c r="I121" s="512"/>
    </row>
    <row r="122" spans="1:9" ht="11.25" customHeight="1" collapsed="1">
      <c r="A122" s="612" t="s">
        <v>74</v>
      </c>
      <c r="B122" s="612"/>
      <c r="C122" s="276"/>
      <c r="D122" s="276"/>
      <c r="E122" s="275">
        <v>2022225.31</v>
      </c>
      <c r="F122" s="275">
        <v>2022225.31</v>
      </c>
      <c r="G122" s="276"/>
      <c r="H122" s="277"/>
      <c r="I122" s="278"/>
    </row>
    <row r="123" spans="1:9" ht="24" hidden="1" customHeight="1" outlineLevel="1">
      <c r="A123" s="609" t="s">
        <v>405</v>
      </c>
      <c r="B123" s="609"/>
      <c r="C123" s="510"/>
      <c r="D123" s="510"/>
      <c r="E123" s="509">
        <v>936425</v>
      </c>
      <c r="F123" s="509">
        <v>936425</v>
      </c>
      <c r="G123" s="510"/>
      <c r="H123" s="511"/>
      <c r="I123" s="512"/>
    </row>
    <row r="124" spans="1:9" ht="24" hidden="1" customHeight="1" outlineLevel="1">
      <c r="A124" s="609" t="s">
        <v>75</v>
      </c>
      <c r="B124" s="609"/>
      <c r="C124" s="510"/>
      <c r="D124" s="510"/>
      <c r="E124" s="509">
        <v>12763.8</v>
      </c>
      <c r="F124" s="509">
        <v>12763.8</v>
      </c>
      <c r="G124" s="510"/>
      <c r="H124" s="511"/>
      <c r="I124" s="512"/>
    </row>
    <row r="125" spans="1:9" ht="24" hidden="1" customHeight="1" outlineLevel="1">
      <c r="A125" s="609" t="s">
        <v>197</v>
      </c>
      <c r="B125" s="609"/>
      <c r="C125" s="510"/>
      <c r="D125" s="510"/>
      <c r="E125" s="519">
        <v>-82316</v>
      </c>
      <c r="F125" s="519">
        <v>-82316</v>
      </c>
      <c r="G125" s="510"/>
      <c r="H125" s="511"/>
      <c r="I125" s="512"/>
    </row>
    <row r="126" spans="1:9" ht="12" hidden="1" customHeight="1" outlineLevel="1">
      <c r="A126" s="609" t="s">
        <v>198</v>
      </c>
      <c r="B126" s="609"/>
      <c r="C126" s="510"/>
      <c r="D126" s="510"/>
      <c r="E126" s="509">
        <v>1155352.51</v>
      </c>
      <c r="F126" s="509">
        <v>1155352.51</v>
      </c>
      <c r="G126" s="510"/>
      <c r="H126" s="511"/>
      <c r="I126" s="512"/>
    </row>
    <row r="127" spans="1:9" ht="12" customHeight="1" collapsed="1">
      <c r="A127" s="610" t="s">
        <v>0</v>
      </c>
      <c r="B127" s="610"/>
      <c r="C127" s="520">
        <v>8481971399.21</v>
      </c>
      <c r="D127" s="520">
        <v>8481971399.21</v>
      </c>
      <c r="E127" s="520">
        <v>42799083310.610001</v>
      </c>
      <c r="F127" s="520">
        <v>42799083310.610001</v>
      </c>
      <c r="G127" s="520">
        <v>9443058713.4300003</v>
      </c>
      <c r="H127" s="611">
        <v>9443058713.4300003</v>
      </c>
      <c r="I127" s="611"/>
    </row>
  </sheetData>
  <mergeCells count="162">
    <mergeCell ref="A1:H1"/>
    <mergeCell ref="A2:H2"/>
    <mergeCell ref="B4:H4"/>
    <mergeCell ref="A6:B6"/>
    <mergeCell ref="C6:D6"/>
    <mergeCell ref="E6:F6"/>
    <mergeCell ref="G6:I6"/>
    <mergeCell ref="A12:B12"/>
    <mergeCell ref="A13:B13"/>
    <mergeCell ref="A14:B14"/>
    <mergeCell ref="A15:B15"/>
    <mergeCell ref="A16:B16"/>
    <mergeCell ref="A17:B17"/>
    <mergeCell ref="A7:B7"/>
    <mergeCell ref="H7:I7"/>
    <mergeCell ref="A8:B8"/>
    <mergeCell ref="A9:B9"/>
    <mergeCell ref="A10:B10"/>
    <mergeCell ref="A11:B11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36:B36"/>
    <mergeCell ref="A37:B37"/>
    <mergeCell ref="A38:B38"/>
    <mergeCell ref="H38:I38"/>
    <mergeCell ref="A39:B39"/>
    <mergeCell ref="A40:B40"/>
    <mergeCell ref="A30:B30"/>
    <mergeCell ref="A31:B31"/>
    <mergeCell ref="A32:B32"/>
    <mergeCell ref="A33:B33"/>
    <mergeCell ref="A34:B34"/>
    <mergeCell ref="A35:B35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70:B70"/>
    <mergeCell ref="H70:I70"/>
    <mergeCell ref="A71:B71"/>
    <mergeCell ref="H71:I71"/>
    <mergeCell ref="A72:B72"/>
    <mergeCell ref="H72:I72"/>
    <mergeCell ref="A65:B65"/>
    <mergeCell ref="A66:B66"/>
    <mergeCell ref="A67:B67"/>
    <mergeCell ref="A68:B68"/>
    <mergeCell ref="H68:I68"/>
    <mergeCell ref="A69:B69"/>
    <mergeCell ref="H69:I69"/>
    <mergeCell ref="A77:B77"/>
    <mergeCell ref="A78:B78"/>
    <mergeCell ref="A79:B79"/>
    <mergeCell ref="H79:I79"/>
    <mergeCell ref="A80:B80"/>
    <mergeCell ref="H80:I80"/>
    <mergeCell ref="A73:B73"/>
    <mergeCell ref="H73:I73"/>
    <mergeCell ref="A74:B74"/>
    <mergeCell ref="H74:I74"/>
    <mergeCell ref="A75:B75"/>
    <mergeCell ref="A76:B76"/>
    <mergeCell ref="A84:B84"/>
    <mergeCell ref="H84:I84"/>
    <mergeCell ref="A85:B85"/>
    <mergeCell ref="H85:I85"/>
    <mergeCell ref="A86:B86"/>
    <mergeCell ref="H86:I86"/>
    <mergeCell ref="A81:B81"/>
    <mergeCell ref="H81:I81"/>
    <mergeCell ref="A82:B82"/>
    <mergeCell ref="H82:I82"/>
    <mergeCell ref="A83:B83"/>
    <mergeCell ref="H83:I83"/>
    <mergeCell ref="A90:B90"/>
    <mergeCell ref="H90:I90"/>
    <mergeCell ref="A91:B91"/>
    <mergeCell ref="H91:I91"/>
    <mergeCell ref="A92:B92"/>
    <mergeCell ref="H92:I92"/>
    <mergeCell ref="A87:B87"/>
    <mergeCell ref="H87:I87"/>
    <mergeCell ref="A88:B88"/>
    <mergeCell ref="H88:I88"/>
    <mergeCell ref="A89:B89"/>
    <mergeCell ref="H89:I89"/>
    <mergeCell ref="A96:B96"/>
    <mergeCell ref="H96:I96"/>
    <mergeCell ref="A97:B97"/>
    <mergeCell ref="H97:I97"/>
    <mergeCell ref="A98:B98"/>
    <mergeCell ref="A99:B99"/>
    <mergeCell ref="H99:I99"/>
    <mergeCell ref="A93:B93"/>
    <mergeCell ref="H93:I93"/>
    <mergeCell ref="A94:B94"/>
    <mergeCell ref="H94:I94"/>
    <mergeCell ref="A95:B95"/>
    <mergeCell ref="H95:I95"/>
    <mergeCell ref="A103:B103"/>
    <mergeCell ref="H103:I103"/>
    <mergeCell ref="A104:B104"/>
    <mergeCell ref="A105:B105"/>
    <mergeCell ref="A106:B106"/>
    <mergeCell ref="A107:B107"/>
    <mergeCell ref="A100:B100"/>
    <mergeCell ref="H100:I100"/>
    <mergeCell ref="A101:B101"/>
    <mergeCell ref="H101:I101"/>
    <mergeCell ref="A102:B102"/>
    <mergeCell ref="H102:I102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26:B126"/>
    <mergeCell ref="A127:B127"/>
    <mergeCell ref="H127:I127"/>
    <mergeCell ref="A120:B120"/>
    <mergeCell ref="A121:B121"/>
    <mergeCell ref="A122:B122"/>
    <mergeCell ref="A123:B123"/>
    <mergeCell ref="A124:B124"/>
    <mergeCell ref="A125:B12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797F8-1B95-4B3A-8D3F-A033BB430065}">
  <dimension ref="A1:I61"/>
  <sheetViews>
    <sheetView workbookViewId="0">
      <selection activeCell="G58" sqref="G58"/>
    </sheetView>
  </sheetViews>
  <sheetFormatPr defaultRowHeight="11.25" outlineLevelRow="2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18" t="s">
        <v>452</v>
      </c>
      <c r="B1" s="618"/>
      <c r="C1" s="618"/>
      <c r="D1" s="618"/>
      <c r="E1" s="618"/>
      <c r="F1" s="618"/>
      <c r="G1" s="618"/>
      <c r="H1" s="618"/>
    </row>
    <row r="2" spans="1:9" ht="15.75" customHeight="1">
      <c r="A2" s="619" t="s">
        <v>838</v>
      </c>
      <c r="B2" s="619"/>
      <c r="C2" s="619"/>
      <c r="D2" s="619"/>
      <c r="E2" s="619"/>
      <c r="F2" s="619"/>
      <c r="G2" s="619"/>
      <c r="H2" s="619"/>
    </row>
    <row r="3" spans="1:9" ht="2.1" customHeight="1"/>
    <row r="4" spans="1:9" ht="11.25" customHeight="1">
      <c r="A4" s="507" t="s">
        <v>63</v>
      </c>
      <c r="B4" s="620" t="s">
        <v>64</v>
      </c>
      <c r="C4" s="620"/>
      <c r="D4" s="620"/>
      <c r="E4" s="620"/>
      <c r="F4" s="620"/>
      <c r="G4" s="620"/>
      <c r="H4" s="620"/>
    </row>
    <row r="5" spans="1:9" ht="2.1" customHeight="1"/>
    <row r="6" spans="1:9" ht="12" customHeight="1">
      <c r="A6" s="630" t="s">
        <v>65</v>
      </c>
      <c r="B6" s="630"/>
      <c r="C6" s="617" t="s">
        <v>6</v>
      </c>
      <c r="D6" s="617"/>
      <c r="E6" s="617" t="s">
        <v>7</v>
      </c>
      <c r="F6" s="617"/>
      <c r="G6" s="617" t="s">
        <v>8</v>
      </c>
      <c r="H6" s="617"/>
      <c r="I6" s="617"/>
    </row>
    <row r="7" spans="1:9" ht="12" customHeight="1">
      <c r="A7" s="631"/>
      <c r="B7" s="632"/>
      <c r="C7" s="508" t="s">
        <v>9</v>
      </c>
      <c r="D7" s="508" t="s">
        <v>10</v>
      </c>
      <c r="E7" s="508" t="s">
        <v>9</v>
      </c>
      <c r="F7" s="508" t="s">
        <v>10</v>
      </c>
      <c r="G7" s="508" t="s">
        <v>9</v>
      </c>
      <c r="H7" s="617" t="s">
        <v>10</v>
      </c>
      <c r="I7" s="617"/>
    </row>
    <row r="8" spans="1:9" ht="11.25" customHeight="1">
      <c r="A8" s="622" t="s">
        <v>14</v>
      </c>
      <c r="B8" s="622"/>
      <c r="C8" s="521">
        <v>855636.76</v>
      </c>
      <c r="D8" s="522"/>
      <c r="E8" s="521">
        <v>811707.03</v>
      </c>
      <c r="F8" s="521">
        <v>1281865.57</v>
      </c>
      <c r="G8" s="521">
        <v>385478.22</v>
      </c>
      <c r="H8" s="523"/>
      <c r="I8" s="524"/>
    </row>
    <row r="9" spans="1:9" ht="24" hidden="1" customHeight="1" outlineLevel="1">
      <c r="A9" s="623" t="s">
        <v>15</v>
      </c>
      <c r="B9" s="623"/>
      <c r="C9" s="496">
        <v>1380.49</v>
      </c>
      <c r="D9" s="492"/>
      <c r="E9" s="492"/>
      <c r="F9" s="492"/>
      <c r="G9" s="496">
        <v>1380.49</v>
      </c>
      <c r="H9" s="494"/>
      <c r="I9" s="495"/>
    </row>
    <row r="10" spans="1:9" ht="24" hidden="1" customHeight="1" outlineLevel="1">
      <c r="A10" s="623" t="s">
        <v>17</v>
      </c>
      <c r="B10" s="623"/>
      <c r="C10" s="496">
        <v>854255.88</v>
      </c>
      <c r="D10" s="492"/>
      <c r="E10" s="496">
        <v>811707.03</v>
      </c>
      <c r="F10" s="496">
        <v>1281865.18</v>
      </c>
      <c r="G10" s="496">
        <v>384097.73</v>
      </c>
      <c r="H10" s="494"/>
      <c r="I10" s="495"/>
    </row>
    <row r="11" spans="1:9" ht="24" hidden="1" customHeight="1" outlineLevel="1">
      <c r="A11" s="623" t="s">
        <v>460</v>
      </c>
      <c r="B11" s="623"/>
      <c r="C11" s="493">
        <v>0.39</v>
      </c>
      <c r="D11" s="492"/>
      <c r="E11" s="492"/>
      <c r="F11" s="493">
        <v>0.39</v>
      </c>
      <c r="G11" s="492"/>
      <c r="H11" s="494"/>
      <c r="I11" s="495"/>
    </row>
    <row r="12" spans="1:9" ht="21.75" customHeight="1" collapsed="1">
      <c r="A12" s="622" t="s">
        <v>19</v>
      </c>
      <c r="B12" s="622"/>
      <c r="C12" s="521">
        <v>2073832.66</v>
      </c>
      <c r="D12" s="522"/>
      <c r="E12" s="522"/>
      <c r="F12" s="521">
        <v>800000.02</v>
      </c>
      <c r="G12" s="521">
        <v>1273832.6399999999</v>
      </c>
      <c r="H12" s="523"/>
      <c r="I12" s="524"/>
    </row>
    <row r="13" spans="1:9" ht="36" hidden="1" customHeight="1" outlineLevel="1">
      <c r="A13" s="623" t="s">
        <v>20</v>
      </c>
      <c r="B13" s="623"/>
      <c r="C13" s="496">
        <v>2073832.64</v>
      </c>
      <c r="D13" s="492"/>
      <c r="E13" s="492"/>
      <c r="F13" s="496">
        <v>800000</v>
      </c>
      <c r="G13" s="496">
        <v>1273832.6399999999</v>
      </c>
      <c r="H13" s="494"/>
      <c r="I13" s="495"/>
    </row>
    <row r="14" spans="1:9" ht="24" hidden="1" customHeight="1" outlineLevel="1">
      <c r="A14" s="623" t="s">
        <v>181</v>
      </c>
      <c r="B14" s="623"/>
      <c r="C14" s="493">
        <v>0.02</v>
      </c>
      <c r="D14" s="492"/>
      <c r="E14" s="492"/>
      <c r="F14" s="493">
        <v>0.02</v>
      </c>
      <c r="G14" s="492"/>
      <c r="H14" s="494"/>
      <c r="I14" s="495"/>
    </row>
    <row r="15" spans="1:9" ht="24" hidden="1" customHeight="1" outlineLevel="2">
      <c r="A15" s="628" t="s">
        <v>461</v>
      </c>
      <c r="B15" s="628"/>
      <c r="C15" s="493">
        <v>0.02</v>
      </c>
      <c r="D15" s="492"/>
      <c r="E15" s="492"/>
      <c r="F15" s="493">
        <v>0.02</v>
      </c>
      <c r="G15" s="492"/>
      <c r="H15" s="494"/>
      <c r="I15" s="495"/>
    </row>
    <row r="16" spans="1:9" ht="11.25" customHeight="1" collapsed="1">
      <c r="A16" s="622" t="s">
        <v>24</v>
      </c>
      <c r="B16" s="622"/>
      <c r="C16" s="521">
        <v>1043882.91</v>
      </c>
      <c r="D16" s="522"/>
      <c r="E16" s="522"/>
      <c r="F16" s="522"/>
      <c r="G16" s="521">
        <v>1043882.91</v>
      </c>
      <c r="H16" s="523"/>
      <c r="I16" s="524"/>
    </row>
    <row r="17" spans="1:9" ht="12" hidden="1" customHeight="1" outlineLevel="1">
      <c r="A17" s="623" t="s">
        <v>25</v>
      </c>
      <c r="B17" s="623"/>
      <c r="C17" s="496">
        <v>1003643.99</v>
      </c>
      <c r="D17" s="492"/>
      <c r="E17" s="492"/>
      <c r="F17" s="492"/>
      <c r="G17" s="496">
        <v>1003643.99</v>
      </c>
      <c r="H17" s="494"/>
      <c r="I17" s="495"/>
    </row>
    <row r="18" spans="1:9" ht="12" hidden="1" customHeight="1" outlineLevel="1">
      <c r="A18" s="623" t="s">
        <v>244</v>
      </c>
      <c r="B18" s="623"/>
      <c r="C18" s="496">
        <v>40238.92</v>
      </c>
      <c r="D18" s="492"/>
      <c r="E18" s="492"/>
      <c r="F18" s="492"/>
      <c r="G18" s="496">
        <v>40238.92</v>
      </c>
      <c r="H18" s="494"/>
      <c r="I18" s="495"/>
    </row>
    <row r="19" spans="1:9" ht="21.75" customHeight="1" collapsed="1">
      <c r="A19" s="622" t="s">
        <v>26</v>
      </c>
      <c r="B19" s="622"/>
      <c r="C19" s="521">
        <v>157230.93</v>
      </c>
      <c r="D19" s="522"/>
      <c r="E19" s="521">
        <v>1943.86</v>
      </c>
      <c r="F19" s="525">
        <v>689.15</v>
      </c>
      <c r="G19" s="521">
        <v>158485.64000000001</v>
      </c>
      <c r="H19" s="523"/>
      <c r="I19" s="524"/>
    </row>
    <row r="20" spans="1:9" ht="24" hidden="1" customHeight="1" outlineLevel="1">
      <c r="A20" s="623" t="s">
        <v>28</v>
      </c>
      <c r="B20" s="623"/>
      <c r="C20" s="496">
        <v>9637.2199999999993</v>
      </c>
      <c r="D20" s="492"/>
      <c r="E20" s="496">
        <v>1807.93</v>
      </c>
      <c r="F20" s="493">
        <v>689.15</v>
      </c>
      <c r="G20" s="496">
        <v>10756</v>
      </c>
      <c r="H20" s="494"/>
      <c r="I20" s="495"/>
    </row>
    <row r="21" spans="1:9" ht="24" hidden="1" customHeight="1" outlineLevel="2">
      <c r="A21" s="628" t="s">
        <v>29</v>
      </c>
      <c r="B21" s="628"/>
      <c r="C21" s="492"/>
      <c r="D21" s="492"/>
      <c r="E21" s="496">
        <v>1807.93</v>
      </c>
      <c r="F21" s="493">
        <v>689.15</v>
      </c>
      <c r="G21" s="496">
        <v>1118.78</v>
      </c>
      <c r="H21" s="494"/>
      <c r="I21" s="495"/>
    </row>
    <row r="22" spans="1:9" ht="24" hidden="1" customHeight="1" outlineLevel="2">
      <c r="A22" s="628" t="s">
        <v>462</v>
      </c>
      <c r="B22" s="628"/>
      <c r="C22" s="496">
        <v>9637.2199999999993</v>
      </c>
      <c r="D22" s="492"/>
      <c r="E22" s="492"/>
      <c r="F22" s="492"/>
      <c r="G22" s="496">
        <v>9637.2199999999993</v>
      </c>
      <c r="H22" s="494"/>
      <c r="I22" s="495"/>
    </row>
    <row r="23" spans="1:9" ht="36" hidden="1" customHeight="1" outlineLevel="1">
      <c r="A23" s="623" t="s">
        <v>31</v>
      </c>
      <c r="B23" s="623"/>
      <c r="C23" s="496">
        <v>147593.71</v>
      </c>
      <c r="D23" s="492"/>
      <c r="E23" s="493">
        <v>135.93</v>
      </c>
      <c r="F23" s="492"/>
      <c r="G23" s="496">
        <v>147729.64000000001</v>
      </c>
      <c r="H23" s="494"/>
      <c r="I23" s="495"/>
    </row>
    <row r="24" spans="1:9" ht="21.75" customHeight="1" collapsed="1">
      <c r="A24" s="622" t="s">
        <v>184</v>
      </c>
      <c r="B24" s="622"/>
      <c r="C24" s="521">
        <v>2244</v>
      </c>
      <c r="D24" s="522"/>
      <c r="E24" s="521">
        <v>8400.02</v>
      </c>
      <c r="F24" s="521">
        <v>1741.94</v>
      </c>
      <c r="G24" s="521">
        <v>8902.08</v>
      </c>
      <c r="H24" s="523"/>
      <c r="I24" s="524"/>
    </row>
    <row r="25" spans="1:9" ht="24" customHeight="1" outlineLevel="1">
      <c r="A25" s="623" t="s">
        <v>185</v>
      </c>
      <c r="B25" s="623"/>
      <c r="C25" s="496">
        <v>2244</v>
      </c>
      <c r="D25" s="492"/>
      <c r="E25" s="496">
        <v>8400.02</v>
      </c>
      <c r="F25" s="496">
        <v>1741.94</v>
      </c>
      <c r="G25" s="496">
        <v>8902.08</v>
      </c>
      <c r="H25" s="494"/>
      <c r="I25" s="495"/>
    </row>
    <row r="26" spans="1:9" ht="11.25" customHeight="1">
      <c r="A26" s="622" t="s">
        <v>463</v>
      </c>
      <c r="B26" s="622"/>
      <c r="C26" s="521">
        <v>7857.29</v>
      </c>
      <c r="D26" s="522"/>
      <c r="E26" s="522"/>
      <c r="F26" s="522"/>
      <c r="G26" s="521">
        <v>7857.29</v>
      </c>
      <c r="H26" s="523"/>
      <c r="I26" s="524"/>
    </row>
    <row r="27" spans="1:9" ht="12" hidden="1" customHeight="1" outlineLevel="1">
      <c r="A27" s="623" t="s">
        <v>464</v>
      </c>
      <c r="B27" s="623"/>
      <c r="C27" s="496">
        <v>58928.57</v>
      </c>
      <c r="D27" s="492"/>
      <c r="E27" s="492"/>
      <c r="F27" s="492"/>
      <c r="G27" s="496">
        <v>58928.57</v>
      </c>
      <c r="H27" s="494"/>
      <c r="I27" s="495"/>
    </row>
    <row r="28" spans="1:9" ht="24" hidden="1" customHeight="1" outlineLevel="1">
      <c r="A28" s="623" t="s">
        <v>465</v>
      </c>
      <c r="B28" s="623"/>
      <c r="C28" s="492"/>
      <c r="D28" s="496">
        <v>51071.28</v>
      </c>
      <c r="E28" s="492"/>
      <c r="F28" s="492"/>
      <c r="G28" s="492"/>
      <c r="H28" s="626">
        <v>51071.28</v>
      </c>
      <c r="I28" s="626"/>
    </row>
    <row r="29" spans="1:9" ht="11.25" customHeight="1" collapsed="1">
      <c r="A29" s="622" t="s">
        <v>41</v>
      </c>
      <c r="B29" s="622"/>
      <c r="C29" s="522"/>
      <c r="D29" s="521">
        <v>25310.52</v>
      </c>
      <c r="E29" s="521">
        <v>40184</v>
      </c>
      <c r="F29" s="521">
        <v>24530.93</v>
      </c>
      <c r="G29" s="522"/>
      <c r="H29" s="627">
        <v>9657.4500000000007</v>
      </c>
      <c r="I29" s="627"/>
    </row>
    <row r="30" spans="1:9" ht="24" hidden="1" customHeight="1" outlineLevel="1">
      <c r="A30" s="623" t="s">
        <v>43</v>
      </c>
      <c r="B30" s="623"/>
      <c r="C30" s="492"/>
      <c r="D30" s="493">
        <v>17.23</v>
      </c>
      <c r="E30" s="496">
        <v>3740</v>
      </c>
      <c r="F30" s="496">
        <v>3740</v>
      </c>
      <c r="G30" s="492"/>
      <c r="H30" s="629">
        <v>17.23</v>
      </c>
      <c r="I30" s="629"/>
    </row>
    <row r="31" spans="1:9" ht="24" hidden="1" customHeight="1" outlineLevel="1">
      <c r="A31" s="623" t="s">
        <v>42</v>
      </c>
      <c r="B31" s="623"/>
      <c r="C31" s="492"/>
      <c r="D31" s="496">
        <v>24957.22</v>
      </c>
      <c r="E31" s="496">
        <v>15620</v>
      </c>
      <c r="F31" s="492"/>
      <c r="G31" s="492"/>
      <c r="H31" s="626">
        <v>9337.2199999999993</v>
      </c>
      <c r="I31" s="626"/>
    </row>
    <row r="32" spans="1:9" ht="24" hidden="1" customHeight="1" outlineLevel="2">
      <c r="A32" s="628" t="s">
        <v>425</v>
      </c>
      <c r="B32" s="628"/>
      <c r="C32" s="492"/>
      <c r="D32" s="496">
        <v>24957.22</v>
      </c>
      <c r="E32" s="496">
        <v>15620</v>
      </c>
      <c r="F32" s="492"/>
      <c r="G32" s="492"/>
      <c r="H32" s="626">
        <v>9337.2199999999993</v>
      </c>
      <c r="I32" s="626"/>
    </row>
    <row r="33" spans="1:9" ht="12" hidden="1" customHeight="1" outlineLevel="1">
      <c r="A33" s="623" t="s">
        <v>44</v>
      </c>
      <c r="B33" s="623"/>
      <c r="C33" s="492"/>
      <c r="D33" s="493">
        <v>33.07</v>
      </c>
      <c r="E33" s="496">
        <v>20824</v>
      </c>
      <c r="F33" s="496">
        <v>20790.93</v>
      </c>
      <c r="G33" s="492"/>
      <c r="H33" s="494"/>
      <c r="I33" s="495"/>
    </row>
    <row r="34" spans="1:9" ht="12" hidden="1" customHeight="1" outlineLevel="1">
      <c r="A34" s="623" t="s">
        <v>47</v>
      </c>
      <c r="B34" s="623"/>
      <c r="C34" s="492"/>
      <c r="D34" s="493">
        <v>303</v>
      </c>
      <c r="E34" s="492"/>
      <c r="F34" s="492"/>
      <c r="G34" s="492"/>
      <c r="H34" s="629">
        <v>303</v>
      </c>
      <c r="I34" s="629"/>
    </row>
    <row r="35" spans="1:9" ht="32.25" customHeight="1" collapsed="1">
      <c r="A35" s="622" t="s">
        <v>48</v>
      </c>
      <c r="B35" s="622"/>
      <c r="C35" s="522"/>
      <c r="D35" s="521">
        <v>133174.03</v>
      </c>
      <c r="E35" s="521">
        <v>104469</v>
      </c>
      <c r="F35" s="521">
        <v>104469</v>
      </c>
      <c r="G35" s="522"/>
      <c r="H35" s="627">
        <v>133174.03</v>
      </c>
      <c r="I35" s="627"/>
    </row>
    <row r="36" spans="1:9" ht="24" hidden="1" customHeight="1" outlineLevel="1">
      <c r="A36" s="623" t="s">
        <v>49</v>
      </c>
      <c r="B36" s="623"/>
      <c r="C36" s="492"/>
      <c r="D36" s="496">
        <v>4421.05</v>
      </c>
      <c r="E36" s="496">
        <v>36125</v>
      </c>
      <c r="F36" s="496">
        <v>36125</v>
      </c>
      <c r="G36" s="492"/>
      <c r="H36" s="626">
        <v>4421.05</v>
      </c>
      <c r="I36" s="626"/>
    </row>
    <row r="37" spans="1:9" ht="24" hidden="1" customHeight="1" outlineLevel="2">
      <c r="A37" s="628" t="s">
        <v>187</v>
      </c>
      <c r="B37" s="628"/>
      <c r="C37" s="492"/>
      <c r="D37" s="496">
        <v>2265.2800000000002</v>
      </c>
      <c r="E37" s="496">
        <v>14875</v>
      </c>
      <c r="F37" s="496">
        <v>14875</v>
      </c>
      <c r="G37" s="492"/>
      <c r="H37" s="626">
        <v>2265.2800000000002</v>
      </c>
      <c r="I37" s="626"/>
    </row>
    <row r="38" spans="1:9" ht="36" hidden="1" customHeight="1" outlineLevel="2">
      <c r="A38" s="628" t="s">
        <v>199</v>
      </c>
      <c r="B38" s="628"/>
      <c r="C38" s="492"/>
      <c r="D38" s="496">
        <v>1666</v>
      </c>
      <c r="E38" s="496">
        <v>8500</v>
      </c>
      <c r="F38" s="496">
        <v>8500</v>
      </c>
      <c r="G38" s="492"/>
      <c r="H38" s="626">
        <v>1666</v>
      </c>
      <c r="I38" s="626"/>
    </row>
    <row r="39" spans="1:9" ht="36" hidden="1" customHeight="1" outlineLevel="2">
      <c r="A39" s="628" t="s">
        <v>77</v>
      </c>
      <c r="B39" s="628"/>
      <c r="C39" s="492"/>
      <c r="D39" s="493">
        <v>489.77</v>
      </c>
      <c r="E39" s="496">
        <v>12750</v>
      </c>
      <c r="F39" s="496">
        <v>12750</v>
      </c>
      <c r="G39" s="492"/>
      <c r="H39" s="629">
        <v>489.77</v>
      </c>
      <c r="I39" s="629"/>
    </row>
    <row r="40" spans="1:9" ht="24" hidden="1" customHeight="1" outlineLevel="1">
      <c r="A40" s="623" t="s">
        <v>50</v>
      </c>
      <c r="B40" s="623"/>
      <c r="C40" s="492"/>
      <c r="D40" s="496">
        <v>9731.19</v>
      </c>
      <c r="E40" s="496">
        <v>42500</v>
      </c>
      <c r="F40" s="496">
        <v>42500</v>
      </c>
      <c r="G40" s="492"/>
      <c r="H40" s="626">
        <v>9731.19</v>
      </c>
      <c r="I40" s="626"/>
    </row>
    <row r="41" spans="1:9" ht="24" hidden="1" customHeight="1" outlineLevel="1">
      <c r="A41" s="623" t="s">
        <v>839</v>
      </c>
      <c r="B41" s="623"/>
      <c r="C41" s="492"/>
      <c r="D41" s="496">
        <v>119021.79</v>
      </c>
      <c r="E41" s="496">
        <v>25844</v>
      </c>
      <c r="F41" s="496">
        <v>25844</v>
      </c>
      <c r="G41" s="492"/>
      <c r="H41" s="626">
        <v>119021.79</v>
      </c>
      <c r="I41" s="626"/>
    </row>
    <row r="42" spans="1:9" ht="36" hidden="1" customHeight="1" outlineLevel="2">
      <c r="A42" s="628" t="s">
        <v>840</v>
      </c>
      <c r="B42" s="628"/>
      <c r="C42" s="492"/>
      <c r="D42" s="496">
        <v>119021.79</v>
      </c>
      <c r="E42" s="496">
        <v>25844</v>
      </c>
      <c r="F42" s="496">
        <v>25844</v>
      </c>
      <c r="G42" s="492"/>
      <c r="H42" s="626">
        <v>119021.79</v>
      </c>
      <c r="I42" s="626"/>
    </row>
    <row r="43" spans="1:9" ht="21.75" customHeight="1" collapsed="1">
      <c r="A43" s="622" t="s">
        <v>51</v>
      </c>
      <c r="B43" s="622"/>
      <c r="C43" s="522"/>
      <c r="D43" s="521">
        <v>97268.76</v>
      </c>
      <c r="E43" s="521">
        <v>2725836.94</v>
      </c>
      <c r="F43" s="521">
        <v>2669256.94</v>
      </c>
      <c r="G43" s="522"/>
      <c r="H43" s="627">
        <v>40688.76</v>
      </c>
      <c r="I43" s="627"/>
    </row>
    <row r="44" spans="1:9" ht="36" customHeight="1" outlineLevel="1">
      <c r="A44" s="623" t="s">
        <v>52</v>
      </c>
      <c r="B44" s="623"/>
      <c r="C44" s="492"/>
      <c r="D44" s="496">
        <v>97268.76</v>
      </c>
      <c r="E44" s="496">
        <v>2300836.94</v>
      </c>
      <c r="F44" s="496">
        <v>2244256.94</v>
      </c>
      <c r="G44" s="492"/>
      <c r="H44" s="626">
        <v>40688.76</v>
      </c>
      <c r="I44" s="626"/>
    </row>
    <row r="45" spans="1:9" ht="24" customHeight="1" outlineLevel="1">
      <c r="A45" s="623" t="s">
        <v>53</v>
      </c>
      <c r="B45" s="623"/>
      <c r="C45" s="492"/>
      <c r="D45" s="492"/>
      <c r="E45" s="496">
        <v>425000</v>
      </c>
      <c r="F45" s="496">
        <v>425000</v>
      </c>
      <c r="G45" s="492"/>
      <c r="H45" s="494"/>
      <c r="I45" s="495"/>
    </row>
    <row r="46" spans="1:9" ht="21.75" customHeight="1">
      <c r="A46" s="622" t="s">
        <v>56</v>
      </c>
      <c r="B46" s="622"/>
      <c r="C46" s="522"/>
      <c r="D46" s="521">
        <v>5910881.2300000004</v>
      </c>
      <c r="E46" s="521">
        <v>684350.03</v>
      </c>
      <c r="F46" s="522"/>
      <c r="G46" s="522"/>
      <c r="H46" s="627">
        <v>5226531.2</v>
      </c>
      <c r="I46" s="627"/>
    </row>
    <row r="47" spans="1:9" ht="24" hidden="1" customHeight="1" outlineLevel="1">
      <c r="A47" s="623" t="s">
        <v>57</v>
      </c>
      <c r="B47" s="623"/>
      <c r="C47" s="492"/>
      <c r="D47" s="496">
        <v>5910881.2300000004</v>
      </c>
      <c r="E47" s="496">
        <v>684350.03</v>
      </c>
      <c r="F47" s="492"/>
      <c r="G47" s="492"/>
      <c r="H47" s="626">
        <v>5226531.2</v>
      </c>
      <c r="I47" s="626"/>
    </row>
    <row r="48" spans="1:9" ht="11.25" customHeight="1" collapsed="1">
      <c r="A48" s="622" t="s">
        <v>61</v>
      </c>
      <c r="B48" s="622"/>
      <c r="C48" s="522"/>
      <c r="D48" s="521">
        <v>19000000</v>
      </c>
      <c r="E48" s="522"/>
      <c r="F48" s="522"/>
      <c r="G48" s="522"/>
      <c r="H48" s="627">
        <v>19000000</v>
      </c>
      <c r="I48" s="627"/>
    </row>
    <row r="49" spans="1:9" ht="12" hidden="1" customHeight="1" outlineLevel="1">
      <c r="A49" s="623" t="s">
        <v>62</v>
      </c>
      <c r="B49" s="623"/>
      <c r="C49" s="492"/>
      <c r="D49" s="496">
        <v>19000000</v>
      </c>
      <c r="E49" s="492"/>
      <c r="F49" s="492"/>
      <c r="G49" s="492"/>
      <c r="H49" s="626">
        <v>19000000</v>
      </c>
      <c r="I49" s="626"/>
    </row>
    <row r="50" spans="1:9" ht="21.75" customHeight="1" collapsed="1">
      <c r="A50" s="622" t="s">
        <v>190</v>
      </c>
      <c r="B50" s="622"/>
      <c r="C50" s="522"/>
      <c r="D50" s="528">
        <v>-21025949.989999998</v>
      </c>
      <c r="E50" s="522"/>
      <c r="F50" s="528">
        <v>-479818.67</v>
      </c>
      <c r="G50" s="522"/>
      <c r="H50" s="624">
        <v>-21505768.66</v>
      </c>
      <c r="I50" s="624"/>
    </row>
    <row r="51" spans="1:9" ht="36" hidden="1" customHeight="1" outlineLevel="1">
      <c r="A51" s="623" t="s">
        <v>191</v>
      </c>
      <c r="B51" s="623"/>
      <c r="C51" s="492"/>
      <c r="D51" s="492"/>
      <c r="E51" s="492"/>
      <c r="F51" s="526">
        <v>-479818.67</v>
      </c>
      <c r="G51" s="492"/>
      <c r="H51" s="625">
        <v>-479818.67</v>
      </c>
      <c r="I51" s="625"/>
    </row>
    <row r="52" spans="1:9" ht="36" hidden="1" customHeight="1" outlineLevel="1">
      <c r="A52" s="623" t="s">
        <v>192</v>
      </c>
      <c r="B52" s="623"/>
      <c r="C52" s="492"/>
      <c r="D52" s="526">
        <v>-21025949.989999998</v>
      </c>
      <c r="E52" s="492"/>
      <c r="F52" s="492"/>
      <c r="G52" s="492"/>
      <c r="H52" s="625">
        <v>-21025949.989999998</v>
      </c>
      <c r="I52" s="625"/>
    </row>
    <row r="53" spans="1:9" ht="21.75" customHeight="1" collapsed="1">
      <c r="A53" s="622" t="s">
        <v>193</v>
      </c>
      <c r="B53" s="622"/>
      <c r="C53" s="522"/>
      <c r="D53" s="522"/>
      <c r="E53" s="521">
        <v>91160</v>
      </c>
      <c r="F53" s="521">
        <v>91160</v>
      </c>
      <c r="G53" s="522"/>
      <c r="H53" s="523"/>
      <c r="I53" s="524"/>
    </row>
    <row r="54" spans="1:9" ht="24" hidden="1" customHeight="1" outlineLevel="1">
      <c r="A54" s="623" t="s">
        <v>194</v>
      </c>
      <c r="B54" s="623"/>
      <c r="C54" s="492"/>
      <c r="D54" s="492"/>
      <c r="E54" s="496">
        <v>91160</v>
      </c>
      <c r="F54" s="496">
        <v>91160</v>
      </c>
      <c r="G54" s="492"/>
      <c r="H54" s="494"/>
      <c r="I54" s="495"/>
    </row>
    <row r="55" spans="1:9" ht="11.25" customHeight="1" collapsed="1">
      <c r="A55" s="622" t="s">
        <v>70</v>
      </c>
      <c r="B55" s="622"/>
      <c r="C55" s="522"/>
      <c r="D55" s="522"/>
      <c r="E55" s="521">
        <v>91160</v>
      </c>
      <c r="F55" s="521">
        <v>91160</v>
      </c>
      <c r="G55" s="522"/>
      <c r="H55" s="523"/>
      <c r="I55" s="524"/>
    </row>
    <row r="56" spans="1:9" ht="24" customHeight="1" outlineLevel="1">
      <c r="A56" s="623" t="s">
        <v>71</v>
      </c>
      <c r="B56" s="623"/>
      <c r="C56" s="492"/>
      <c r="D56" s="492"/>
      <c r="E56" s="496">
        <v>91160</v>
      </c>
      <c r="F56" s="496">
        <v>91160</v>
      </c>
      <c r="G56" s="492"/>
      <c r="H56" s="494"/>
      <c r="I56" s="495"/>
    </row>
    <row r="57" spans="1:9" ht="21.75" customHeight="1">
      <c r="A57" s="622" t="s">
        <v>72</v>
      </c>
      <c r="B57" s="622"/>
      <c r="C57" s="522"/>
      <c r="D57" s="522"/>
      <c r="E57" s="521">
        <v>558942.67000000004</v>
      </c>
      <c r="F57" s="521">
        <v>533098.67000000004</v>
      </c>
      <c r="G57" s="521">
        <v>25844</v>
      </c>
      <c r="H57" s="523"/>
      <c r="I57" s="524"/>
    </row>
    <row r="58" spans="1:9" ht="24" customHeight="1" outlineLevel="1">
      <c r="A58" s="623" t="s">
        <v>73</v>
      </c>
      <c r="B58" s="623"/>
      <c r="C58" s="492"/>
      <c r="D58" s="492"/>
      <c r="E58" s="496">
        <v>558942.67000000004</v>
      </c>
      <c r="F58" s="496">
        <v>533098.67000000004</v>
      </c>
      <c r="G58" s="496">
        <v>25844</v>
      </c>
      <c r="H58" s="494"/>
      <c r="I58" s="495"/>
    </row>
    <row r="59" spans="1:9" ht="11.25" customHeight="1">
      <c r="A59" s="622" t="s">
        <v>74</v>
      </c>
      <c r="B59" s="622"/>
      <c r="C59" s="522"/>
      <c r="D59" s="522"/>
      <c r="E59" s="521">
        <v>37880</v>
      </c>
      <c r="F59" s="521">
        <v>37880</v>
      </c>
      <c r="G59" s="522"/>
      <c r="H59" s="523"/>
      <c r="I59" s="524"/>
    </row>
    <row r="60" spans="1:9" ht="24" hidden="1" customHeight="1" outlineLevel="1">
      <c r="A60" s="623" t="s">
        <v>75</v>
      </c>
      <c r="B60" s="623"/>
      <c r="C60" s="492"/>
      <c r="D60" s="492"/>
      <c r="E60" s="496">
        <v>37880</v>
      </c>
      <c r="F60" s="496">
        <v>37880</v>
      </c>
      <c r="G60" s="492"/>
      <c r="H60" s="494"/>
      <c r="I60" s="495"/>
    </row>
    <row r="61" spans="1:9" ht="12" customHeight="1" collapsed="1">
      <c r="A61" s="610" t="s">
        <v>0</v>
      </c>
      <c r="B61" s="610"/>
      <c r="C61" s="520">
        <v>4140684.55</v>
      </c>
      <c r="D61" s="520">
        <v>4140684.55</v>
      </c>
      <c r="E61" s="520">
        <v>5156033.55</v>
      </c>
      <c r="F61" s="520">
        <v>5156033.55</v>
      </c>
      <c r="G61" s="520">
        <v>2904282.78</v>
      </c>
      <c r="H61" s="611">
        <v>2904282.78</v>
      </c>
      <c r="I61" s="611"/>
    </row>
  </sheetData>
  <mergeCells count="86">
    <mergeCell ref="A13:B13"/>
    <mergeCell ref="A1:H1"/>
    <mergeCell ref="A2:H2"/>
    <mergeCell ref="B4:H4"/>
    <mergeCell ref="A6:B7"/>
    <mergeCell ref="C6:D6"/>
    <mergeCell ref="E6:F6"/>
    <mergeCell ref="G6:I6"/>
    <mergeCell ref="H7:I7"/>
    <mergeCell ref="A8:B8"/>
    <mergeCell ref="A9:B9"/>
    <mergeCell ref="A10:B10"/>
    <mergeCell ref="A11:B11"/>
    <mergeCell ref="A12:B12"/>
    <mergeCell ref="A25:B25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6:B26"/>
    <mergeCell ref="A27:B27"/>
    <mergeCell ref="A28:B28"/>
    <mergeCell ref="H28:I28"/>
    <mergeCell ref="A29:B29"/>
    <mergeCell ref="H29:I29"/>
    <mergeCell ref="A36:B36"/>
    <mergeCell ref="H36:I36"/>
    <mergeCell ref="A30:B30"/>
    <mergeCell ref="H30:I30"/>
    <mergeCell ref="A31:B31"/>
    <mergeCell ref="H31:I31"/>
    <mergeCell ref="A32:B32"/>
    <mergeCell ref="H32:I32"/>
    <mergeCell ref="A33:B33"/>
    <mergeCell ref="A34:B34"/>
    <mergeCell ref="H34:I34"/>
    <mergeCell ref="A35:B35"/>
    <mergeCell ref="H35:I35"/>
    <mergeCell ref="A37:B37"/>
    <mergeCell ref="H37:I37"/>
    <mergeCell ref="A38:B38"/>
    <mergeCell ref="H38:I38"/>
    <mergeCell ref="A39:B39"/>
    <mergeCell ref="H39:I39"/>
    <mergeCell ref="A46:B46"/>
    <mergeCell ref="H46:I46"/>
    <mergeCell ref="A40:B40"/>
    <mergeCell ref="H40:I40"/>
    <mergeCell ref="A41:B41"/>
    <mergeCell ref="H41:I41"/>
    <mergeCell ref="A42:B42"/>
    <mergeCell ref="H42:I42"/>
    <mergeCell ref="A43:B43"/>
    <mergeCell ref="H43:I43"/>
    <mergeCell ref="A44:B44"/>
    <mergeCell ref="H44:I44"/>
    <mergeCell ref="A45:B45"/>
    <mergeCell ref="A47:B47"/>
    <mergeCell ref="H47:I47"/>
    <mergeCell ref="A48:B48"/>
    <mergeCell ref="H48:I48"/>
    <mergeCell ref="A49:B49"/>
    <mergeCell ref="H49:I49"/>
    <mergeCell ref="A50:B50"/>
    <mergeCell ref="H50:I50"/>
    <mergeCell ref="A51:B51"/>
    <mergeCell ref="H51:I51"/>
    <mergeCell ref="A52:B52"/>
    <mergeCell ref="H52:I52"/>
    <mergeCell ref="A59:B59"/>
    <mergeCell ref="A60:B60"/>
    <mergeCell ref="A61:B61"/>
    <mergeCell ref="H61:I61"/>
    <mergeCell ref="A53:B53"/>
    <mergeCell ref="A54:B54"/>
    <mergeCell ref="A55:B55"/>
    <mergeCell ref="A56:B56"/>
    <mergeCell ref="A57:B57"/>
    <mergeCell ref="A58:B5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L125"/>
  <sheetViews>
    <sheetView topLeftCell="A54" workbookViewId="0">
      <selection activeCell="D91" sqref="D91"/>
    </sheetView>
  </sheetViews>
  <sheetFormatPr defaultRowHeight="11.25" outlineLevelRow="3"/>
  <cols>
    <col min="1" max="1" width="18.6640625" style="271" customWidth="1"/>
    <col min="2" max="2" width="16.33203125" style="271" customWidth="1"/>
    <col min="3" max="7" width="18.6640625" style="271" customWidth="1"/>
    <col min="8" max="8" width="1.6640625" style="271" customWidth="1"/>
    <col min="9" max="9" width="17" style="271" customWidth="1"/>
    <col min="10" max="10" width="10.6640625" style="271" customWidth="1"/>
    <col min="11" max="11" width="17.33203125" style="271" customWidth="1"/>
    <col min="12" max="256" width="10.6640625" style="271" customWidth="1"/>
    <col min="257" max="257" width="18.6640625" style="271" customWidth="1"/>
    <col min="258" max="258" width="16.33203125" style="271" customWidth="1"/>
    <col min="259" max="263" width="18.6640625" style="271" customWidth="1"/>
    <col min="264" max="264" width="1.6640625" style="271" customWidth="1"/>
    <col min="265" max="265" width="17" style="271" customWidth="1"/>
    <col min="266" max="512" width="10.6640625" style="271" customWidth="1"/>
    <col min="513" max="513" width="18.6640625" style="271" customWidth="1"/>
    <col min="514" max="514" width="16.33203125" style="271" customWidth="1"/>
    <col min="515" max="519" width="18.6640625" style="271" customWidth="1"/>
    <col min="520" max="520" width="1.6640625" style="271" customWidth="1"/>
    <col min="521" max="521" width="17" style="271" customWidth="1"/>
    <col min="522" max="768" width="10.6640625" style="271" customWidth="1"/>
    <col min="769" max="769" width="18.6640625" style="271" customWidth="1"/>
    <col min="770" max="770" width="16.33203125" style="271" customWidth="1"/>
    <col min="771" max="775" width="18.6640625" style="271" customWidth="1"/>
    <col min="776" max="776" width="1.6640625" style="271" customWidth="1"/>
    <col min="777" max="777" width="17" style="271" customWidth="1"/>
    <col min="778" max="1024" width="10.6640625" style="271" customWidth="1"/>
    <col min="1025" max="1025" width="18.6640625" style="271" customWidth="1"/>
    <col min="1026" max="1026" width="16.33203125" style="271" customWidth="1"/>
    <col min="1027" max="1031" width="18.6640625" style="271" customWidth="1"/>
    <col min="1032" max="1032" width="1.6640625" style="271" customWidth="1"/>
    <col min="1033" max="1033" width="17" style="271" customWidth="1"/>
    <col min="1034" max="1280" width="10.6640625" style="271" customWidth="1"/>
    <col min="1281" max="1281" width="18.6640625" style="271" customWidth="1"/>
    <col min="1282" max="1282" width="16.33203125" style="271" customWidth="1"/>
    <col min="1283" max="1287" width="18.6640625" style="271" customWidth="1"/>
    <col min="1288" max="1288" width="1.6640625" style="271" customWidth="1"/>
    <col min="1289" max="1289" width="17" style="271" customWidth="1"/>
    <col min="1290" max="1536" width="10.6640625" style="271" customWidth="1"/>
    <col min="1537" max="1537" width="18.6640625" style="271" customWidth="1"/>
    <col min="1538" max="1538" width="16.33203125" style="271" customWidth="1"/>
    <col min="1539" max="1543" width="18.6640625" style="271" customWidth="1"/>
    <col min="1544" max="1544" width="1.6640625" style="271" customWidth="1"/>
    <col min="1545" max="1545" width="17" style="271" customWidth="1"/>
    <col min="1546" max="1792" width="10.6640625" style="271" customWidth="1"/>
    <col min="1793" max="1793" width="18.6640625" style="271" customWidth="1"/>
    <col min="1794" max="1794" width="16.33203125" style="271" customWidth="1"/>
    <col min="1795" max="1799" width="18.6640625" style="271" customWidth="1"/>
    <col min="1800" max="1800" width="1.6640625" style="271" customWidth="1"/>
    <col min="1801" max="1801" width="17" style="271" customWidth="1"/>
    <col min="1802" max="2048" width="10.6640625" style="271" customWidth="1"/>
    <col min="2049" max="2049" width="18.6640625" style="271" customWidth="1"/>
    <col min="2050" max="2050" width="16.33203125" style="271" customWidth="1"/>
    <col min="2051" max="2055" width="18.6640625" style="271" customWidth="1"/>
    <col min="2056" max="2056" width="1.6640625" style="271" customWidth="1"/>
    <col min="2057" max="2057" width="17" style="271" customWidth="1"/>
    <col min="2058" max="2304" width="10.6640625" style="271" customWidth="1"/>
    <col min="2305" max="2305" width="18.6640625" style="271" customWidth="1"/>
    <col min="2306" max="2306" width="16.33203125" style="271" customWidth="1"/>
    <col min="2307" max="2311" width="18.6640625" style="271" customWidth="1"/>
    <col min="2312" max="2312" width="1.6640625" style="271" customWidth="1"/>
    <col min="2313" max="2313" width="17" style="271" customWidth="1"/>
    <col min="2314" max="2560" width="10.6640625" style="271" customWidth="1"/>
    <col min="2561" max="2561" width="18.6640625" style="271" customWidth="1"/>
    <col min="2562" max="2562" width="16.33203125" style="271" customWidth="1"/>
    <col min="2563" max="2567" width="18.6640625" style="271" customWidth="1"/>
    <col min="2568" max="2568" width="1.6640625" style="271" customWidth="1"/>
    <col min="2569" max="2569" width="17" style="271" customWidth="1"/>
    <col min="2570" max="2816" width="10.6640625" style="271" customWidth="1"/>
    <col min="2817" max="2817" width="18.6640625" style="271" customWidth="1"/>
    <col min="2818" max="2818" width="16.33203125" style="271" customWidth="1"/>
    <col min="2819" max="2823" width="18.6640625" style="271" customWidth="1"/>
    <col min="2824" max="2824" width="1.6640625" style="271" customWidth="1"/>
    <col min="2825" max="2825" width="17" style="271" customWidth="1"/>
    <col min="2826" max="3072" width="10.6640625" style="271" customWidth="1"/>
    <col min="3073" max="3073" width="18.6640625" style="271" customWidth="1"/>
    <col min="3074" max="3074" width="16.33203125" style="271" customWidth="1"/>
    <col min="3075" max="3079" width="18.6640625" style="271" customWidth="1"/>
    <col min="3080" max="3080" width="1.6640625" style="271" customWidth="1"/>
    <col min="3081" max="3081" width="17" style="271" customWidth="1"/>
    <col min="3082" max="3328" width="10.6640625" style="271" customWidth="1"/>
    <col min="3329" max="3329" width="18.6640625" style="271" customWidth="1"/>
    <col min="3330" max="3330" width="16.33203125" style="271" customWidth="1"/>
    <col min="3331" max="3335" width="18.6640625" style="271" customWidth="1"/>
    <col min="3336" max="3336" width="1.6640625" style="271" customWidth="1"/>
    <col min="3337" max="3337" width="17" style="271" customWidth="1"/>
    <col min="3338" max="3584" width="10.6640625" style="271" customWidth="1"/>
    <col min="3585" max="3585" width="18.6640625" style="271" customWidth="1"/>
    <col min="3586" max="3586" width="16.33203125" style="271" customWidth="1"/>
    <col min="3587" max="3591" width="18.6640625" style="271" customWidth="1"/>
    <col min="3592" max="3592" width="1.6640625" style="271" customWidth="1"/>
    <col min="3593" max="3593" width="17" style="271" customWidth="1"/>
    <col min="3594" max="3840" width="10.6640625" style="271" customWidth="1"/>
    <col min="3841" max="3841" width="18.6640625" style="271" customWidth="1"/>
    <col min="3842" max="3842" width="16.33203125" style="271" customWidth="1"/>
    <col min="3843" max="3847" width="18.6640625" style="271" customWidth="1"/>
    <col min="3848" max="3848" width="1.6640625" style="271" customWidth="1"/>
    <col min="3849" max="3849" width="17" style="271" customWidth="1"/>
    <col min="3850" max="4096" width="10.6640625" style="271" customWidth="1"/>
    <col min="4097" max="4097" width="18.6640625" style="271" customWidth="1"/>
    <col min="4098" max="4098" width="16.33203125" style="271" customWidth="1"/>
    <col min="4099" max="4103" width="18.6640625" style="271" customWidth="1"/>
    <col min="4104" max="4104" width="1.6640625" style="271" customWidth="1"/>
    <col min="4105" max="4105" width="17" style="271" customWidth="1"/>
    <col min="4106" max="4352" width="10.6640625" style="271" customWidth="1"/>
    <col min="4353" max="4353" width="18.6640625" style="271" customWidth="1"/>
    <col min="4354" max="4354" width="16.33203125" style="271" customWidth="1"/>
    <col min="4355" max="4359" width="18.6640625" style="271" customWidth="1"/>
    <col min="4360" max="4360" width="1.6640625" style="271" customWidth="1"/>
    <col min="4361" max="4361" width="17" style="271" customWidth="1"/>
    <col min="4362" max="4608" width="10.6640625" style="271" customWidth="1"/>
    <col min="4609" max="4609" width="18.6640625" style="271" customWidth="1"/>
    <col min="4610" max="4610" width="16.33203125" style="271" customWidth="1"/>
    <col min="4611" max="4615" width="18.6640625" style="271" customWidth="1"/>
    <col min="4616" max="4616" width="1.6640625" style="271" customWidth="1"/>
    <col min="4617" max="4617" width="17" style="271" customWidth="1"/>
    <col min="4618" max="4864" width="10.6640625" style="271" customWidth="1"/>
    <col min="4865" max="4865" width="18.6640625" style="271" customWidth="1"/>
    <col min="4866" max="4866" width="16.33203125" style="271" customWidth="1"/>
    <col min="4867" max="4871" width="18.6640625" style="271" customWidth="1"/>
    <col min="4872" max="4872" width="1.6640625" style="271" customWidth="1"/>
    <col min="4873" max="4873" width="17" style="271" customWidth="1"/>
    <col min="4874" max="5120" width="10.6640625" style="271" customWidth="1"/>
    <col min="5121" max="5121" width="18.6640625" style="271" customWidth="1"/>
    <col min="5122" max="5122" width="16.33203125" style="271" customWidth="1"/>
    <col min="5123" max="5127" width="18.6640625" style="271" customWidth="1"/>
    <col min="5128" max="5128" width="1.6640625" style="271" customWidth="1"/>
    <col min="5129" max="5129" width="17" style="271" customWidth="1"/>
    <col min="5130" max="5376" width="10.6640625" style="271" customWidth="1"/>
    <col min="5377" max="5377" width="18.6640625" style="271" customWidth="1"/>
    <col min="5378" max="5378" width="16.33203125" style="271" customWidth="1"/>
    <col min="5379" max="5383" width="18.6640625" style="271" customWidth="1"/>
    <col min="5384" max="5384" width="1.6640625" style="271" customWidth="1"/>
    <col min="5385" max="5385" width="17" style="271" customWidth="1"/>
    <col min="5386" max="5632" width="10.6640625" style="271" customWidth="1"/>
    <col min="5633" max="5633" width="18.6640625" style="271" customWidth="1"/>
    <col min="5634" max="5634" width="16.33203125" style="271" customWidth="1"/>
    <col min="5635" max="5639" width="18.6640625" style="271" customWidth="1"/>
    <col min="5640" max="5640" width="1.6640625" style="271" customWidth="1"/>
    <col min="5641" max="5641" width="17" style="271" customWidth="1"/>
    <col min="5642" max="5888" width="10.6640625" style="271" customWidth="1"/>
    <col min="5889" max="5889" width="18.6640625" style="271" customWidth="1"/>
    <col min="5890" max="5890" width="16.33203125" style="271" customWidth="1"/>
    <col min="5891" max="5895" width="18.6640625" style="271" customWidth="1"/>
    <col min="5896" max="5896" width="1.6640625" style="271" customWidth="1"/>
    <col min="5897" max="5897" width="17" style="271" customWidth="1"/>
    <col min="5898" max="6144" width="10.6640625" style="271" customWidth="1"/>
    <col min="6145" max="6145" width="18.6640625" style="271" customWidth="1"/>
    <col min="6146" max="6146" width="16.33203125" style="271" customWidth="1"/>
    <col min="6147" max="6151" width="18.6640625" style="271" customWidth="1"/>
    <col min="6152" max="6152" width="1.6640625" style="271" customWidth="1"/>
    <col min="6153" max="6153" width="17" style="271" customWidth="1"/>
    <col min="6154" max="6400" width="10.6640625" style="271" customWidth="1"/>
    <col min="6401" max="6401" width="18.6640625" style="271" customWidth="1"/>
    <col min="6402" max="6402" width="16.33203125" style="271" customWidth="1"/>
    <col min="6403" max="6407" width="18.6640625" style="271" customWidth="1"/>
    <col min="6408" max="6408" width="1.6640625" style="271" customWidth="1"/>
    <col min="6409" max="6409" width="17" style="271" customWidth="1"/>
    <col min="6410" max="6656" width="10.6640625" style="271" customWidth="1"/>
    <col min="6657" max="6657" width="18.6640625" style="271" customWidth="1"/>
    <col min="6658" max="6658" width="16.33203125" style="271" customWidth="1"/>
    <col min="6659" max="6663" width="18.6640625" style="271" customWidth="1"/>
    <col min="6664" max="6664" width="1.6640625" style="271" customWidth="1"/>
    <col min="6665" max="6665" width="17" style="271" customWidth="1"/>
    <col min="6666" max="6912" width="10.6640625" style="271" customWidth="1"/>
    <col min="6913" max="6913" width="18.6640625" style="271" customWidth="1"/>
    <col min="6914" max="6914" width="16.33203125" style="271" customWidth="1"/>
    <col min="6915" max="6919" width="18.6640625" style="271" customWidth="1"/>
    <col min="6920" max="6920" width="1.6640625" style="271" customWidth="1"/>
    <col min="6921" max="6921" width="17" style="271" customWidth="1"/>
    <col min="6922" max="7168" width="10.6640625" style="271" customWidth="1"/>
    <col min="7169" max="7169" width="18.6640625" style="271" customWidth="1"/>
    <col min="7170" max="7170" width="16.33203125" style="271" customWidth="1"/>
    <col min="7171" max="7175" width="18.6640625" style="271" customWidth="1"/>
    <col min="7176" max="7176" width="1.6640625" style="271" customWidth="1"/>
    <col min="7177" max="7177" width="17" style="271" customWidth="1"/>
    <col min="7178" max="7424" width="10.6640625" style="271" customWidth="1"/>
    <col min="7425" max="7425" width="18.6640625" style="271" customWidth="1"/>
    <col min="7426" max="7426" width="16.33203125" style="271" customWidth="1"/>
    <col min="7427" max="7431" width="18.6640625" style="271" customWidth="1"/>
    <col min="7432" max="7432" width="1.6640625" style="271" customWidth="1"/>
    <col min="7433" max="7433" width="17" style="271" customWidth="1"/>
    <col min="7434" max="7680" width="10.6640625" style="271" customWidth="1"/>
    <col min="7681" max="7681" width="18.6640625" style="271" customWidth="1"/>
    <col min="7682" max="7682" width="16.33203125" style="271" customWidth="1"/>
    <col min="7683" max="7687" width="18.6640625" style="271" customWidth="1"/>
    <col min="7688" max="7688" width="1.6640625" style="271" customWidth="1"/>
    <col min="7689" max="7689" width="17" style="271" customWidth="1"/>
    <col min="7690" max="7936" width="10.6640625" style="271" customWidth="1"/>
    <col min="7937" max="7937" width="18.6640625" style="271" customWidth="1"/>
    <col min="7938" max="7938" width="16.33203125" style="271" customWidth="1"/>
    <col min="7939" max="7943" width="18.6640625" style="271" customWidth="1"/>
    <col min="7944" max="7944" width="1.6640625" style="271" customWidth="1"/>
    <col min="7945" max="7945" width="17" style="271" customWidth="1"/>
    <col min="7946" max="8192" width="10.6640625" style="271" customWidth="1"/>
    <col min="8193" max="8193" width="18.6640625" style="271" customWidth="1"/>
    <col min="8194" max="8194" width="16.33203125" style="271" customWidth="1"/>
    <col min="8195" max="8199" width="18.6640625" style="271" customWidth="1"/>
    <col min="8200" max="8200" width="1.6640625" style="271" customWidth="1"/>
    <col min="8201" max="8201" width="17" style="271" customWidth="1"/>
    <col min="8202" max="8448" width="10.6640625" style="271" customWidth="1"/>
    <col min="8449" max="8449" width="18.6640625" style="271" customWidth="1"/>
    <col min="8450" max="8450" width="16.33203125" style="271" customWidth="1"/>
    <col min="8451" max="8455" width="18.6640625" style="271" customWidth="1"/>
    <col min="8456" max="8456" width="1.6640625" style="271" customWidth="1"/>
    <col min="8457" max="8457" width="17" style="271" customWidth="1"/>
    <col min="8458" max="8704" width="10.6640625" style="271" customWidth="1"/>
    <col min="8705" max="8705" width="18.6640625" style="271" customWidth="1"/>
    <col min="8706" max="8706" width="16.33203125" style="271" customWidth="1"/>
    <col min="8707" max="8711" width="18.6640625" style="271" customWidth="1"/>
    <col min="8712" max="8712" width="1.6640625" style="271" customWidth="1"/>
    <col min="8713" max="8713" width="17" style="271" customWidth="1"/>
    <col min="8714" max="8960" width="10.6640625" style="271" customWidth="1"/>
    <col min="8961" max="8961" width="18.6640625" style="271" customWidth="1"/>
    <col min="8962" max="8962" width="16.33203125" style="271" customWidth="1"/>
    <col min="8963" max="8967" width="18.6640625" style="271" customWidth="1"/>
    <col min="8968" max="8968" width="1.6640625" style="271" customWidth="1"/>
    <col min="8969" max="8969" width="17" style="271" customWidth="1"/>
    <col min="8970" max="9216" width="10.6640625" style="271" customWidth="1"/>
    <col min="9217" max="9217" width="18.6640625" style="271" customWidth="1"/>
    <col min="9218" max="9218" width="16.33203125" style="271" customWidth="1"/>
    <col min="9219" max="9223" width="18.6640625" style="271" customWidth="1"/>
    <col min="9224" max="9224" width="1.6640625" style="271" customWidth="1"/>
    <col min="9225" max="9225" width="17" style="271" customWidth="1"/>
    <col min="9226" max="9472" width="10.6640625" style="271" customWidth="1"/>
    <col min="9473" max="9473" width="18.6640625" style="271" customWidth="1"/>
    <col min="9474" max="9474" width="16.33203125" style="271" customWidth="1"/>
    <col min="9475" max="9479" width="18.6640625" style="271" customWidth="1"/>
    <col min="9480" max="9480" width="1.6640625" style="271" customWidth="1"/>
    <col min="9481" max="9481" width="17" style="271" customWidth="1"/>
    <col min="9482" max="9728" width="10.6640625" style="271" customWidth="1"/>
    <col min="9729" max="9729" width="18.6640625" style="271" customWidth="1"/>
    <col min="9730" max="9730" width="16.33203125" style="271" customWidth="1"/>
    <col min="9731" max="9735" width="18.6640625" style="271" customWidth="1"/>
    <col min="9736" max="9736" width="1.6640625" style="271" customWidth="1"/>
    <col min="9737" max="9737" width="17" style="271" customWidth="1"/>
    <col min="9738" max="9984" width="10.6640625" style="271" customWidth="1"/>
    <col min="9985" max="9985" width="18.6640625" style="271" customWidth="1"/>
    <col min="9986" max="9986" width="16.33203125" style="271" customWidth="1"/>
    <col min="9987" max="9991" width="18.6640625" style="271" customWidth="1"/>
    <col min="9992" max="9992" width="1.6640625" style="271" customWidth="1"/>
    <col min="9993" max="9993" width="17" style="271" customWidth="1"/>
    <col min="9994" max="10240" width="10.6640625" style="271" customWidth="1"/>
    <col min="10241" max="10241" width="18.6640625" style="271" customWidth="1"/>
    <col min="10242" max="10242" width="16.33203125" style="271" customWidth="1"/>
    <col min="10243" max="10247" width="18.6640625" style="271" customWidth="1"/>
    <col min="10248" max="10248" width="1.6640625" style="271" customWidth="1"/>
    <col min="10249" max="10249" width="17" style="271" customWidth="1"/>
    <col min="10250" max="10496" width="10.6640625" style="271" customWidth="1"/>
    <col min="10497" max="10497" width="18.6640625" style="271" customWidth="1"/>
    <col min="10498" max="10498" width="16.33203125" style="271" customWidth="1"/>
    <col min="10499" max="10503" width="18.6640625" style="271" customWidth="1"/>
    <col min="10504" max="10504" width="1.6640625" style="271" customWidth="1"/>
    <col min="10505" max="10505" width="17" style="271" customWidth="1"/>
    <col min="10506" max="10752" width="10.6640625" style="271" customWidth="1"/>
    <col min="10753" max="10753" width="18.6640625" style="271" customWidth="1"/>
    <col min="10754" max="10754" width="16.33203125" style="271" customWidth="1"/>
    <col min="10755" max="10759" width="18.6640625" style="271" customWidth="1"/>
    <col min="10760" max="10760" width="1.6640625" style="271" customWidth="1"/>
    <col min="10761" max="10761" width="17" style="271" customWidth="1"/>
    <col min="10762" max="11008" width="10.6640625" style="271" customWidth="1"/>
    <col min="11009" max="11009" width="18.6640625" style="271" customWidth="1"/>
    <col min="11010" max="11010" width="16.33203125" style="271" customWidth="1"/>
    <col min="11011" max="11015" width="18.6640625" style="271" customWidth="1"/>
    <col min="11016" max="11016" width="1.6640625" style="271" customWidth="1"/>
    <col min="11017" max="11017" width="17" style="271" customWidth="1"/>
    <col min="11018" max="11264" width="10.6640625" style="271" customWidth="1"/>
    <col min="11265" max="11265" width="18.6640625" style="271" customWidth="1"/>
    <col min="11266" max="11266" width="16.33203125" style="271" customWidth="1"/>
    <col min="11267" max="11271" width="18.6640625" style="271" customWidth="1"/>
    <col min="11272" max="11272" width="1.6640625" style="271" customWidth="1"/>
    <col min="11273" max="11273" width="17" style="271" customWidth="1"/>
    <col min="11274" max="11520" width="10.6640625" style="271" customWidth="1"/>
    <col min="11521" max="11521" width="18.6640625" style="271" customWidth="1"/>
    <col min="11522" max="11522" width="16.33203125" style="271" customWidth="1"/>
    <col min="11523" max="11527" width="18.6640625" style="271" customWidth="1"/>
    <col min="11528" max="11528" width="1.6640625" style="271" customWidth="1"/>
    <col min="11529" max="11529" width="17" style="271" customWidth="1"/>
    <col min="11530" max="11776" width="10.6640625" style="271" customWidth="1"/>
    <col min="11777" max="11777" width="18.6640625" style="271" customWidth="1"/>
    <col min="11778" max="11778" width="16.33203125" style="271" customWidth="1"/>
    <col min="11779" max="11783" width="18.6640625" style="271" customWidth="1"/>
    <col min="11784" max="11784" width="1.6640625" style="271" customWidth="1"/>
    <col min="11785" max="11785" width="17" style="271" customWidth="1"/>
    <col min="11786" max="12032" width="10.6640625" style="271" customWidth="1"/>
    <col min="12033" max="12033" width="18.6640625" style="271" customWidth="1"/>
    <col min="12034" max="12034" width="16.33203125" style="271" customWidth="1"/>
    <col min="12035" max="12039" width="18.6640625" style="271" customWidth="1"/>
    <col min="12040" max="12040" width="1.6640625" style="271" customWidth="1"/>
    <col min="12041" max="12041" width="17" style="271" customWidth="1"/>
    <col min="12042" max="12288" width="10.6640625" style="271" customWidth="1"/>
    <col min="12289" max="12289" width="18.6640625" style="271" customWidth="1"/>
    <col min="12290" max="12290" width="16.33203125" style="271" customWidth="1"/>
    <col min="12291" max="12295" width="18.6640625" style="271" customWidth="1"/>
    <col min="12296" max="12296" width="1.6640625" style="271" customWidth="1"/>
    <col min="12297" max="12297" width="17" style="271" customWidth="1"/>
    <col min="12298" max="12544" width="10.6640625" style="271" customWidth="1"/>
    <col min="12545" max="12545" width="18.6640625" style="271" customWidth="1"/>
    <col min="12546" max="12546" width="16.33203125" style="271" customWidth="1"/>
    <col min="12547" max="12551" width="18.6640625" style="271" customWidth="1"/>
    <col min="12552" max="12552" width="1.6640625" style="271" customWidth="1"/>
    <col min="12553" max="12553" width="17" style="271" customWidth="1"/>
    <col min="12554" max="12800" width="10.6640625" style="271" customWidth="1"/>
    <col min="12801" max="12801" width="18.6640625" style="271" customWidth="1"/>
    <col min="12802" max="12802" width="16.33203125" style="271" customWidth="1"/>
    <col min="12803" max="12807" width="18.6640625" style="271" customWidth="1"/>
    <col min="12808" max="12808" width="1.6640625" style="271" customWidth="1"/>
    <col min="12809" max="12809" width="17" style="271" customWidth="1"/>
    <col min="12810" max="13056" width="10.6640625" style="271" customWidth="1"/>
    <col min="13057" max="13057" width="18.6640625" style="271" customWidth="1"/>
    <col min="13058" max="13058" width="16.33203125" style="271" customWidth="1"/>
    <col min="13059" max="13063" width="18.6640625" style="271" customWidth="1"/>
    <col min="13064" max="13064" width="1.6640625" style="271" customWidth="1"/>
    <col min="13065" max="13065" width="17" style="271" customWidth="1"/>
    <col min="13066" max="13312" width="10.6640625" style="271" customWidth="1"/>
    <col min="13313" max="13313" width="18.6640625" style="271" customWidth="1"/>
    <col min="13314" max="13314" width="16.33203125" style="271" customWidth="1"/>
    <col min="13315" max="13319" width="18.6640625" style="271" customWidth="1"/>
    <col min="13320" max="13320" width="1.6640625" style="271" customWidth="1"/>
    <col min="13321" max="13321" width="17" style="271" customWidth="1"/>
    <col min="13322" max="13568" width="10.6640625" style="271" customWidth="1"/>
    <col min="13569" max="13569" width="18.6640625" style="271" customWidth="1"/>
    <col min="13570" max="13570" width="16.33203125" style="271" customWidth="1"/>
    <col min="13571" max="13575" width="18.6640625" style="271" customWidth="1"/>
    <col min="13576" max="13576" width="1.6640625" style="271" customWidth="1"/>
    <col min="13577" max="13577" width="17" style="271" customWidth="1"/>
    <col min="13578" max="13824" width="10.6640625" style="271" customWidth="1"/>
    <col min="13825" max="13825" width="18.6640625" style="271" customWidth="1"/>
    <col min="13826" max="13826" width="16.33203125" style="271" customWidth="1"/>
    <col min="13827" max="13831" width="18.6640625" style="271" customWidth="1"/>
    <col min="13832" max="13832" width="1.6640625" style="271" customWidth="1"/>
    <col min="13833" max="13833" width="17" style="271" customWidth="1"/>
    <col min="13834" max="14080" width="10.6640625" style="271" customWidth="1"/>
    <col min="14081" max="14081" width="18.6640625" style="271" customWidth="1"/>
    <col min="14082" max="14082" width="16.33203125" style="271" customWidth="1"/>
    <col min="14083" max="14087" width="18.6640625" style="271" customWidth="1"/>
    <col min="14088" max="14088" width="1.6640625" style="271" customWidth="1"/>
    <col min="14089" max="14089" width="17" style="271" customWidth="1"/>
    <col min="14090" max="14336" width="10.6640625" style="271" customWidth="1"/>
    <col min="14337" max="14337" width="18.6640625" style="271" customWidth="1"/>
    <col min="14338" max="14338" width="16.33203125" style="271" customWidth="1"/>
    <col min="14339" max="14343" width="18.6640625" style="271" customWidth="1"/>
    <col min="14344" max="14344" width="1.6640625" style="271" customWidth="1"/>
    <col min="14345" max="14345" width="17" style="271" customWidth="1"/>
    <col min="14346" max="14592" width="10.6640625" style="271" customWidth="1"/>
    <col min="14593" max="14593" width="18.6640625" style="271" customWidth="1"/>
    <col min="14594" max="14594" width="16.33203125" style="271" customWidth="1"/>
    <col min="14595" max="14599" width="18.6640625" style="271" customWidth="1"/>
    <col min="14600" max="14600" width="1.6640625" style="271" customWidth="1"/>
    <col min="14601" max="14601" width="17" style="271" customWidth="1"/>
    <col min="14602" max="14848" width="10.6640625" style="271" customWidth="1"/>
    <col min="14849" max="14849" width="18.6640625" style="271" customWidth="1"/>
    <col min="14850" max="14850" width="16.33203125" style="271" customWidth="1"/>
    <col min="14851" max="14855" width="18.6640625" style="271" customWidth="1"/>
    <col min="14856" max="14856" width="1.6640625" style="271" customWidth="1"/>
    <col min="14857" max="14857" width="17" style="271" customWidth="1"/>
    <col min="14858" max="15104" width="10.6640625" style="271" customWidth="1"/>
    <col min="15105" max="15105" width="18.6640625" style="271" customWidth="1"/>
    <col min="15106" max="15106" width="16.33203125" style="271" customWidth="1"/>
    <col min="15107" max="15111" width="18.6640625" style="271" customWidth="1"/>
    <col min="15112" max="15112" width="1.6640625" style="271" customWidth="1"/>
    <col min="15113" max="15113" width="17" style="271" customWidth="1"/>
    <col min="15114" max="15360" width="10.6640625" style="271" customWidth="1"/>
    <col min="15361" max="15361" width="18.6640625" style="271" customWidth="1"/>
    <col min="15362" max="15362" width="16.33203125" style="271" customWidth="1"/>
    <col min="15363" max="15367" width="18.6640625" style="271" customWidth="1"/>
    <col min="15368" max="15368" width="1.6640625" style="271" customWidth="1"/>
    <col min="15369" max="15369" width="17" style="271" customWidth="1"/>
    <col min="15370" max="15616" width="10.6640625" style="271" customWidth="1"/>
    <col min="15617" max="15617" width="18.6640625" style="271" customWidth="1"/>
    <col min="15618" max="15618" width="16.33203125" style="271" customWidth="1"/>
    <col min="15619" max="15623" width="18.6640625" style="271" customWidth="1"/>
    <col min="15624" max="15624" width="1.6640625" style="271" customWidth="1"/>
    <col min="15625" max="15625" width="17" style="271" customWidth="1"/>
    <col min="15626" max="15872" width="10.6640625" style="271" customWidth="1"/>
    <col min="15873" max="15873" width="18.6640625" style="271" customWidth="1"/>
    <col min="15874" max="15874" width="16.33203125" style="271" customWidth="1"/>
    <col min="15875" max="15879" width="18.6640625" style="271" customWidth="1"/>
    <col min="15880" max="15880" width="1.6640625" style="271" customWidth="1"/>
    <col min="15881" max="15881" width="17" style="271" customWidth="1"/>
    <col min="15882" max="16128" width="10.6640625" style="271" customWidth="1"/>
    <col min="16129" max="16129" width="18.6640625" style="271" customWidth="1"/>
    <col min="16130" max="16130" width="16.33203125" style="271" customWidth="1"/>
    <col min="16131" max="16135" width="18.6640625" style="271" customWidth="1"/>
    <col min="16136" max="16136" width="1.6640625" style="271" customWidth="1"/>
    <col min="16137" max="16137" width="17" style="271" customWidth="1"/>
    <col min="16138" max="16384" width="10.6640625" style="271" customWidth="1"/>
  </cols>
  <sheetData>
    <row r="1" spans="1:9" ht="12.75" customHeight="1">
      <c r="A1" s="633" t="s">
        <v>427</v>
      </c>
      <c r="B1" s="633"/>
      <c r="C1" s="633"/>
      <c r="D1" s="633"/>
      <c r="E1" s="633"/>
      <c r="F1" s="633"/>
      <c r="G1" s="633"/>
      <c r="H1" s="633"/>
    </row>
    <row r="2" spans="1:9" ht="15.75" customHeight="1">
      <c r="A2" s="634" t="s">
        <v>627</v>
      </c>
      <c r="B2" s="634"/>
      <c r="C2" s="634"/>
      <c r="D2" s="634"/>
      <c r="E2" s="634"/>
      <c r="F2" s="634"/>
      <c r="G2" s="634"/>
      <c r="H2" s="634"/>
    </row>
    <row r="3" spans="1:9" ht="2.1" customHeight="1"/>
    <row r="4" spans="1:9" ht="11.25" customHeight="1">
      <c r="A4" s="407" t="s">
        <v>63</v>
      </c>
      <c r="B4" s="635" t="s">
        <v>64</v>
      </c>
      <c r="C4" s="635"/>
      <c r="D4" s="635"/>
      <c r="E4" s="635"/>
      <c r="F4" s="635"/>
      <c r="G4" s="635"/>
      <c r="H4" s="635"/>
    </row>
    <row r="5" spans="1:9" ht="2.1" customHeight="1"/>
    <row r="6" spans="1:9" ht="12" customHeight="1">
      <c r="A6" s="636" t="s">
        <v>65</v>
      </c>
      <c r="B6" s="636"/>
      <c r="C6" s="636" t="s">
        <v>6</v>
      </c>
      <c r="D6" s="636"/>
      <c r="E6" s="636" t="s">
        <v>7</v>
      </c>
      <c r="F6" s="636"/>
      <c r="G6" s="636" t="s">
        <v>8</v>
      </c>
      <c r="H6" s="636"/>
      <c r="I6" s="636"/>
    </row>
    <row r="7" spans="1:9" ht="12" customHeight="1">
      <c r="A7" s="636" t="s">
        <v>450</v>
      </c>
      <c r="B7" s="636"/>
      <c r="C7" s="408" t="s">
        <v>9</v>
      </c>
      <c r="D7" s="408" t="s">
        <v>10</v>
      </c>
      <c r="E7" s="408" t="s">
        <v>9</v>
      </c>
      <c r="F7" s="408" t="s">
        <v>10</v>
      </c>
      <c r="G7" s="408" t="s">
        <v>9</v>
      </c>
      <c r="H7" s="636" t="s">
        <v>10</v>
      </c>
      <c r="I7" s="636"/>
    </row>
    <row r="8" spans="1:9" ht="21.75" customHeight="1" collapsed="1">
      <c r="A8" s="612" t="s">
        <v>14</v>
      </c>
      <c r="B8" s="612"/>
      <c r="C8" s="275">
        <v>31861084.66</v>
      </c>
      <c r="D8" s="276"/>
      <c r="E8" s="275">
        <v>14147546871.380001</v>
      </c>
      <c r="F8" s="275">
        <v>14005768611.650002</v>
      </c>
      <c r="G8" s="275">
        <v>173639344.38999999</v>
      </c>
      <c r="H8" s="277"/>
      <c r="I8" s="278"/>
    </row>
    <row r="9" spans="1:9" ht="24" hidden="1" customHeight="1" outlineLevel="1">
      <c r="A9" s="638" t="s">
        <v>15</v>
      </c>
      <c r="B9" s="638"/>
      <c r="C9" s="409">
        <v>1103042</v>
      </c>
      <c r="D9" s="410"/>
      <c r="E9" s="410"/>
      <c r="F9" s="409">
        <v>1103000</v>
      </c>
      <c r="G9" s="411">
        <v>42</v>
      </c>
      <c r="H9" s="412"/>
      <c r="I9" s="413"/>
    </row>
    <row r="10" spans="1:9" ht="12" hidden="1" customHeight="1" outlineLevel="1">
      <c r="A10" s="638" t="s">
        <v>76</v>
      </c>
      <c r="B10" s="638"/>
      <c r="C10" s="410"/>
      <c r="D10" s="410"/>
      <c r="E10" s="409">
        <v>53270420.880000003</v>
      </c>
      <c r="F10" s="409">
        <v>53270420.880000003</v>
      </c>
      <c r="G10" s="410"/>
      <c r="H10" s="412"/>
      <c r="I10" s="413"/>
    </row>
    <row r="11" spans="1:9" ht="12" hidden="1" customHeight="1" outlineLevel="2">
      <c r="A11" s="640" t="s">
        <v>16</v>
      </c>
      <c r="B11" s="640"/>
      <c r="C11" s="410"/>
      <c r="D11" s="410"/>
      <c r="E11" s="409">
        <v>53270420.880000003</v>
      </c>
      <c r="F11" s="409">
        <v>53270420.880000003</v>
      </c>
      <c r="G11" s="410"/>
      <c r="H11" s="412"/>
      <c r="I11" s="413"/>
    </row>
    <row r="12" spans="1:9" ht="24" hidden="1" customHeight="1" outlineLevel="3">
      <c r="A12" s="637" t="s">
        <v>449</v>
      </c>
      <c r="B12" s="637"/>
      <c r="C12" s="414"/>
      <c r="D12" s="414"/>
      <c r="E12" s="415">
        <v>41672074.880000003</v>
      </c>
      <c r="F12" s="415">
        <v>41672074.880000003</v>
      </c>
      <c r="G12" s="414"/>
      <c r="H12" s="416"/>
      <c r="I12" s="417"/>
    </row>
    <row r="13" spans="1:9" ht="12" hidden="1" customHeight="1" outlineLevel="3">
      <c r="A13" s="637" t="s">
        <v>448</v>
      </c>
      <c r="B13" s="637"/>
      <c r="C13" s="414"/>
      <c r="D13" s="414"/>
      <c r="E13" s="415">
        <v>11598346</v>
      </c>
      <c r="F13" s="415">
        <v>11598346</v>
      </c>
      <c r="G13" s="414"/>
      <c r="H13" s="416"/>
      <c r="I13" s="417"/>
    </row>
    <row r="14" spans="1:9" ht="24" hidden="1" customHeight="1" outlineLevel="1" collapsed="1">
      <c r="A14" s="638" t="s">
        <v>17</v>
      </c>
      <c r="B14" s="638"/>
      <c r="C14" s="409">
        <v>99844.63</v>
      </c>
      <c r="D14" s="410"/>
      <c r="E14" s="409">
        <v>7965486275.8200006</v>
      </c>
      <c r="F14" s="409">
        <v>7965483330.8199997</v>
      </c>
      <c r="G14" s="409">
        <v>102789.63</v>
      </c>
      <c r="H14" s="412"/>
      <c r="I14" s="413"/>
    </row>
    <row r="15" spans="1:9" ht="24" hidden="1" customHeight="1" outlineLevel="2">
      <c r="A15" s="639" t="s">
        <v>447</v>
      </c>
      <c r="B15" s="639"/>
      <c r="C15" s="415">
        <v>16800</v>
      </c>
      <c r="D15" s="414"/>
      <c r="E15" s="414"/>
      <c r="F15" s="415">
        <v>11400</v>
      </c>
      <c r="G15" s="415">
        <v>5400</v>
      </c>
      <c r="H15" s="416"/>
      <c r="I15" s="417"/>
    </row>
    <row r="16" spans="1:9" ht="24" hidden="1" customHeight="1" outlineLevel="2">
      <c r="A16" s="639" t="s">
        <v>440</v>
      </c>
      <c r="B16" s="639"/>
      <c r="C16" s="414"/>
      <c r="D16" s="414"/>
      <c r="E16" s="415">
        <v>1980272606.9299998</v>
      </c>
      <c r="F16" s="415">
        <v>1980272606.9299998</v>
      </c>
      <c r="G16" s="414"/>
      <c r="H16" s="416"/>
      <c r="I16" s="417"/>
    </row>
    <row r="17" spans="1:9" ht="24" hidden="1" customHeight="1" outlineLevel="2">
      <c r="A17" s="639" t="s">
        <v>446</v>
      </c>
      <c r="B17" s="639"/>
      <c r="C17" s="415">
        <v>12500</v>
      </c>
      <c r="D17" s="414"/>
      <c r="E17" s="414"/>
      <c r="F17" s="415">
        <v>7500</v>
      </c>
      <c r="G17" s="415">
        <v>5000</v>
      </c>
      <c r="H17" s="416"/>
      <c r="I17" s="417"/>
    </row>
    <row r="18" spans="1:9" ht="24" hidden="1" customHeight="1" outlineLevel="2">
      <c r="A18" s="639" t="s">
        <v>445</v>
      </c>
      <c r="B18" s="639"/>
      <c r="C18" s="414"/>
      <c r="D18" s="414"/>
      <c r="E18" s="415">
        <v>11440098</v>
      </c>
      <c r="F18" s="415">
        <v>11440098</v>
      </c>
      <c r="G18" s="414"/>
      <c r="H18" s="416"/>
      <c r="I18" s="417"/>
    </row>
    <row r="19" spans="1:9" ht="24" hidden="1" customHeight="1" outlineLevel="2">
      <c r="A19" s="639" t="s">
        <v>444</v>
      </c>
      <c r="B19" s="639"/>
      <c r="C19" s="415">
        <v>50000</v>
      </c>
      <c r="D19" s="414"/>
      <c r="E19" s="415">
        <v>5932254078.5</v>
      </c>
      <c r="F19" s="415">
        <v>5932254078.5</v>
      </c>
      <c r="G19" s="415">
        <v>50000</v>
      </c>
      <c r="H19" s="416"/>
      <c r="I19" s="417"/>
    </row>
    <row r="20" spans="1:9" ht="24" hidden="1" customHeight="1" outlineLevel="2">
      <c r="A20" s="639" t="s">
        <v>443</v>
      </c>
      <c r="B20" s="639"/>
      <c r="C20" s="415">
        <v>20000.580000000002</v>
      </c>
      <c r="D20" s="414"/>
      <c r="E20" s="414"/>
      <c r="F20" s="415">
        <v>2000</v>
      </c>
      <c r="G20" s="415">
        <v>18000.580000000002</v>
      </c>
      <c r="H20" s="416"/>
      <c r="I20" s="417"/>
    </row>
    <row r="21" spans="1:9" ht="24" hidden="1" customHeight="1" outlineLevel="2">
      <c r="A21" s="639" t="s">
        <v>442</v>
      </c>
      <c r="B21" s="639"/>
      <c r="C21" s="418">
        <v>544.04999999999995</v>
      </c>
      <c r="D21" s="414"/>
      <c r="E21" s="415">
        <v>40000</v>
      </c>
      <c r="F21" s="415">
        <v>16155</v>
      </c>
      <c r="G21" s="415">
        <v>24389.05</v>
      </c>
      <c r="H21" s="416"/>
      <c r="I21" s="417"/>
    </row>
    <row r="22" spans="1:9" ht="24" hidden="1" customHeight="1" outlineLevel="2">
      <c r="A22" s="639" t="s">
        <v>441</v>
      </c>
      <c r="B22" s="639"/>
      <c r="C22" s="414"/>
      <c r="D22" s="414"/>
      <c r="E22" s="415">
        <v>41479492.390000001</v>
      </c>
      <c r="F22" s="415">
        <v>41479492.390000001</v>
      </c>
      <c r="G22" s="414"/>
      <c r="H22" s="416"/>
      <c r="I22" s="417"/>
    </row>
    <row r="23" spans="1:9" ht="24" hidden="1" customHeight="1" outlineLevel="1">
      <c r="A23" s="638" t="s">
        <v>18</v>
      </c>
      <c r="B23" s="638"/>
      <c r="C23" s="409">
        <v>30658198.030000001</v>
      </c>
      <c r="D23" s="410"/>
      <c r="E23" s="409">
        <v>6128790174.6800003</v>
      </c>
      <c r="F23" s="409">
        <v>5985911859.9499998</v>
      </c>
      <c r="G23" s="409">
        <v>173536512.75999999</v>
      </c>
      <c r="H23" s="412"/>
      <c r="I23" s="413"/>
    </row>
    <row r="24" spans="1:9" ht="24" hidden="1" customHeight="1" outlineLevel="2">
      <c r="A24" s="639" t="s">
        <v>440</v>
      </c>
      <c r="B24" s="639"/>
      <c r="C24" s="415">
        <v>1000000</v>
      </c>
      <c r="D24" s="414"/>
      <c r="E24" s="414"/>
      <c r="F24" s="415">
        <v>1000000</v>
      </c>
      <c r="G24" s="414"/>
      <c r="H24" s="416"/>
      <c r="I24" s="417"/>
    </row>
    <row r="25" spans="1:9" ht="24" hidden="1" customHeight="1" outlineLevel="2">
      <c r="A25" s="639" t="s">
        <v>439</v>
      </c>
      <c r="B25" s="639"/>
      <c r="C25" s="415">
        <v>6361973.7800000003</v>
      </c>
      <c r="D25" s="414"/>
      <c r="E25" s="415">
        <v>1164821665.6700001</v>
      </c>
      <c r="F25" s="415">
        <v>1169153976.54</v>
      </c>
      <c r="G25" s="415">
        <v>2029662.91</v>
      </c>
      <c r="H25" s="416"/>
      <c r="I25" s="417"/>
    </row>
    <row r="26" spans="1:9" ht="24" hidden="1" customHeight="1" outlineLevel="2">
      <c r="A26" s="639" t="s">
        <v>438</v>
      </c>
      <c r="B26" s="639"/>
      <c r="C26" s="415">
        <v>23296224.25</v>
      </c>
      <c r="D26" s="414"/>
      <c r="E26" s="415">
        <v>4963968509.0100002</v>
      </c>
      <c r="F26" s="415">
        <v>4815757883.4100008</v>
      </c>
      <c r="G26" s="415">
        <v>171506849.84999999</v>
      </c>
      <c r="H26" s="416"/>
      <c r="I26" s="417"/>
    </row>
    <row r="27" spans="1:9" ht="21.75" customHeight="1" collapsed="1">
      <c r="A27" s="612" t="s">
        <v>179</v>
      </c>
      <c r="B27" s="612"/>
      <c r="C27" s="275">
        <v>667660.82999999996</v>
      </c>
      <c r="D27" s="276"/>
      <c r="E27" s="275">
        <v>29589307.59</v>
      </c>
      <c r="F27" s="275">
        <v>30256968.420000002</v>
      </c>
      <c r="G27" s="276"/>
      <c r="H27" s="277"/>
      <c r="I27" s="278"/>
    </row>
    <row r="28" spans="1:9" ht="24" hidden="1" customHeight="1" outlineLevel="1">
      <c r="A28" s="638" t="s">
        <v>180</v>
      </c>
      <c r="B28" s="638"/>
      <c r="C28" s="409">
        <v>667660.82999999996</v>
      </c>
      <c r="D28" s="410"/>
      <c r="E28" s="409">
        <v>29589307.59</v>
      </c>
      <c r="F28" s="409">
        <v>30256968.420000002</v>
      </c>
      <c r="G28" s="410"/>
      <c r="H28" s="412"/>
      <c r="I28" s="413"/>
    </row>
    <row r="29" spans="1:9" ht="24" hidden="1" customHeight="1" outlineLevel="2">
      <c r="A29" s="640" t="s">
        <v>358</v>
      </c>
      <c r="B29" s="640"/>
      <c r="C29" s="409">
        <v>667660.82999999996</v>
      </c>
      <c r="D29" s="410"/>
      <c r="E29" s="409">
        <v>3442085.37</v>
      </c>
      <c r="F29" s="409">
        <v>4109746.2</v>
      </c>
      <c r="G29" s="410"/>
      <c r="H29" s="412"/>
      <c r="I29" s="413"/>
    </row>
    <row r="30" spans="1:9" ht="36" hidden="1" customHeight="1" outlineLevel="2">
      <c r="A30" s="640" t="s">
        <v>632</v>
      </c>
      <c r="B30" s="640"/>
      <c r="C30" s="410"/>
      <c r="D30" s="410"/>
      <c r="E30" s="409">
        <v>26147222.219999999</v>
      </c>
      <c r="F30" s="409">
        <v>26147222.219999999</v>
      </c>
      <c r="G30" s="410"/>
      <c r="H30" s="412"/>
      <c r="I30" s="413"/>
    </row>
    <row r="31" spans="1:9" ht="21.75" customHeight="1" collapsed="1">
      <c r="A31" s="612" t="s">
        <v>19</v>
      </c>
      <c r="B31" s="612"/>
      <c r="C31" s="275">
        <v>75915502.780000001</v>
      </c>
      <c r="D31" s="276"/>
      <c r="E31" s="275">
        <v>1930641076.47</v>
      </c>
      <c r="F31" s="275">
        <v>1917805805.22</v>
      </c>
      <c r="G31" s="275">
        <v>88750774.030000001</v>
      </c>
      <c r="H31" s="277"/>
      <c r="I31" s="278"/>
    </row>
    <row r="32" spans="1:9" ht="36" hidden="1" customHeight="1" outlineLevel="1">
      <c r="A32" s="638" t="s">
        <v>20</v>
      </c>
      <c r="B32" s="638"/>
      <c r="C32" s="409">
        <v>104271668.78</v>
      </c>
      <c r="D32" s="410"/>
      <c r="E32" s="409">
        <v>952392720</v>
      </c>
      <c r="F32" s="409">
        <v>939566776</v>
      </c>
      <c r="G32" s="409">
        <v>117097612.78</v>
      </c>
      <c r="H32" s="412"/>
      <c r="I32" s="413"/>
    </row>
    <row r="33" spans="1:9" ht="36" hidden="1" customHeight="1" outlineLevel="1">
      <c r="A33" s="638" t="s">
        <v>21</v>
      </c>
      <c r="B33" s="638"/>
      <c r="C33" s="409">
        <v>9681</v>
      </c>
      <c r="D33" s="410"/>
      <c r="E33" s="409">
        <v>13134.25</v>
      </c>
      <c r="F33" s="409">
        <v>3807</v>
      </c>
      <c r="G33" s="409">
        <v>19008.25</v>
      </c>
      <c r="H33" s="412"/>
      <c r="I33" s="413"/>
    </row>
    <row r="34" spans="1:9" ht="36" hidden="1" customHeight="1" outlineLevel="2">
      <c r="A34" s="640" t="s">
        <v>22</v>
      </c>
      <c r="B34" s="640"/>
      <c r="C34" s="410"/>
      <c r="D34" s="410"/>
      <c r="E34" s="409">
        <v>13134.25</v>
      </c>
      <c r="F34" s="409">
        <v>3807</v>
      </c>
      <c r="G34" s="409">
        <v>9327.25</v>
      </c>
      <c r="H34" s="412"/>
      <c r="I34" s="413"/>
    </row>
    <row r="35" spans="1:9" ht="36" hidden="1" customHeight="1" outlineLevel="2">
      <c r="A35" s="640" t="s">
        <v>23</v>
      </c>
      <c r="B35" s="640"/>
      <c r="C35" s="409">
        <v>9681</v>
      </c>
      <c r="D35" s="410"/>
      <c r="E35" s="410"/>
      <c r="F35" s="410"/>
      <c r="G35" s="409">
        <v>9681</v>
      </c>
      <c r="H35" s="412"/>
      <c r="I35" s="413"/>
    </row>
    <row r="36" spans="1:9" ht="24" hidden="1" customHeight="1" outlineLevel="1">
      <c r="A36" s="638" t="s">
        <v>181</v>
      </c>
      <c r="B36" s="638"/>
      <c r="C36" s="410"/>
      <c r="D36" s="410"/>
      <c r="E36" s="409">
        <v>978235222.22000003</v>
      </c>
      <c r="F36" s="409">
        <v>978235222.22000003</v>
      </c>
      <c r="G36" s="410"/>
      <c r="H36" s="412"/>
      <c r="I36" s="413"/>
    </row>
    <row r="37" spans="1:9" ht="24" hidden="1" customHeight="1" outlineLevel="2">
      <c r="A37" s="640" t="s">
        <v>182</v>
      </c>
      <c r="B37" s="640"/>
      <c r="C37" s="410"/>
      <c r="D37" s="410"/>
      <c r="E37" s="409">
        <v>978235222.22000003</v>
      </c>
      <c r="F37" s="409">
        <v>978235222.22000003</v>
      </c>
      <c r="G37" s="410"/>
      <c r="H37" s="412"/>
      <c r="I37" s="413"/>
    </row>
    <row r="38" spans="1:9" ht="48" hidden="1" customHeight="1" outlineLevel="1">
      <c r="A38" s="638" t="s">
        <v>183</v>
      </c>
      <c r="B38" s="638"/>
      <c r="C38" s="410"/>
      <c r="D38" s="409">
        <v>28365847</v>
      </c>
      <c r="E38" s="410"/>
      <c r="F38" s="410"/>
      <c r="G38" s="410"/>
      <c r="H38" s="641">
        <v>28365847</v>
      </c>
      <c r="I38" s="641"/>
    </row>
    <row r="39" spans="1:9" ht="11.25" customHeight="1" collapsed="1">
      <c r="A39" s="612" t="s">
        <v>24</v>
      </c>
      <c r="B39" s="612"/>
      <c r="C39" s="275">
        <v>36695696.93</v>
      </c>
      <c r="D39" s="276"/>
      <c r="E39" s="275">
        <v>140860003.18000001</v>
      </c>
      <c r="F39" s="275">
        <v>17605317.010000002</v>
      </c>
      <c r="G39" s="275">
        <v>159950383.09999999</v>
      </c>
      <c r="H39" s="277"/>
      <c r="I39" s="278"/>
    </row>
    <row r="40" spans="1:9" ht="12" hidden="1" customHeight="1" outlineLevel="1">
      <c r="A40" s="638" t="s">
        <v>25</v>
      </c>
      <c r="B40" s="638"/>
      <c r="C40" s="409">
        <v>36610841.649999999</v>
      </c>
      <c r="D40" s="410"/>
      <c r="E40" s="409">
        <v>140860003.18000001</v>
      </c>
      <c r="F40" s="409">
        <v>17605317.010000002</v>
      </c>
      <c r="G40" s="409">
        <v>159865527.81999999</v>
      </c>
      <c r="H40" s="412"/>
      <c r="I40" s="413"/>
    </row>
    <row r="41" spans="1:9" ht="12" hidden="1" customHeight="1" outlineLevel="1">
      <c r="A41" s="638" t="s">
        <v>244</v>
      </c>
      <c r="B41" s="638"/>
      <c r="C41" s="409">
        <v>84855.28</v>
      </c>
      <c r="D41" s="410"/>
      <c r="E41" s="410"/>
      <c r="F41" s="410"/>
      <c r="G41" s="409">
        <v>84855.28</v>
      </c>
      <c r="H41" s="412"/>
      <c r="I41" s="413"/>
    </row>
    <row r="42" spans="1:9" ht="21.75" customHeight="1" collapsed="1">
      <c r="A42" s="612" t="s">
        <v>26</v>
      </c>
      <c r="B42" s="612"/>
      <c r="C42" s="275">
        <v>11967259.93</v>
      </c>
      <c r="D42" s="276"/>
      <c r="E42" s="275">
        <v>39453828.299999997</v>
      </c>
      <c r="F42" s="275">
        <v>38837959.020000003</v>
      </c>
      <c r="G42" s="275">
        <v>12583129.210000001</v>
      </c>
      <c r="H42" s="277"/>
      <c r="I42" s="278"/>
    </row>
    <row r="43" spans="1:9" ht="24" customHeight="1" outlineLevel="1">
      <c r="A43" s="638" t="s">
        <v>27</v>
      </c>
      <c r="B43" s="638"/>
      <c r="C43" s="409">
        <v>11647661.970000001</v>
      </c>
      <c r="D43" s="410"/>
      <c r="E43" s="409">
        <v>616461.93999999994</v>
      </c>
      <c r="F43" s="410"/>
      <c r="G43" s="409">
        <v>12264123.91</v>
      </c>
      <c r="H43" s="412"/>
      <c r="I43" s="413"/>
    </row>
    <row r="44" spans="1:9" ht="24" customHeight="1" outlineLevel="1">
      <c r="A44" s="642" t="s">
        <v>28</v>
      </c>
      <c r="B44" s="638"/>
      <c r="C44" s="409">
        <v>173890.77</v>
      </c>
      <c r="D44" s="410"/>
      <c r="E44" s="409">
        <v>38836420.100000001</v>
      </c>
      <c r="F44" s="409">
        <v>38836428.530000001</v>
      </c>
      <c r="G44" s="409">
        <v>173882.34</v>
      </c>
      <c r="H44" s="412"/>
      <c r="I44" s="413"/>
    </row>
    <row r="45" spans="1:9" ht="24" customHeight="1" outlineLevel="2">
      <c r="A45" s="640" t="s">
        <v>29</v>
      </c>
      <c r="B45" s="640"/>
      <c r="C45" s="409">
        <v>173697.52</v>
      </c>
      <c r="D45" s="410"/>
      <c r="E45" s="409">
        <v>38835996.890000001</v>
      </c>
      <c r="F45" s="409">
        <v>38835996.890000001</v>
      </c>
      <c r="G45" s="409">
        <v>173697.52</v>
      </c>
      <c r="H45" s="412"/>
      <c r="I45" s="413"/>
    </row>
    <row r="46" spans="1:9" ht="36" customHeight="1" outlineLevel="2">
      <c r="A46" s="640" t="s">
        <v>30</v>
      </c>
      <c r="B46" s="640"/>
      <c r="C46" s="411">
        <v>193.25</v>
      </c>
      <c r="D46" s="410"/>
      <c r="E46" s="411">
        <v>423.21</v>
      </c>
      <c r="F46" s="411">
        <v>431.64</v>
      </c>
      <c r="G46" s="411">
        <v>184.82</v>
      </c>
      <c r="H46" s="412"/>
      <c r="I46" s="413"/>
    </row>
    <row r="47" spans="1:9" ht="36" customHeight="1" outlineLevel="1">
      <c r="A47" s="642" t="s">
        <v>31</v>
      </c>
      <c r="B47" s="638"/>
      <c r="C47" s="409">
        <v>145707.19</v>
      </c>
      <c r="D47" s="410"/>
      <c r="E47" s="411">
        <v>946.26</v>
      </c>
      <c r="F47" s="409">
        <v>1530.49</v>
      </c>
      <c r="G47" s="409">
        <v>145122.96</v>
      </c>
      <c r="H47" s="412"/>
      <c r="I47" s="413"/>
    </row>
    <row r="48" spans="1:9" ht="21.75" customHeight="1">
      <c r="A48" s="612" t="s">
        <v>184</v>
      </c>
      <c r="B48" s="612"/>
      <c r="C48" s="275">
        <v>122842303.33</v>
      </c>
      <c r="D48" s="276"/>
      <c r="E48" s="275">
        <v>677516749.49000001</v>
      </c>
      <c r="F48" s="275">
        <v>345913498.06</v>
      </c>
      <c r="G48" s="275">
        <v>454445554.75999999</v>
      </c>
      <c r="H48" s="277"/>
      <c r="I48" s="278"/>
    </row>
    <row r="49" spans="1:9" ht="24" customHeight="1" outlineLevel="1">
      <c r="A49" s="638" t="s">
        <v>185</v>
      </c>
      <c r="B49" s="638"/>
      <c r="C49" s="409">
        <v>122203788.13</v>
      </c>
      <c r="D49" s="410"/>
      <c r="E49" s="409">
        <v>677265856.63</v>
      </c>
      <c r="F49" s="409">
        <v>345261671.63</v>
      </c>
      <c r="G49" s="409">
        <v>454207973.13</v>
      </c>
      <c r="H49" s="412"/>
      <c r="I49" s="413"/>
    </row>
    <row r="50" spans="1:9" ht="12" customHeight="1" outlineLevel="1">
      <c r="A50" s="638" t="s">
        <v>186</v>
      </c>
      <c r="B50" s="638"/>
      <c r="C50" s="409">
        <v>92305.2</v>
      </c>
      <c r="D50" s="410"/>
      <c r="E50" s="409">
        <v>250892.86</v>
      </c>
      <c r="F50" s="409">
        <v>105616.43</v>
      </c>
      <c r="G50" s="409">
        <v>237581.63</v>
      </c>
      <c r="H50" s="412"/>
      <c r="I50" s="413"/>
    </row>
    <row r="51" spans="1:9" ht="24" customHeight="1" outlineLevel="1">
      <c r="A51" s="638" t="s">
        <v>245</v>
      </c>
      <c r="B51" s="638"/>
      <c r="C51" s="409">
        <v>546210</v>
      </c>
      <c r="D51" s="410"/>
      <c r="E51" s="410"/>
      <c r="F51" s="409">
        <v>546210</v>
      </c>
      <c r="G51" s="410"/>
      <c r="H51" s="412"/>
      <c r="I51" s="413"/>
    </row>
    <row r="52" spans="1:9" ht="11.25" customHeight="1">
      <c r="A52" s="612" t="s">
        <v>246</v>
      </c>
      <c r="B52" s="612"/>
      <c r="C52" s="275">
        <v>82630000</v>
      </c>
      <c r="D52" s="276"/>
      <c r="E52" s="276"/>
      <c r="F52" s="276"/>
      <c r="G52" s="275">
        <v>82630000</v>
      </c>
      <c r="H52" s="277"/>
      <c r="I52" s="278"/>
    </row>
    <row r="53" spans="1:9" ht="24" customHeight="1" outlineLevel="1">
      <c r="A53" s="638" t="s">
        <v>247</v>
      </c>
      <c r="B53" s="638"/>
      <c r="C53" s="409">
        <v>82630000</v>
      </c>
      <c r="D53" s="410"/>
      <c r="E53" s="410"/>
      <c r="F53" s="410"/>
      <c r="G53" s="409">
        <v>82630000</v>
      </c>
      <c r="H53" s="412"/>
      <c r="I53" s="413"/>
    </row>
    <row r="54" spans="1:9" ht="32.25" customHeight="1">
      <c r="A54" s="612" t="s">
        <v>359</v>
      </c>
      <c r="B54" s="612"/>
      <c r="C54" s="275">
        <v>7400122072</v>
      </c>
      <c r="D54" s="276"/>
      <c r="E54" s="275">
        <v>7311378040.04</v>
      </c>
      <c r="F54" s="275">
        <v>7307628432.0199995</v>
      </c>
      <c r="G54" s="275">
        <v>7403871680.0199995</v>
      </c>
      <c r="H54" s="277"/>
      <c r="I54" s="278"/>
    </row>
    <row r="55" spans="1:9" ht="36" customHeight="1" outlineLevel="1">
      <c r="A55" s="638" t="s">
        <v>360</v>
      </c>
      <c r="B55" s="638"/>
      <c r="C55" s="409">
        <v>7400122072</v>
      </c>
      <c r="D55" s="410"/>
      <c r="E55" s="409">
        <v>7311378040.04</v>
      </c>
      <c r="F55" s="409">
        <v>7307628432.0199995</v>
      </c>
      <c r="G55" s="409">
        <v>7403871680.0199995</v>
      </c>
      <c r="H55" s="412"/>
      <c r="I55" s="413"/>
    </row>
    <row r="56" spans="1:9" ht="32.25" customHeight="1">
      <c r="A56" s="612" t="s">
        <v>361</v>
      </c>
      <c r="B56" s="612"/>
      <c r="C56" s="275">
        <v>620537606</v>
      </c>
      <c r="D56" s="276"/>
      <c r="E56" s="275">
        <v>567255592.22000003</v>
      </c>
      <c r="F56" s="275">
        <v>544364970.84000003</v>
      </c>
      <c r="G56" s="275">
        <v>643428227.38</v>
      </c>
      <c r="H56" s="277"/>
      <c r="I56" s="278"/>
    </row>
    <row r="57" spans="1:9" ht="36" customHeight="1" outlineLevel="1">
      <c r="A57" s="638" t="s">
        <v>362</v>
      </c>
      <c r="B57" s="638"/>
      <c r="C57" s="409">
        <v>620537606</v>
      </c>
      <c r="D57" s="410"/>
      <c r="E57" s="409">
        <v>567255592.22000003</v>
      </c>
      <c r="F57" s="409">
        <v>544364970.84000003</v>
      </c>
      <c r="G57" s="409">
        <v>643428227.38</v>
      </c>
      <c r="H57" s="412"/>
      <c r="I57" s="413"/>
    </row>
    <row r="58" spans="1:9" ht="11.25" customHeight="1">
      <c r="A58" s="612" t="s">
        <v>401</v>
      </c>
      <c r="B58" s="612"/>
      <c r="C58" s="275">
        <v>1000000</v>
      </c>
      <c r="D58" s="276"/>
      <c r="E58" s="276"/>
      <c r="F58" s="276"/>
      <c r="G58" s="275">
        <v>1000000</v>
      </c>
      <c r="H58" s="277"/>
      <c r="I58" s="278"/>
    </row>
    <row r="59" spans="1:9" ht="24" hidden="1" customHeight="1" outlineLevel="1">
      <c r="A59" s="638" t="s">
        <v>402</v>
      </c>
      <c r="B59" s="638"/>
      <c r="C59" s="409">
        <v>1000000</v>
      </c>
      <c r="D59" s="410"/>
      <c r="E59" s="410"/>
      <c r="F59" s="410"/>
      <c r="G59" s="409">
        <v>1000000</v>
      </c>
      <c r="H59" s="412"/>
      <c r="I59" s="413"/>
    </row>
    <row r="60" spans="1:9" ht="21.75" customHeight="1" collapsed="1">
      <c r="A60" s="612" t="s">
        <v>33</v>
      </c>
      <c r="B60" s="612"/>
      <c r="C60" s="275">
        <v>50476643</v>
      </c>
      <c r="D60" s="276"/>
      <c r="E60" s="276"/>
      <c r="F60" s="276"/>
      <c r="G60" s="275">
        <v>50476643</v>
      </c>
      <c r="H60" s="277"/>
      <c r="I60" s="278"/>
    </row>
    <row r="61" spans="1:9" ht="36" hidden="1" customHeight="1" outlineLevel="1">
      <c r="A61" s="638" t="s">
        <v>34</v>
      </c>
      <c r="B61" s="638"/>
      <c r="C61" s="409">
        <v>50476643</v>
      </c>
      <c r="D61" s="410"/>
      <c r="E61" s="410"/>
      <c r="F61" s="410"/>
      <c r="G61" s="409">
        <v>50476643</v>
      </c>
      <c r="H61" s="412"/>
      <c r="I61" s="413"/>
    </row>
    <row r="62" spans="1:9" ht="21.75" customHeight="1" collapsed="1">
      <c r="A62" s="612" t="s">
        <v>35</v>
      </c>
      <c r="B62" s="612"/>
      <c r="C62" s="275">
        <v>47255569.75</v>
      </c>
      <c r="D62" s="276"/>
      <c r="E62" s="275">
        <v>189288111.00999999</v>
      </c>
      <c r="F62" s="275">
        <v>17169190.120000001</v>
      </c>
      <c r="G62" s="275">
        <v>219374490.63999999</v>
      </c>
      <c r="H62" s="277"/>
      <c r="I62" s="278"/>
    </row>
    <row r="63" spans="1:9" ht="24" hidden="1" customHeight="1" outlineLevel="1">
      <c r="A63" s="638" t="s">
        <v>248</v>
      </c>
      <c r="B63" s="638"/>
      <c r="C63" s="409">
        <v>4500000</v>
      </c>
      <c r="D63" s="410"/>
      <c r="E63" s="410"/>
      <c r="F63" s="410"/>
      <c r="G63" s="409">
        <v>4500000</v>
      </c>
      <c r="H63" s="412"/>
      <c r="I63" s="413"/>
    </row>
    <row r="64" spans="1:9" ht="24" hidden="1" customHeight="1" outlineLevel="1">
      <c r="A64" s="638" t="s">
        <v>36</v>
      </c>
      <c r="B64" s="638"/>
      <c r="C64" s="409">
        <v>42755569.75</v>
      </c>
      <c r="D64" s="410"/>
      <c r="E64" s="409">
        <v>189288111.00999999</v>
      </c>
      <c r="F64" s="409">
        <v>17169190.120000001</v>
      </c>
      <c r="G64" s="409">
        <v>214874490.63999999</v>
      </c>
      <c r="H64" s="412"/>
      <c r="I64" s="413"/>
    </row>
    <row r="65" spans="1:12" ht="24" hidden="1" customHeight="1" outlineLevel="2">
      <c r="A65" s="640" t="s">
        <v>37</v>
      </c>
      <c r="B65" s="640"/>
      <c r="C65" s="409">
        <v>42755569.75</v>
      </c>
      <c r="D65" s="410"/>
      <c r="E65" s="409">
        <v>5475982.1500000004</v>
      </c>
      <c r="F65" s="410"/>
      <c r="G65" s="409">
        <v>48231551.899999999</v>
      </c>
      <c r="H65" s="412"/>
      <c r="I65" s="413"/>
    </row>
    <row r="66" spans="1:12" ht="24" hidden="1" customHeight="1" outlineLevel="2">
      <c r="A66" s="640" t="s">
        <v>38</v>
      </c>
      <c r="B66" s="640"/>
      <c r="C66" s="410"/>
      <c r="D66" s="410"/>
      <c r="E66" s="409">
        <v>183812128.86000001</v>
      </c>
      <c r="F66" s="409">
        <v>17169190.120000001</v>
      </c>
      <c r="G66" s="409">
        <v>166642938.74000001</v>
      </c>
      <c r="H66" s="412"/>
      <c r="I66" s="413"/>
    </row>
    <row r="67" spans="1:12" ht="21.75" customHeight="1" collapsed="1">
      <c r="A67" s="612" t="s">
        <v>40</v>
      </c>
      <c r="B67" s="612"/>
      <c r="C67" s="276"/>
      <c r="D67" s="275">
        <v>314913055.55000001</v>
      </c>
      <c r="E67" s="275">
        <v>852749777.77999997</v>
      </c>
      <c r="F67" s="275">
        <v>697593666.66999996</v>
      </c>
      <c r="G67" s="276"/>
      <c r="H67" s="614">
        <v>159756944.44</v>
      </c>
      <c r="I67" s="614"/>
    </row>
    <row r="68" spans="1:12" ht="36" hidden="1" customHeight="1" outlineLevel="1">
      <c r="A68" s="638" t="s">
        <v>252</v>
      </c>
      <c r="B68" s="638"/>
      <c r="C68" s="410"/>
      <c r="D68" s="409">
        <v>314913055.55000001</v>
      </c>
      <c r="E68" s="409">
        <v>852749777.77999997</v>
      </c>
      <c r="F68" s="409">
        <v>697593666.66999996</v>
      </c>
      <c r="G68" s="410"/>
      <c r="H68" s="641">
        <v>159756944.44</v>
      </c>
      <c r="I68" s="641"/>
    </row>
    <row r="69" spans="1:12" ht="11.25" customHeight="1" collapsed="1">
      <c r="A69" s="612" t="s">
        <v>41</v>
      </c>
      <c r="B69" s="612"/>
      <c r="C69" s="276"/>
      <c r="D69" s="275">
        <v>10222270.23</v>
      </c>
      <c r="E69" s="275">
        <v>125889715.89</v>
      </c>
      <c r="F69" s="275">
        <v>131648243.09999999</v>
      </c>
      <c r="G69" s="276"/>
      <c r="H69" s="614">
        <v>15980797.439999999</v>
      </c>
      <c r="I69" s="614"/>
      <c r="K69" s="339"/>
    </row>
    <row r="70" spans="1:12" ht="24" hidden="1" customHeight="1" outlineLevel="1">
      <c r="A70" s="638" t="s">
        <v>43</v>
      </c>
      <c r="B70" s="638"/>
      <c r="C70" s="410"/>
      <c r="D70" s="410"/>
      <c r="E70" s="409">
        <v>447181</v>
      </c>
      <c r="F70" s="409">
        <v>565124</v>
      </c>
      <c r="G70" s="410"/>
      <c r="H70" s="641">
        <v>117943</v>
      </c>
      <c r="I70" s="641"/>
    </row>
    <row r="71" spans="1:12" ht="24" hidden="1" customHeight="1" outlineLevel="1">
      <c r="A71" s="638" t="s">
        <v>42</v>
      </c>
      <c r="B71" s="638"/>
      <c r="C71" s="410"/>
      <c r="D71" s="409">
        <v>9099206.2300000004</v>
      </c>
      <c r="E71" s="409">
        <v>95356037.890000001</v>
      </c>
      <c r="F71" s="409">
        <v>102042077.09999999</v>
      </c>
      <c r="G71" s="410"/>
      <c r="H71" s="641">
        <v>15785245.439999999</v>
      </c>
      <c r="I71" s="641"/>
    </row>
    <row r="72" spans="1:12" ht="24" hidden="1" customHeight="1" outlineLevel="2">
      <c r="A72" s="640" t="s">
        <v>425</v>
      </c>
      <c r="B72" s="640"/>
      <c r="C72" s="410"/>
      <c r="D72" s="409">
        <v>9099206.2300000004</v>
      </c>
      <c r="E72" s="409">
        <v>95356037.890000001</v>
      </c>
      <c r="F72" s="409">
        <v>102042077.09999999</v>
      </c>
      <c r="G72" s="410"/>
      <c r="H72" s="641">
        <v>15785245.439999999</v>
      </c>
      <c r="I72" s="641"/>
    </row>
    <row r="73" spans="1:12" ht="12" hidden="1" customHeight="1" outlineLevel="1">
      <c r="A73" s="638" t="s">
        <v>44</v>
      </c>
      <c r="B73" s="638"/>
      <c r="C73" s="410"/>
      <c r="D73" s="410"/>
      <c r="E73" s="409">
        <v>292472</v>
      </c>
      <c r="F73" s="409">
        <v>370081</v>
      </c>
      <c r="G73" s="410"/>
      <c r="H73" s="641">
        <v>77609</v>
      </c>
      <c r="I73" s="641"/>
    </row>
    <row r="74" spans="1:12" ht="12" hidden="1" customHeight="1" outlineLevel="1">
      <c r="A74" s="638" t="s">
        <v>45</v>
      </c>
      <c r="B74" s="638"/>
      <c r="C74" s="410"/>
      <c r="D74" s="410"/>
      <c r="E74" s="409">
        <v>542350</v>
      </c>
      <c r="F74" s="409">
        <v>542350</v>
      </c>
      <c r="G74" s="410"/>
      <c r="H74" s="412"/>
      <c r="I74" s="413"/>
    </row>
    <row r="75" spans="1:12" ht="12" hidden="1" customHeight="1" outlineLevel="1">
      <c r="A75" s="638" t="s">
        <v>46</v>
      </c>
      <c r="B75" s="638"/>
      <c r="C75" s="410"/>
      <c r="D75" s="409">
        <v>1123064</v>
      </c>
      <c r="E75" s="409">
        <v>29231244</v>
      </c>
      <c r="F75" s="409">
        <v>28108180</v>
      </c>
      <c r="G75" s="410"/>
      <c r="H75" s="412"/>
      <c r="I75" s="413"/>
    </row>
    <row r="76" spans="1:12" ht="12" hidden="1" customHeight="1" outlineLevel="1">
      <c r="A76" s="638" t="s">
        <v>47</v>
      </c>
      <c r="B76" s="638"/>
      <c r="C76" s="410"/>
      <c r="D76" s="410"/>
      <c r="E76" s="409">
        <v>20431</v>
      </c>
      <c r="F76" s="409">
        <v>20431</v>
      </c>
      <c r="G76" s="410"/>
      <c r="H76" s="412"/>
      <c r="I76" s="413"/>
    </row>
    <row r="77" spans="1:12" ht="32.25" customHeight="1" collapsed="1">
      <c r="A77" s="612" t="s">
        <v>48</v>
      </c>
      <c r="B77" s="612"/>
      <c r="C77" s="276"/>
      <c r="D77" s="276"/>
      <c r="E77" s="275">
        <v>1079031</v>
      </c>
      <c r="F77" s="275">
        <v>1349214</v>
      </c>
      <c r="G77" s="276"/>
      <c r="H77" s="614">
        <v>270183</v>
      </c>
      <c r="I77" s="614"/>
      <c r="K77" s="339"/>
      <c r="L77" s="339"/>
    </row>
    <row r="78" spans="1:12" ht="24" hidden="1" customHeight="1" outlineLevel="1">
      <c r="A78" s="638" t="s">
        <v>49</v>
      </c>
      <c r="B78" s="638"/>
      <c r="C78" s="410"/>
      <c r="D78" s="410"/>
      <c r="E78" s="409">
        <v>459941</v>
      </c>
      <c r="F78" s="409">
        <v>569239</v>
      </c>
      <c r="G78" s="410"/>
      <c r="H78" s="641">
        <v>109298</v>
      </c>
      <c r="I78" s="641"/>
    </row>
    <row r="79" spans="1:12" ht="24" hidden="1" customHeight="1" outlineLevel="2">
      <c r="A79" s="640" t="s">
        <v>187</v>
      </c>
      <c r="B79" s="640"/>
      <c r="C79" s="410"/>
      <c r="D79" s="410"/>
      <c r="E79" s="409">
        <v>158734</v>
      </c>
      <c r="F79" s="409">
        <v>198082</v>
      </c>
      <c r="G79" s="410"/>
      <c r="H79" s="641">
        <v>39348</v>
      </c>
      <c r="I79" s="641"/>
    </row>
    <row r="80" spans="1:12" ht="36" hidden="1" customHeight="1" outlineLevel="2">
      <c r="A80" s="640" t="s">
        <v>199</v>
      </c>
      <c r="B80" s="640"/>
      <c r="C80" s="410"/>
      <c r="D80" s="410"/>
      <c r="E80" s="409">
        <v>139509</v>
      </c>
      <c r="F80" s="409">
        <v>167489</v>
      </c>
      <c r="G80" s="410"/>
      <c r="H80" s="641">
        <v>27980</v>
      </c>
      <c r="I80" s="641"/>
    </row>
    <row r="81" spans="1:9" ht="36" hidden="1" customHeight="1" outlineLevel="2">
      <c r="A81" s="640" t="s">
        <v>77</v>
      </c>
      <c r="B81" s="640"/>
      <c r="C81" s="410"/>
      <c r="D81" s="410"/>
      <c r="E81" s="409">
        <v>161698</v>
      </c>
      <c r="F81" s="409">
        <v>203668</v>
      </c>
      <c r="G81" s="410"/>
      <c r="H81" s="641">
        <v>41970</v>
      </c>
      <c r="I81" s="641"/>
    </row>
    <row r="82" spans="1:9" ht="24" hidden="1" customHeight="1" outlineLevel="1">
      <c r="A82" s="638" t="s">
        <v>50</v>
      </c>
      <c r="B82" s="638"/>
      <c r="C82" s="410"/>
      <c r="D82" s="410"/>
      <c r="E82" s="409">
        <v>619090</v>
      </c>
      <c r="F82" s="409">
        <v>779975</v>
      </c>
      <c r="G82" s="410"/>
      <c r="H82" s="641">
        <v>160885</v>
      </c>
      <c r="I82" s="641"/>
    </row>
    <row r="83" spans="1:9" ht="21.75" customHeight="1" collapsed="1">
      <c r="A83" s="612" t="s">
        <v>51</v>
      </c>
      <c r="B83" s="612"/>
      <c r="C83" s="276"/>
      <c r="D83" s="275">
        <v>15236714</v>
      </c>
      <c r="E83" s="275">
        <v>374582868.49000001</v>
      </c>
      <c r="F83" s="275">
        <v>374398318.16000003</v>
      </c>
      <c r="G83" s="276"/>
      <c r="H83" s="614">
        <v>15052163.67</v>
      </c>
      <c r="I83" s="614"/>
    </row>
    <row r="84" spans="1:9" ht="36" hidden="1" customHeight="1" outlineLevel="1">
      <c r="A84" s="638" t="s">
        <v>52</v>
      </c>
      <c r="B84" s="638"/>
      <c r="C84" s="410"/>
      <c r="D84" s="409">
        <v>2111714</v>
      </c>
      <c r="E84" s="409">
        <v>368827185.73000002</v>
      </c>
      <c r="F84" s="409">
        <v>367550458.39999998</v>
      </c>
      <c r="G84" s="410"/>
      <c r="H84" s="641">
        <v>834986.67</v>
      </c>
      <c r="I84" s="641"/>
    </row>
    <row r="85" spans="1:9" ht="24" hidden="1" customHeight="1" outlineLevel="1">
      <c r="A85" s="638" t="s">
        <v>53</v>
      </c>
      <c r="B85" s="638"/>
      <c r="C85" s="410"/>
      <c r="D85" s="410"/>
      <c r="E85" s="409">
        <v>5680082.7599999998</v>
      </c>
      <c r="F85" s="409">
        <v>6772259.7599999998</v>
      </c>
      <c r="G85" s="410"/>
      <c r="H85" s="641">
        <v>1092177</v>
      </c>
      <c r="I85" s="641"/>
    </row>
    <row r="86" spans="1:9" ht="24" hidden="1" customHeight="1" outlineLevel="1">
      <c r="A86" s="638" t="s">
        <v>188</v>
      </c>
      <c r="B86" s="638"/>
      <c r="C86" s="410"/>
      <c r="D86" s="409">
        <v>13125000</v>
      </c>
      <c r="E86" s="409">
        <v>75600</v>
      </c>
      <c r="F86" s="409">
        <v>75600</v>
      </c>
      <c r="G86" s="410"/>
      <c r="H86" s="641">
        <v>13125000</v>
      </c>
      <c r="I86" s="641"/>
    </row>
    <row r="87" spans="1:9" ht="24" hidden="1" customHeight="1" outlineLevel="2">
      <c r="A87" s="640" t="s">
        <v>189</v>
      </c>
      <c r="B87" s="640"/>
      <c r="C87" s="410"/>
      <c r="D87" s="409">
        <v>13125000</v>
      </c>
      <c r="E87" s="409">
        <v>75600</v>
      </c>
      <c r="F87" s="409">
        <v>75600</v>
      </c>
      <c r="G87" s="410"/>
      <c r="H87" s="641">
        <v>13125000</v>
      </c>
      <c r="I87" s="641"/>
    </row>
    <row r="88" spans="1:9" ht="21.75" customHeight="1" collapsed="1">
      <c r="A88" s="612" t="s">
        <v>54</v>
      </c>
      <c r="B88" s="612"/>
      <c r="C88" s="276"/>
      <c r="D88" s="275">
        <v>11162510.74</v>
      </c>
      <c r="E88" s="275">
        <v>5641230.8700000001</v>
      </c>
      <c r="F88" s="294">
        <v>-82316</v>
      </c>
      <c r="G88" s="276"/>
      <c r="H88" s="614">
        <v>5438963.8700000001</v>
      </c>
      <c r="I88" s="614"/>
    </row>
    <row r="89" spans="1:9" ht="24" hidden="1" customHeight="1" outlineLevel="1">
      <c r="A89" s="638" t="s">
        <v>55</v>
      </c>
      <c r="B89" s="638"/>
      <c r="C89" s="410"/>
      <c r="D89" s="409">
        <v>11043973.74</v>
      </c>
      <c r="E89" s="409">
        <v>5641230.8700000001</v>
      </c>
      <c r="F89" s="410"/>
      <c r="G89" s="410"/>
      <c r="H89" s="641">
        <v>5402742.8700000001</v>
      </c>
      <c r="I89" s="641"/>
    </row>
    <row r="90" spans="1:9" ht="36" hidden="1" customHeight="1" outlineLevel="1">
      <c r="A90" s="638" t="s">
        <v>200</v>
      </c>
      <c r="B90" s="638"/>
      <c r="C90" s="410"/>
      <c r="D90" s="409">
        <v>118537</v>
      </c>
      <c r="E90" s="410"/>
      <c r="F90" s="419">
        <v>-82316</v>
      </c>
      <c r="G90" s="410"/>
      <c r="H90" s="641">
        <v>36221</v>
      </c>
      <c r="I90" s="641"/>
    </row>
    <row r="91" spans="1:9" ht="21.75" customHeight="1" collapsed="1">
      <c r="A91" s="612" t="s">
        <v>56</v>
      </c>
      <c r="B91" s="612"/>
      <c r="C91" s="276"/>
      <c r="D91" s="275">
        <v>412448000</v>
      </c>
      <c r="E91" s="275">
        <v>918050000</v>
      </c>
      <c r="F91" s="275">
        <v>787435000</v>
      </c>
      <c r="G91" s="276"/>
      <c r="H91" s="614">
        <v>281833000</v>
      </c>
      <c r="I91" s="614"/>
    </row>
    <row r="92" spans="1:9" ht="24" hidden="1" customHeight="1" outlineLevel="1">
      <c r="A92" s="638" t="s">
        <v>57</v>
      </c>
      <c r="B92" s="638"/>
      <c r="C92" s="410"/>
      <c r="D92" s="409">
        <v>412448000</v>
      </c>
      <c r="E92" s="409">
        <v>918050000</v>
      </c>
      <c r="F92" s="409">
        <v>787435000</v>
      </c>
      <c r="G92" s="410"/>
      <c r="H92" s="641">
        <v>281833000</v>
      </c>
      <c r="I92" s="641"/>
    </row>
    <row r="93" spans="1:9" ht="21.75" customHeight="1" collapsed="1">
      <c r="A93" s="612" t="s">
        <v>59</v>
      </c>
      <c r="B93" s="612"/>
      <c r="C93" s="276"/>
      <c r="D93" s="275">
        <v>4993815556.2800007</v>
      </c>
      <c r="E93" s="275">
        <v>914316991.69000006</v>
      </c>
      <c r="F93" s="275">
        <v>1863104689.8700001</v>
      </c>
      <c r="G93" s="276"/>
      <c r="H93" s="614">
        <v>5942603254.46</v>
      </c>
      <c r="I93" s="614"/>
    </row>
    <row r="94" spans="1:9" ht="48" hidden="1" customHeight="1" outlineLevel="1">
      <c r="A94" s="638" t="s">
        <v>253</v>
      </c>
      <c r="B94" s="638"/>
      <c r="C94" s="410"/>
      <c r="D94" s="409">
        <v>4993815556.2800007</v>
      </c>
      <c r="E94" s="409">
        <v>914316991.69000006</v>
      </c>
      <c r="F94" s="409">
        <v>1863104689.8700001</v>
      </c>
      <c r="G94" s="410"/>
      <c r="H94" s="641">
        <v>5942603254.46</v>
      </c>
      <c r="I94" s="641"/>
    </row>
    <row r="95" spans="1:9" ht="24" hidden="1" customHeight="1" outlineLevel="2">
      <c r="A95" s="640" t="s">
        <v>254</v>
      </c>
      <c r="B95" s="640"/>
      <c r="C95" s="410"/>
      <c r="D95" s="409">
        <v>5000000000</v>
      </c>
      <c r="E95" s="409">
        <v>913000000</v>
      </c>
      <c r="F95" s="409">
        <v>1863000000</v>
      </c>
      <c r="G95" s="410"/>
      <c r="H95" s="641">
        <v>5950000000</v>
      </c>
      <c r="I95" s="641"/>
    </row>
    <row r="96" spans="1:9" ht="24" hidden="1" customHeight="1" outlineLevel="2">
      <c r="A96" s="640" t="s">
        <v>255</v>
      </c>
      <c r="B96" s="640"/>
      <c r="C96" s="409">
        <v>6184443.7199999997</v>
      </c>
      <c r="D96" s="410"/>
      <c r="E96" s="409">
        <v>1316991.69</v>
      </c>
      <c r="F96" s="409">
        <v>104689.87</v>
      </c>
      <c r="G96" s="409">
        <v>7396745.54</v>
      </c>
      <c r="H96" s="412"/>
      <c r="I96" s="413"/>
    </row>
    <row r="97" spans="1:9" ht="11.25" customHeight="1" collapsed="1">
      <c r="A97" s="612" t="s">
        <v>61</v>
      </c>
      <c r="B97" s="612"/>
      <c r="C97" s="276"/>
      <c r="D97" s="275">
        <v>81200000</v>
      </c>
      <c r="E97" s="276"/>
      <c r="F97" s="276"/>
      <c r="G97" s="276"/>
      <c r="H97" s="614">
        <v>81200000</v>
      </c>
      <c r="I97" s="614"/>
    </row>
    <row r="98" spans="1:9" ht="12" hidden="1" customHeight="1" outlineLevel="1">
      <c r="A98" s="638" t="s">
        <v>62</v>
      </c>
      <c r="B98" s="638"/>
      <c r="C98" s="410"/>
      <c r="D98" s="409">
        <v>81200000</v>
      </c>
      <c r="E98" s="410"/>
      <c r="F98" s="410"/>
      <c r="G98" s="410"/>
      <c r="H98" s="641">
        <v>81200000</v>
      </c>
      <c r="I98" s="641"/>
    </row>
    <row r="99" spans="1:9" ht="21.75" customHeight="1" collapsed="1">
      <c r="A99" s="612" t="s">
        <v>190</v>
      </c>
      <c r="B99" s="612"/>
      <c r="C99" s="276"/>
      <c r="D99" s="275">
        <v>2642973292.4099998</v>
      </c>
      <c r="E99" s="276"/>
      <c r="F99" s="275">
        <v>145041627.24000001</v>
      </c>
      <c r="G99" s="276"/>
      <c r="H99" s="614">
        <v>2788014919.6500001</v>
      </c>
      <c r="I99" s="614"/>
    </row>
    <row r="100" spans="1:9" ht="36" hidden="1" customHeight="1" outlineLevel="1">
      <c r="A100" s="638" t="s">
        <v>191</v>
      </c>
      <c r="B100" s="638"/>
      <c r="C100" s="410"/>
      <c r="D100" s="419">
        <v>-969180</v>
      </c>
      <c r="E100" s="410"/>
      <c r="F100" s="409">
        <v>145041627.24000001</v>
      </c>
      <c r="G100" s="410"/>
      <c r="H100" s="641">
        <v>144072447.24000001</v>
      </c>
      <c r="I100" s="641"/>
    </row>
    <row r="101" spans="1:9" ht="36" hidden="1" customHeight="1" outlineLevel="1">
      <c r="A101" s="638" t="s">
        <v>192</v>
      </c>
      <c r="B101" s="638"/>
      <c r="C101" s="410"/>
      <c r="D101" s="409">
        <v>2643942472.4099998</v>
      </c>
      <c r="E101" s="410"/>
      <c r="F101" s="410"/>
      <c r="G101" s="410"/>
      <c r="H101" s="641">
        <v>2643942472.4099998</v>
      </c>
      <c r="I101" s="641"/>
    </row>
    <row r="102" spans="1:9" ht="21.75" customHeight="1" collapsed="1">
      <c r="A102" s="612" t="s">
        <v>193</v>
      </c>
      <c r="B102" s="612"/>
      <c r="C102" s="276"/>
      <c r="D102" s="276"/>
      <c r="E102" s="275">
        <v>882050668.20000005</v>
      </c>
      <c r="F102" s="275">
        <v>882050668.20000005</v>
      </c>
      <c r="G102" s="276"/>
      <c r="H102" s="277"/>
      <c r="I102" s="278"/>
    </row>
    <row r="103" spans="1:9" ht="24" hidden="1" customHeight="1" outlineLevel="1">
      <c r="A103" s="638" t="s">
        <v>194</v>
      </c>
      <c r="B103" s="638"/>
      <c r="C103" s="410"/>
      <c r="D103" s="410"/>
      <c r="E103" s="409">
        <v>882050668.20000005</v>
      </c>
      <c r="F103" s="409">
        <v>882050668.20000005</v>
      </c>
      <c r="G103" s="410"/>
      <c r="H103" s="412"/>
      <c r="I103" s="413"/>
    </row>
    <row r="104" spans="1:9" ht="21.75" customHeight="1" collapsed="1">
      <c r="A104" s="612" t="s">
        <v>66</v>
      </c>
      <c r="B104" s="612"/>
      <c r="C104" s="276"/>
      <c r="D104" s="276"/>
      <c r="E104" s="275">
        <v>847940971.47000003</v>
      </c>
      <c r="F104" s="275">
        <v>847940971.47000003</v>
      </c>
      <c r="G104" s="276"/>
      <c r="H104" s="277"/>
      <c r="I104" s="278"/>
    </row>
    <row r="105" spans="1:9" ht="24" hidden="1" customHeight="1" outlineLevel="1">
      <c r="A105" s="638" t="s">
        <v>67</v>
      </c>
      <c r="B105" s="638"/>
      <c r="C105" s="410"/>
      <c r="D105" s="410"/>
      <c r="E105" s="409">
        <v>847940971.47000003</v>
      </c>
      <c r="F105" s="409">
        <v>847940971.47000003</v>
      </c>
      <c r="G105" s="410"/>
      <c r="H105" s="412"/>
      <c r="I105" s="413"/>
    </row>
    <row r="106" spans="1:9" ht="21.75" customHeight="1" collapsed="1">
      <c r="A106" s="612" t="s">
        <v>68</v>
      </c>
      <c r="B106" s="612"/>
      <c r="C106" s="276"/>
      <c r="D106" s="276"/>
      <c r="E106" s="275">
        <v>5530085.3700000001</v>
      </c>
      <c r="F106" s="275">
        <v>5530085.3700000001</v>
      </c>
      <c r="G106" s="276"/>
      <c r="H106" s="277"/>
      <c r="I106" s="278"/>
    </row>
    <row r="107" spans="1:9" ht="24" hidden="1" customHeight="1" outlineLevel="1">
      <c r="A107" s="638" t="s">
        <v>69</v>
      </c>
      <c r="B107" s="638"/>
      <c r="C107" s="410"/>
      <c r="D107" s="410"/>
      <c r="E107" s="409">
        <v>3442085.37</v>
      </c>
      <c r="F107" s="409">
        <v>3442085.37</v>
      </c>
      <c r="G107" s="410"/>
      <c r="H107" s="412"/>
      <c r="I107" s="413"/>
    </row>
    <row r="108" spans="1:9" ht="12" hidden="1" customHeight="1" outlineLevel="1">
      <c r="A108" s="638" t="s">
        <v>348</v>
      </c>
      <c r="B108" s="638"/>
      <c r="C108" s="410"/>
      <c r="D108" s="410"/>
      <c r="E108" s="409">
        <v>2088000</v>
      </c>
      <c r="F108" s="409">
        <v>2088000</v>
      </c>
      <c r="G108" s="410"/>
      <c r="H108" s="412"/>
      <c r="I108" s="413"/>
    </row>
    <row r="109" spans="1:9" ht="11.25" customHeight="1" collapsed="1">
      <c r="A109" s="612" t="s">
        <v>70</v>
      </c>
      <c r="B109" s="612"/>
      <c r="C109" s="276"/>
      <c r="D109" s="276"/>
      <c r="E109" s="275">
        <v>28579611.359999999</v>
      </c>
      <c r="F109" s="275">
        <v>28579611.359999999</v>
      </c>
      <c r="G109" s="276"/>
      <c r="H109" s="277"/>
      <c r="I109" s="278"/>
    </row>
    <row r="110" spans="1:9" ht="24" hidden="1" customHeight="1" outlineLevel="1">
      <c r="A110" s="638" t="s">
        <v>404</v>
      </c>
      <c r="B110" s="638"/>
      <c r="C110" s="410"/>
      <c r="D110" s="410"/>
      <c r="E110" s="409">
        <v>2409671.4300000002</v>
      </c>
      <c r="F110" s="409">
        <v>2409671.4300000002</v>
      </c>
      <c r="G110" s="410"/>
      <c r="H110" s="412"/>
      <c r="I110" s="413"/>
    </row>
    <row r="111" spans="1:9" ht="24" hidden="1" customHeight="1" outlineLevel="1">
      <c r="A111" s="638" t="s">
        <v>71</v>
      </c>
      <c r="B111" s="638"/>
      <c r="C111" s="410"/>
      <c r="D111" s="410"/>
      <c r="E111" s="409">
        <v>22717.71</v>
      </c>
      <c r="F111" s="409">
        <v>22717.71</v>
      </c>
      <c r="G111" s="410"/>
      <c r="H111" s="412"/>
      <c r="I111" s="413"/>
    </row>
    <row r="112" spans="1:9" ht="12" hidden="1" customHeight="1" outlineLevel="1">
      <c r="A112" s="638" t="s">
        <v>195</v>
      </c>
      <c r="B112" s="638"/>
      <c r="C112" s="410"/>
      <c r="D112" s="410"/>
      <c r="E112" s="409">
        <v>26147222.219999999</v>
      </c>
      <c r="F112" s="409">
        <v>26147222.219999999</v>
      </c>
      <c r="G112" s="410"/>
      <c r="H112" s="412"/>
      <c r="I112" s="413"/>
    </row>
    <row r="113" spans="1:9" ht="32.25" customHeight="1" collapsed="1">
      <c r="A113" s="612" t="s">
        <v>250</v>
      </c>
      <c r="B113" s="612"/>
      <c r="C113" s="276"/>
      <c r="D113" s="276"/>
      <c r="E113" s="275">
        <v>30067154</v>
      </c>
      <c r="F113" s="275">
        <v>30067154</v>
      </c>
      <c r="G113" s="276"/>
      <c r="H113" s="277"/>
      <c r="I113" s="278"/>
    </row>
    <row r="114" spans="1:9" ht="36" hidden="1" customHeight="1" outlineLevel="1">
      <c r="A114" s="638" t="s">
        <v>251</v>
      </c>
      <c r="B114" s="638"/>
      <c r="C114" s="410"/>
      <c r="D114" s="410"/>
      <c r="E114" s="409">
        <v>30067154</v>
      </c>
      <c r="F114" s="409">
        <v>30067154</v>
      </c>
      <c r="G114" s="410"/>
      <c r="H114" s="412"/>
      <c r="I114" s="413"/>
    </row>
    <row r="115" spans="1:9" ht="21.75" customHeight="1" collapsed="1">
      <c r="A115" s="612" t="s">
        <v>72</v>
      </c>
      <c r="B115" s="612"/>
      <c r="C115" s="276"/>
      <c r="D115" s="276"/>
      <c r="E115" s="275">
        <v>11430082.109999999</v>
      </c>
      <c r="F115" s="275">
        <v>11430082.109999999</v>
      </c>
      <c r="G115" s="276"/>
      <c r="H115" s="277"/>
      <c r="I115" s="278"/>
    </row>
    <row r="116" spans="1:9" ht="24" hidden="1" customHeight="1" outlineLevel="1">
      <c r="A116" s="638" t="s">
        <v>73</v>
      </c>
      <c r="B116" s="638"/>
      <c r="C116" s="410"/>
      <c r="D116" s="410"/>
      <c r="E116" s="409">
        <v>11427497.880000001</v>
      </c>
      <c r="F116" s="409">
        <v>11427497.880000001</v>
      </c>
      <c r="G116" s="410"/>
      <c r="H116" s="412"/>
      <c r="I116" s="413"/>
    </row>
    <row r="117" spans="1:9" ht="24" hidden="1" customHeight="1" outlineLevel="1">
      <c r="A117" s="638" t="s">
        <v>364</v>
      </c>
      <c r="B117" s="638"/>
      <c r="C117" s="410"/>
      <c r="D117" s="410"/>
      <c r="E117" s="409">
        <v>2584.23</v>
      </c>
      <c r="F117" s="409">
        <v>2584.23</v>
      </c>
      <c r="G117" s="410"/>
      <c r="H117" s="412"/>
      <c r="I117" s="413"/>
    </row>
    <row r="118" spans="1:9" ht="21.75" customHeight="1" collapsed="1">
      <c r="A118" s="612" t="s">
        <v>201</v>
      </c>
      <c r="B118" s="612"/>
      <c r="C118" s="276"/>
      <c r="D118" s="276"/>
      <c r="E118" s="275">
        <v>694306078.75999999</v>
      </c>
      <c r="F118" s="275">
        <v>694306078.75999999</v>
      </c>
      <c r="G118" s="276"/>
      <c r="H118" s="277"/>
      <c r="I118" s="278"/>
    </row>
    <row r="119" spans="1:9" ht="24" hidden="1" customHeight="1" outlineLevel="1">
      <c r="A119" s="638" t="s">
        <v>202</v>
      </c>
      <c r="B119" s="638"/>
      <c r="C119" s="410"/>
      <c r="D119" s="410"/>
      <c r="E119" s="409">
        <v>694306078.75999999</v>
      </c>
      <c r="F119" s="409">
        <v>694306078.75999999</v>
      </c>
      <c r="G119" s="410"/>
      <c r="H119" s="412"/>
      <c r="I119" s="413"/>
    </row>
    <row r="120" spans="1:9" ht="11.25" customHeight="1" collapsed="1">
      <c r="A120" s="612" t="s">
        <v>74</v>
      </c>
      <c r="B120" s="612"/>
      <c r="C120" s="276"/>
      <c r="D120" s="276"/>
      <c r="E120" s="275">
        <v>1205726.0900000001</v>
      </c>
      <c r="F120" s="275">
        <v>1205726.0900000001</v>
      </c>
      <c r="G120" s="276"/>
      <c r="H120" s="277"/>
      <c r="I120" s="278"/>
    </row>
    <row r="121" spans="1:9" ht="24" hidden="1" customHeight="1" outlineLevel="1">
      <c r="A121" s="638" t="s">
        <v>405</v>
      </c>
      <c r="B121" s="638"/>
      <c r="C121" s="410"/>
      <c r="D121" s="410"/>
      <c r="E121" s="409">
        <v>936425</v>
      </c>
      <c r="F121" s="409">
        <v>936425</v>
      </c>
      <c r="G121" s="410"/>
      <c r="H121" s="412"/>
      <c r="I121" s="413"/>
    </row>
    <row r="122" spans="1:9" ht="24" hidden="1" customHeight="1" outlineLevel="1">
      <c r="A122" s="638" t="s">
        <v>75</v>
      </c>
      <c r="B122" s="638"/>
      <c r="C122" s="410"/>
      <c r="D122" s="410"/>
      <c r="E122" s="411">
        <v>784.89</v>
      </c>
      <c r="F122" s="411">
        <v>784.89</v>
      </c>
      <c r="G122" s="410"/>
      <c r="H122" s="412"/>
      <c r="I122" s="413"/>
    </row>
    <row r="123" spans="1:9" ht="24" hidden="1" customHeight="1" outlineLevel="1">
      <c r="A123" s="638" t="s">
        <v>197</v>
      </c>
      <c r="B123" s="638"/>
      <c r="C123" s="410"/>
      <c r="D123" s="410"/>
      <c r="E123" s="419">
        <v>-82316</v>
      </c>
      <c r="F123" s="419">
        <v>-82316</v>
      </c>
      <c r="G123" s="410"/>
      <c r="H123" s="412"/>
      <c r="I123" s="413"/>
    </row>
    <row r="124" spans="1:9" ht="12" hidden="1" customHeight="1" outlineLevel="1">
      <c r="A124" s="638" t="s">
        <v>198</v>
      </c>
      <c r="B124" s="638"/>
      <c r="C124" s="410"/>
      <c r="D124" s="410"/>
      <c r="E124" s="409">
        <v>350832.2</v>
      </c>
      <c r="F124" s="409">
        <v>350832.2</v>
      </c>
      <c r="G124" s="410"/>
      <c r="H124" s="412"/>
      <c r="I124" s="413"/>
    </row>
    <row r="125" spans="1:9" ht="12" customHeight="1" collapsed="1">
      <c r="A125" s="644" t="s">
        <v>0</v>
      </c>
      <c r="B125" s="644"/>
      <c r="C125" s="420">
        <v>8481971399.21</v>
      </c>
      <c r="D125" s="420">
        <v>8481971399.21</v>
      </c>
      <c r="E125" s="420">
        <v>30726949572.759998</v>
      </c>
      <c r="F125" s="420">
        <v>30726949572.759998</v>
      </c>
      <c r="G125" s="420">
        <v>9290150226.5299988</v>
      </c>
      <c r="H125" s="643">
        <v>9290150226.5299988</v>
      </c>
      <c r="I125" s="643"/>
    </row>
  </sheetData>
  <mergeCells count="160">
    <mergeCell ref="H125:I125"/>
    <mergeCell ref="A120:B120"/>
    <mergeCell ref="A121:B121"/>
    <mergeCell ref="A122:B122"/>
    <mergeCell ref="A123:B123"/>
    <mergeCell ref="A124:B124"/>
    <mergeCell ref="A125:B125"/>
    <mergeCell ref="A114:B114"/>
    <mergeCell ref="A115:B115"/>
    <mergeCell ref="A116:B116"/>
    <mergeCell ref="A117:B117"/>
    <mergeCell ref="A118:B118"/>
    <mergeCell ref="A119:B119"/>
    <mergeCell ref="A108:B108"/>
    <mergeCell ref="A109:B109"/>
    <mergeCell ref="A110:B110"/>
    <mergeCell ref="A111:B111"/>
    <mergeCell ref="A112:B112"/>
    <mergeCell ref="A113:B113"/>
    <mergeCell ref="A102:B102"/>
    <mergeCell ref="A103:B103"/>
    <mergeCell ref="A104:B104"/>
    <mergeCell ref="A105:B105"/>
    <mergeCell ref="A106:B106"/>
    <mergeCell ref="A107:B107"/>
    <mergeCell ref="A99:B99"/>
    <mergeCell ref="H99:I99"/>
    <mergeCell ref="A100:B100"/>
    <mergeCell ref="H100:I100"/>
    <mergeCell ref="A101:B101"/>
    <mergeCell ref="H101:I101"/>
    <mergeCell ref="A95:B95"/>
    <mergeCell ref="H95:I95"/>
    <mergeCell ref="A96:B96"/>
    <mergeCell ref="A97:B97"/>
    <mergeCell ref="H97:I97"/>
    <mergeCell ref="A98:B98"/>
    <mergeCell ref="H98:I98"/>
    <mergeCell ref="A92:B92"/>
    <mergeCell ref="H92:I92"/>
    <mergeCell ref="A93:B93"/>
    <mergeCell ref="H93:I93"/>
    <mergeCell ref="A94:B94"/>
    <mergeCell ref="H94:I94"/>
    <mergeCell ref="A89:B89"/>
    <mergeCell ref="H89:I89"/>
    <mergeCell ref="A90:B90"/>
    <mergeCell ref="H90:I90"/>
    <mergeCell ref="A91:B91"/>
    <mergeCell ref="H91:I91"/>
    <mergeCell ref="A86:B86"/>
    <mergeCell ref="H86:I86"/>
    <mergeCell ref="A87:B87"/>
    <mergeCell ref="H87:I87"/>
    <mergeCell ref="A88:B88"/>
    <mergeCell ref="H88:I88"/>
    <mergeCell ref="A83:B83"/>
    <mergeCell ref="H83:I83"/>
    <mergeCell ref="A84:B84"/>
    <mergeCell ref="H84:I84"/>
    <mergeCell ref="A85:B85"/>
    <mergeCell ref="H85:I85"/>
    <mergeCell ref="A80:B80"/>
    <mergeCell ref="H80:I80"/>
    <mergeCell ref="A81:B81"/>
    <mergeCell ref="H81:I81"/>
    <mergeCell ref="A82:B82"/>
    <mergeCell ref="H82:I82"/>
    <mergeCell ref="A76:B76"/>
    <mergeCell ref="A77:B77"/>
    <mergeCell ref="H77:I77"/>
    <mergeCell ref="A78:B78"/>
    <mergeCell ref="H78:I78"/>
    <mergeCell ref="A79:B79"/>
    <mergeCell ref="H79:I79"/>
    <mergeCell ref="A72:B72"/>
    <mergeCell ref="H72:I72"/>
    <mergeCell ref="A73:B73"/>
    <mergeCell ref="H73:I73"/>
    <mergeCell ref="A74:B74"/>
    <mergeCell ref="A75:B75"/>
    <mergeCell ref="A69:B69"/>
    <mergeCell ref="H69:I69"/>
    <mergeCell ref="A70:B70"/>
    <mergeCell ref="H70:I70"/>
    <mergeCell ref="A71:B71"/>
    <mergeCell ref="H71:I71"/>
    <mergeCell ref="A65:B65"/>
    <mergeCell ref="A66:B66"/>
    <mergeCell ref="A67:B67"/>
    <mergeCell ref="H67:I67"/>
    <mergeCell ref="A68:B68"/>
    <mergeCell ref="H68:I68"/>
    <mergeCell ref="A59:B59"/>
    <mergeCell ref="A60:B60"/>
    <mergeCell ref="A61:B61"/>
    <mergeCell ref="A62:B62"/>
    <mergeCell ref="A63:B63"/>
    <mergeCell ref="A64:B64"/>
    <mergeCell ref="A53:B53"/>
    <mergeCell ref="A54:B54"/>
    <mergeCell ref="A55:B55"/>
    <mergeCell ref="A56:B56"/>
    <mergeCell ref="A57:B57"/>
    <mergeCell ref="A58:B58"/>
    <mergeCell ref="A47:B47"/>
    <mergeCell ref="A48:B48"/>
    <mergeCell ref="A49:B49"/>
    <mergeCell ref="A50:B50"/>
    <mergeCell ref="A51:B51"/>
    <mergeCell ref="A52:B52"/>
    <mergeCell ref="A41:B41"/>
    <mergeCell ref="A42:B42"/>
    <mergeCell ref="A43:B43"/>
    <mergeCell ref="A44:B44"/>
    <mergeCell ref="A45:B45"/>
    <mergeCell ref="A46:B46"/>
    <mergeCell ref="A36:B36"/>
    <mergeCell ref="A37:B37"/>
    <mergeCell ref="A38:B38"/>
    <mergeCell ref="H38:I38"/>
    <mergeCell ref="A39:B39"/>
    <mergeCell ref="A40:B40"/>
    <mergeCell ref="A30:B30"/>
    <mergeCell ref="A31:B31"/>
    <mergeCell ref="A32:B32"/>
    <mergeCell ref="A33:B33"/>
    <mergeCell ref="A34:B34"/>
    <mergeCell ref="A35:B35"/>
    <mergeCell ref="A24:B24"/>
    <mergeCell ref="A25:B25"/>
    <mergeCell ref="A26:B26"/>
    <mergeCell ref="A27:B27"/>
    <mergeCell ref="A28:B28"/>
    <mergeCell ref="A29:B29"/>
    <mergeCell ref="A18:B18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7:B7"/>
    <mergeCell ref="H7:I7"/>
    <mergeCell ref="A8:B8"/>
    <mergeCell ref="A9:B9"/>
    <mergeCell ref="A10:B10"/>
    <mergeCell ref="A11:B11"/>
    <mergeCell ref="A1:H1"/>
    <mergeCell ref="A2:H2"/>
    <mergeCell ref="B4:H4"/>
    <mergeCell ref="A6:B6"/>
    <mergeCell ref="C6:D6"/>
    <mergeCell ref="E6:F6"/>
    <mergeCell ref="G6:I6"/>
    <mergeCell ref="A12:B12"/>
    <mergeCell ref="A13:B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35</vt:i4>
      </vt:variant>
      <vt:variant>
        <vt:lpstr>Именованные диапазоны</vt:lpstr>
      </vt:variant>
      <vt:variant>
        <vt:i4>4</vt:i4>
      </vt:variant>
    </vt:vector>
  </HeadingPairs>
  <TitlesOfParts>
    <vt:vector size="39" baseType="lpstr">
      <vt:lpstr>ББ-2024 Консолид</vt:lpstr>
      <vt:lpstr>ОПиУ-2024 Консолид</vt:lpstr>
      <vt:lpstr>ДДС консол</vt:lpstr>
      <vt:lpstr>ОИК консол</vt:lpstr>
      <vt:lpstr>ББ-2024</vt:lpstr>
      <vt:lpstr>ОПиУ-2024</vt:lpstr>
      <vt:lpstr>ОСВ 3-24 АП</vt:lpstr>
      <vt:lpstr>ОСВ 3-24 ФФ</vt:lpstr>
      <vt:lpstr>ОСВ 2.2024 АП</vt:lpstr>
      <vt:lpstr>ОСВ 2.2024 ФФ</vt:lpstr>
      <vt:lpstr>ББ 3-24</vt:lpstr>
      <vt:lpstr>ОПУ 3-24</vt:lpstr>
      <vt:lpstr>ОПиУ ФФ 3-24,23</vt:lpstr>
      <vt:lpstr>ДДС АП 3-24,23</vt:lpstr>
      <vt:lpstr>ДДС ФФ 3-24,23</vt:lpstr>
      <vt:lpstr>ББ 2-24</vt:lpstr>
      <vt:lpstr>ОПУ 2-24</vt:lpstr>
      <vt:lpstr>ОСВ 2-23 АП</vt:lpstr>
      <vt:lpstr>ОСВ 2-23 ФФ</vt:lpstr>
      <vt:lpstr>ДДС 2-24 ФФ</vt:lpstr>
      <vt:lpstr>ДДС 2-23ФФ</vt:lpstr>
      <vt:lpstr>ОСВ 2023АП</vt:lpstr>
      <vt:lpstr>ОСВ 2023ФФ</vt:lpstr>
      <vt:lpstr>ОСВ 1.2024 АП</vt:lpstr>
      <vt:lpstr>ОСВ 1.2024 ФФ</vt:lpstr>
      <vt:lpstr>ББ</vt:lpstr>
      <vt:lpstr>ОПУ</vt:lpstr>
      <vt:lpstr>ОСВ 24 </vt:lpstr>
      <vt:lpstr> Доходы 24</vt:lpstr>
      <vt:lpstr> Расходы 24</vt:lpstr>
      <vt:lpstr>ОСВ АП 2023</vt:lpstr>
      <vt:lpstr>ОСВ ФФ 2023</vt:lpstr>
      <vt:lpstr>ОС</vt:lpstr>
      <vt:lpstr> Доходы 22</vt:lpstr>
      <vt:lpstr> Расходы 22</vt:lpstr>
      <vt:lpstr>'ББ-2024'!Заголовки_для_печати</vt:lpstr>
      <vt:lpstr>'ББ-2024 Консолид'!Заголовки_для_печати</vt:lpstr>
      <vt:lpstr>ББ!Область_печати</vt:lpstr>
      <vt:lpstr>ОПУ!Область_печати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Миллер Ксения</dc:creator>
  <cp:lastModifiedBy>Наширалиева Айнур Амангельдиевна</cp:lastModifiedBy>
  <cp:lastPrinted>2024-10-17T11:59:23Z</cp:lastPrinted>
  <dcterms:created xsi:type="dcterms:W3CDTF">2017-06-08T04:53:01Z</dcterms:created>
  <dcterms:modified xsi:type="dcterms:W3CDTF">2025-04-22T11:41:44Z</dcterms:modified>
</cp:coreProperties>
</file>