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trakpanova\Documents\ФО с пояснительной запиской\30.06.2025\"/>
    </mc:Choice>
  </mc:AlternateContent>
  <xr:revisionPtr revIDLastSave="0" documentId="13_ncr:1_{EE82A25B-CC36-45D0-BF4D-347AEEC1B47F}" xr6:coauthVersionLast="47" xr6:coauthVersionMax="47" xr10:uidLastSave="{00000000-0000-0000-0000-000000000000}"/>
  <bookViews>
    <workbookView xWindow="-120" yWindow="-120" windowWidth="29040" windowHeight="15840" activeTab="3" xr2:uid="{5CD64799-C3F6-451C-B50B-A6CFF3139703}"/>
  </bookViews>
  <sheets>
    <sheet name="F1" sheetId="1" r:id="rId1"/>
    <sheet name="F2" sheetId="2" r:id="rId2"/>
    <sheet name="ДДС" sheetId="3" r:id="rId3"/>
    <sheet name="ДвижениеКапитал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3" l="1"/>
  <c r="C35" i="3"/>
  <c r="E23" i="3"/>
  <c r="C23" i="3"/>
  <c r="F19" i="4"/>
  <c r="C14" i="3"/>
  <c r="C17" i="3"/>
  <c r="C18" i="3"/>
  <c r="C19" i="3"/>
  <c r="C20" i="3"/>
  <c r="C21" i="3"/>
  <c r="C32" i="3"/>
  <c r="C37" i="3"/>
  <c r="C38" i="3"/>
  <c r="C47" i="3"/>
  <c r="C51" i="3"/>
  <c r="C54" i="3"/>
  <c r="C61" i="3"/>
  <c r="C64" i="3"/>
  <c r="H9" i="2"/>
  <c r="D10" i="2"/>
  <c r="D12" i="2"/>
  <c r="D16" i="2"/>
  <c r="D20" i="2" s="1"/>
  <c r="D21" i="2" s="1"/>
  <c r="D23" i="2" s="1"/>
  <c r="H16" i="2"/>
  <c r="D19" i="2"/>
  <c r="D22" i="2"/>
  <c r="F8" i="1"/>
  <c r="F9" i="1"/>
  <c r="F10" i="1"/>
  <c r="F11" i="1"/>
  <c r="C29" i="3" s="1"/>
  <c r="F12" i="1"/>
  <c r="C27" i="3" s="1"/>
  <c r="F13" i="1"/>
  <c r="F14" i="1"/>
  <c r="F15" i="1"/>
  <c r="D16" i="1"/>
  <c r="F16" i="1"/>
  <c r="C30" i="3" s="1"/>
  <c r="D17" i="1"/>
  <c r="I17" i="1" s="1"/>
  <c r="F17" i="1"/>
  <c r="F18" i="1"/>
  <c r="F19" i="1"/>
  <c r="F20" i="1"/>
  <c r="F21" i="1"/>
  <c r="F22" i="1"/>
  <c r="F23" i="1"/>
  <c r="C33" i="3" s="1"/>
  <c r="F24" i="1"/>
  <c r="F25" i="1"/>
  <c r="F26" i="1"/>
  <c r="F27" i="1"/>
  <c r="F28" i="1"/>
  <c r="F29" i="1"/>
  <c r="F30" i="1"/>
  <c r="D25" i="2" l="1"/>
  <c r="C12" i="3" s="1"/>
  <c r="H23" i="2"/>
  <c r="C40" i="3"/>
  <c r="C58" i="3" s="1"/>
</calcChain>
</file>

<file path=xl/sharedStrings.xml><?xml version="1.0" encoding="utf-8"?>
<sst xmlns="http://schemas.openxmlformats.org/spreadsheetml/2006/main" count="154" uniqueCount="125">
  <si>
    <t xml:space="preserve">Исполнитель _________________ </t>
  </si>
  <si>
    <t>Главный бухгалтер ________________ Сагинова Г. К.</t>
  </si>
  <si>
    <t>Первый руководитель  _______________   Шаяхметов Д. Н.</t>
  </si>
  <si>
    <t>ИТОГО ОБЯЗАТЕЛЬСТВА И КАПИТАЛ</t>
  </si>
  <si>
    <t>Итого капитал</t>
  </si>
  <si>
    <t>Нераспределенная прибыль</t>
  </si>
  <si>
    <t>Резерв изменения справедливой стоимости</t>
  </si>
  <si>
    <t>Акционерный  капитал</t>
  </si>
  <si>
    <t>КАПИТАЛ:</t>
  </si>
  <si>
    <t>Итого обязательства</t>
  </si>
  <si>
    <t>Прочие обязательства</t>
  </si>
  <si>
    <t>Обязательства по выплате начисленных дивидендов акционерам</t>
  </si>
  <si>
    <t>Обязательства по отсроченному налогу на прибыль</t>
  </si>
  <si>
    <t>Средства банков</t>
  </si>
  <si>
    <t>ОБЯЗАТЕЛЬСТВА:</t>
  </si>
  <si>
    <t>ОБЯЗАТЕЛЬСТВА И КАПИТАЛ</t>
  </si>
  <si>
    <t>ИТОГО АКТИВЫ</t>
  </si>
  <si>
    <t>Прочие активы</t>
  </si>
  <si>
    <t xml:space="preserve">Активы  по текущему подоходному налогу </t>
  </si>
  <si>
    <t>Основные средства и нематериальные активы</t>
  </si>
  <si>
    <t>Инвестиции, удерживаемые до погашения</t>
  </si>
  <si>
    <t>Дебиторская задолженность по сделкам "обратное РЕПО"</t>
  </si>
  <si>
    <t>Обремененные инвестиционные ценные бумаги</t>
  </si>
  <si>
    <t>Не обременненные инвестиционные ценные бумаги</t>
  </si>
  <si>
    <t>Инвестиционные ценные бумаги</t>
  </si>
  <si>
    <t xml:space="preserve">Денежные средства и их эквиваленты </t>
  </si>
  <si>
    <t>АКТИВЫ:</t>
  </si>
  <si>
    <t>31 декабря 2024 г.</t>
  </si>
  <si>
    <t>30 июня 2025 г.</t>
  </si>
  <si>
    <t>Примечания</t>
  </si>
  <si>
    <t>Статья</t>
  </si>
  <si>
    <t>(в тысячах казахстанских тенге)</t>
  </si>
  <si>
    <t>Отчет о финансовом положении  по состоянию на 1 июля 2025 г.</t>
  </si>
  <si>
    <t>АО "BCC  INVEST" ДО АО "БЦК"</t>
  </si>
  <si>
    <t>ПРИБЫЛЬ НА АКЦИЮ (тенге)</t>
  </si>
  <si>
    <t>ПРИБЫЛЬ И ОБЩИЙ СОВОКУПНЫЙ ДОХОД ЗА ПЕРИОД</t>
  </si>
  <si>
    <t>Расходы по подоходному налогу</t>
  </si>
  <si>
    <t>ПРИБЫЛЬ ДО ПОДОХОДНОГО НАЛОГА</t>
  </si>
  <si>
    <t>ОПЕРАЦИОННЫЕ РАСХОДЫ</t>
  </si>
  <si>
    <t>ОПЕРАЦИОННЫЕ ДОХОДЫ</t>
  </si>
  <si>
    <t>ЧИСТЫЕ НЕПРОЦЕНТНЫЕ ДОХОДЫ (УБЫТОК)</t>
  </si>
  <si>
    <t>Прочие доходы/(расходы)</t>
  </si>
  <si>
    <t xml:space="preserve">Начисление кредитных убытков по денежным средствам и их эквивалентам и прочим финансовым активам </t>
  </si>
  <si>
    <t>Доход по дивидендам</t>
  </si>
  <si>
    <t xml:space="preserve">Комиссионные расходы </t>
  </si>
  <si>
    <t>Комиссионные доходы</t>
  </si>
  <si>
    <t>Чистый (убыток)/прибыль по операциям с иностранной валютой</t>
  </si>
  <si>
    <t>Чистая прибыль от операций с финансовыми инструментами, оцениваемыми в составе  прибыли или убытка за период</t>
  </si>
  <si>
    <t>ЧИСТЫЙ ПРОЦЕНТНЫЙ ДОХОД (УБЫТОК)</t>
  </si>
  <si>
    <t xml:space="preserve">Формирование резерва под обесценение активов,по которым начисляются проценты </t>
  </si>
  <si>
    <t xml:space="preserve">ЧИСТЫЙ ПРОЦЕНТНЫЙ ДОХОД (УБЫТОК) </t>
  </si>
  <si>
    <t>Процентный доход,рассчитанный с использованием метода эффективной ставки вознаграждения</t>
  </si>
  <si>
    <t>Процентный расход</t>
  </si>
  <si>
    <t>Прочий процентный доход</t>
  </si>
  <si>
    <t>30 июня 2024 г.</t>
  </si>
  <si>
    <t>ОТЧЕТ О ПРИБЫЛИ или  УБЫТКЕ и ПРОЧЕМ СОВОКУПНОМ ДОХОДЕ за период, закончившийся 1 июля 2025 г.</t>
  </si>
  <si>
    <t>г. Алматы</t>
  </si>
  <si>
    <t>30  июня  2025 года</t>
  </si>
  <si>
    <t>Главный бухгалтер</t>
  </si>
  <si>
    <t>Председатель Правления</t>
  </si>
  <si>
    <t>Сагинова Г.К.</t>
  </si>
  <si>
    <t>Шаяхметов Д.Н.</t>
  </si>
  <si>
    <t>__________________________________</t>
  </si>
  <si>
    <t>От имени Правления Компании:</t>
  </si>
  <si>
    <t xml:space="preserve">на конец отчетного периода </t>
  </si>
  <si>
    <t>ДЕНЕЖНЫЕ СРЕДСТВА И ИХ ЭКВИВАЛЕНТЫ,</t>
  </si>
  <si>
    <t>на начало  отчетного периода</t>
  </si>
  <si>
    <t xml:space="preserve">ЧИСТОЕ УВЕЛИЧЕНИЕ ДЕНЕЖНЫХ СРЕДСТВ И ИХ ЭКВИВАЛЕНТОВ </t>
  </si>
  <si>
    <t>Влияние изменения ожидаемых кредитных убытков на денежные средства и их эквиваленты</t>
  </si>
  <si>
    <t>Влияние изменения обменных курсов на денежные средства и их эквиваленты</t>
  </si>
  <si>
    <t xml:space="preserve"> деятельности</t>
  </si>
  <si>
    <t>Чистые денежные средства от финансовой</t>
  </si>
  <si>
    <t>Выплата дивидендов</t>
  </si>
  <si>
    <t>Поступления от размещения простых акций</t>
  </si>
  <si>
    <t>ДВИЖЕНИЕ ДЕНЕЖНЫХ СРЕДСТВ ОТ ФИНАНСОВОЙ ДЕЯТЕЛЬНОСТИ:</t>
  </si>
  <si>
    <t>Чистый приток денежных средств от инвестиционной деятельности</t>
  </si>
  <si>
    <t>Поступления от погашения и продажи инвестиций, удерживаемых до погашения</t>
  </si>
  <si>
    <t>Поступления от продажи основных средств</t>
  </si>
  <si>
    <t>Приобретение основных средств и нематериальных активов</t>
  </si>
  <si>
    <t>ДВИЖЕНИЕ ДЕНЕЖНЫХ СРЕДСТВ ОТ ИНВЕСТИЦИОННОЙ ДЕЯТЕЛЬНОСТИ:</t>
  </si>
  <si>
    <t xml:space="preserve">Чистый отток денежных средств от операционной деятельности  </t>
  </si>
  <si>
    <t>Вознаграждение уплаченное</t>
  </si>
  <si>
    <t>Вознаграждение полученное</t>
  </si>
  <si>
    <t>Налог на прибыль уплаченный</t>
  </si>
  <si>
    <t xml:space="preserve">Отток денежных средств от операционной деятельности до налогообложения </t>
  </si>
  <si>
    <t>Увеличение/(уменьшение) операционных обязательств:</t>
  </si>
  <si>
    <t>Финансовые активы, отражаемые по справедливой стоимости через прибыль или убыток</t>
  </si>
  <si>
    <t>Средства в банках</t>
  </si>
  <si>
    <t>Соглашения обратного РЕПО</t>
  </si>
  <si>
    <t>(Увеличение)/уменьшение операционных активов:</t>
  </si>
  <si>
    <t>Изменение операционных активов и обязательств</t>
  </si>
  <si>
    <t>Использование денежных средств в операционной деятельности до изменения в операционных активах и обязательствах</t>
  </si>
  <si>
    <t>Процентный доход</t>
  </si>
  <si>
    <t>Износ и амортизация</t>
  </si>
  <si>
    <t>Прибыль/Убыток по операциям с иностранной валютой по курсовым разницам</t>
  </si>
  <si>
    <t>Чистая нереализованная прибыль от операций с финансовыми инструментами,оцениваемыми по справедливой стоимости,изменения которой отражаются через прибыль или убыток</t>
  </si>
  <si>
    <t>(Прибыль)/убыток от продажи основных средств</t>
  </si>
  <si>
    <t>Восстановление  резерва под  убытки от обесценения по инвестициям, удерживаемым до срока погашения</t>
  </si>
  <si>
    <t>Начисление(восстановление) кредитных убытков по денежным средствам и их эквивалентам и прочим финансовым активам</t>
  </si>
  <si>
    <t>Корректировки:</t>
  </si>
  <si>
    <t>Прибыль до налогообложения</t>
  </si>
  <si>
    <t>ДВИЖЕНИЕ ДЕНЕЖНЫХ СРЕДСТВ ОТ ОПЕРАЦИОННОЙ ДЕЯТЕЛЬНОСТИ:</t>
  </si>
  <si>
    <t>2024 года</t>
  </si>
  <si>
    <t>2025 года</t>
  </si>
  <si>
    <t xml:space="preserve">31 декабря </t>
  </si>
  <si>
    <t>30 июня</t>
  </si>
  <si>
    <t>закончивший-ся</t>
  </si>
  <si>
    <t>закончившийся</t>
  </si>
  <si>
    <t>чания</t>
  </si>
  <si>
    <t>Год,</t>
  </si>
  <si>
    <t>Приме-</t>
  </si>
  <si>
    <t>(В Тысячах Казахстанских Тенге)</t>
  </si>
  <si>
    <t>за отчетный период , Закончившийся 30 июня  2025 года</t>
  </si>
  <si>
    <t>Отчет О Движении Денежных Средств</t>
  </si>
  <si>
    <t>Акционерное Общество «BCC Invest»</t>
  </si>
  <si>
    <t>за 30 июня 2025 г.</t>
  </si>
  <si>
    <t>Нераспределенная прибыль непокрытый убыток предыдущих лет</t>
  </si>
  <si>
    <t>Чистая прибыль</t>
  </si>
  <si>
    <t>Размещение выпуска эмиссии простых акций</t>
  </si>
  <si>
    <t>Резерв на переоценку финансовых  прочих активов</t>
  </si>
  <si>
    <t>Резерв на переоценку финансовых активов предназначенных для продажи</t>
  </si>
  <si>
    <t>за 31 декабря 2024 г.</t>
  </si>
  <si>
    <t>за 31 декабря 2023 г.</t>
  </si>
  <si>
    <t>Уставный капитал</t>
  </si>
  <si>
    <t>ООТЧЕТ ОБ ИЗМЕНЕНИЯХ В СОБСТВЕННОМ КАПИТАЛЕ  ЗА ПЕРИОД,ЗАКОНЧИВШИЙСЯ 1 июля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</si>
</sst>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?"/>
  </numFmts>
  <fonts count="19" x14ac:knownFonts="1"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i/>
      <sz val="8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9"/>
      <name val="Arial"/>
      <family val="2"/>
      <charset val="204"/>
    </font>
    <font>
      <sz val="8"/>
      <color indexed="8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8"/>
      <color indexed="8"/>
      <name val="Verdana"/>
      <family val="2"/>
      <charset val="204"/>
    </font>
    <font>
      <i/>
      <sz val="9"/>
      <name val="Verdana"/>
      <family val="2"/>
      <charset val="204"/>
    </font>
    <font>
      <b/>
      <sz val="13"/>
      <name val="Verdana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top" wrapText="1"/>
    </xf>
    <xf numFmtId="3" fontId="1" fillId="0" borderId="0" xfId="0" applyNumberFormat="1" applyFo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" fontId="2" fillId="0" borderId="1" xfId="0" applyNumberFormat="1" applyFont="1" applyBorder="1" applyAlignment="1">
      <alignment horizontal="right" vertical="top" wrapText="1"/>
    </xf>
    <xf numFmtId="0" fontId="7" fillId="0" borderId="0" xfId="1" applyFont="1"/>
    <xf numFmtId="0" fontId="8" fillId="0" borderId="0" xfId="1" applyFont="1"/>
    <xf numFmtId="0" fontId="9" fillId="0" borderId="0" xfId="1" applyFont="1"/>
    <xf numFmtId="164" fontId="7" fillId="0" borderId="0" xfId="1" applyNumberFormat="1" applyFont="1"/>
    <xf numFmtId="164" fontId="0" fillId="0" borderId="0" xfId="0" applyNumberFormat="1"/>
    <xf numFmtId="3" fontId="7" fillId="0" borderId="0" xfId="1" applyNumberFormat="1" applyFont="1"/>
    <xf numFmtId="0" fontId="10" fillId="0" borderId="0" xfId="1" applyFont="1"/>
    <xf numFmtId="0" fontId="11" fillId="0" borderId="0" xfId="1" applyFont="1"/>
    <xf numFmtId="3" fontId="12" fillId="0" borderId="2" xfId="1" applyNumberFormat="1" applyFont="1" applyBorder="1" applyAlignment="1">
      <alignment horizontal="right" vertical="top" wrapText="1"/>
    </xf>
    <xf numFmtId="0" fontId="8" fillId="0" borderId="3" xfId="1" applyFont="1" applyBorder="1" applyAlignment="1">
      <alignment horizontal="left" wrapText="1"/>
    </xf>
    <xf numFmtId="0" fontId="9" fillId="0" borderId="3" xfId="1" applyFont="1" applyBorder="1" applyAlignment="1">
      <alignment horizontal="centerContinuous" wrapText="1"/>
    </xf>
    <xf numFmtId="0" fontId="13" fillId="0" borderId="3" xfId="1" applyFont="1" applyBorder="1" applyAlignment="1">
      <alignment wrapText="1"/>
    </xf>
    <xf numFmtId="164" fontId="13" fillId="0" borderId="0" xfId="1" applyNumberFormat="1" applyFont="1" applyAlignment="1">
      <alignment wrapText="1"/>
    </xf>
    <xf numFmtId="0" fontId="9" fillId="0" borderId="0" xfId="1" applyFont="1" applyAlignment="1">
      <alignment horizontal="left" wrapText="1"/>
    </xf>
    <xf numFmtId="0" fontId="9" fillId="0" borderId="0" xfId="1" applyFont="1" applyAlignment="1">
      <alignment horizontal="centerContinuous" wrapText="1"/>
    </xf>
    <xf numFmtId="0" fontId="13" fillId="0" borderId="0" xfId="1" applyFont="1" applyAlignment="1">
      <alignment wrapText="1"/>
    </xf>
    <xf numFmtId="3" fontId="2" fillId="0" borderId="0" xfId="1" applyNumberFormat="1" applyFont="1" applyAlignment="1">
      <alignment horizontal="right" vertical="top" wrapText="1"/>
    </xf>
    <xf numFmtId="0" fontId="9" fillId="0" borderId="0" xfId="1" applyFont="1" applyAlignment="1">
      <alignment horizontal="center" wrapText="1"/>
    </xf>
    <xf numFmtId="164" fontId="13" fillId="0" borderId="2" xfId="1" applyNumberFormat="1" applyFont="1" applyBorder="1" applyAlignment="1">
      <alignment wrapText="1"/>
    </xf>
    <xf numFmtId="0" fontId="9" fillId="0" borderId="2" xfId="1" applyFont="1" applyBorder="1" applyAlignment="1">
      <alignment wrapText="1"/>
    </xf>
    <xf numFmtId="0" fontId="9" fillId="0" borderId="2" xfId="1" applyFont="1" applyBorder="1" applyAlignment="1">
      <alignment horizontal="centerContinuous" wrapText="1"/>
    </xf>
    <xf numFmtId="0" fontId="13" fillId="0" borderId="2" xfId="1" applyFont="1" applyBorder="1" applyAlignment="1">
      <alignment wrapText="1"/>
    </xf>
    <xf numFmtId="0" fontId="9" fillId="0" borderId="0" xfId="1" applyFont="1" applyAlignment="1">
      <alignment wrapText="1"/>
    </xf>
    <xf numFmtId="164" fontId="14" fillId="0" borderId="0" xfId="1" applyNumberFormat="1" applyFont="1" applyAlignment="1">
      <alignment wrapText="1"/>
    </xf>
    <xf numFmtId="0" fontId="15" fillId="0" borderId="0" xfId="1" applyFont="1" applyAlignment="1">
      <alignment wrapText="1"/>
    </xf>
    <xf numFmtId="0" fontId="9" fillId="0" borderId="2" xfId="1" applyFont="1" applyBorder="1" applyAlignment="1">
      <alignment horizontal="left" wrapText="1"/>
    </xf>
    <xf numFmtId="0" fontId="9" fillId="0" borderId="2" xfId="1" applyFont="1" applyBorder="1" applyAlignment="1">
      <alignment horizontal="center" wrapText="1"/>
    </xf>
    <xf numFmtId="0" fontId="15" fillId="0" borderId="2" xfId="1" applyFont="1" applyBorder="1" applyAlignment="1">
      <alignment wrapText="1"/>
    </xf>
    <xf numFmtId="3" fontId="13" fillId="0" borderId="0" xfId="1" applyNumberFormat="1" applyFont="1" applyAlignment="1">
      <alignment wrapText="1"/>
    </xf>
    <xf numFmtId="0" fontId="8" fillId="0" borderId="0" xfId="1" applyFont="1" applyAlignment="1">
      <alignment wrapText="1"/>
    </xf>
    <xf numFmtId="3" fontId="14" fillId="0" borderId="0" xfId="1" applyNumberFormat="1" applyFont="1" applyAlignment="1">
      <alignment wrapText="1"/>
    </xf>
    <xf numFmtId="0" fontId="13" fillId="0" borderId="4" xfId="1" applyFont="1" applyBorder="1" applyAlignment="1">
      <alignment wrapText="1"/>
    </xf>
    <xf numFmtId="3" fontId="13" fillId="0" borderId="4" xfId="1" applyNumberFormat="1" applyFont="1" applyBorder="1" applyAlignment="1">
      <alignment wrapText="1"/>
    </xf>
    <xf numFmtId="3" fontId="13" fillId="0" borderId="5" xfId="1" applyNumberFormat="1" applyFont="1" applyBorder="1" applyAlignment="1">
      <alignment wrapText="1"/>
    </xf>
    <xf numFmtId="0" fontId="13" fillId="0" borderId="5" xfId="1" applyFont="1" applyBorder="1" applyAlignment="1">
      <alignment wrapText="1"/>
    </xf>
    <xf numFmtId="0" fontId="13" fillId="0" borderId="5" xfId="1" applyFont="1" applyBorder="1" applyAlignment="1">
      <alignment horizontal="center" wrapText="1"/>
    </xf>
    <xf numFmtId="164" fontId="14" fillId="0" borderId="2" xfId="1" applyNumberFormat="1" applyFont="1" applyBorder="1" applyAlignment="1">
      <alignment wrapText="1"/>
    </xf>
    <xf numFmtId="0" fontId="13" fillId="0" borderId="2" xfId="1" applyFont="1" applyBorder="1" applyAlignment="1">
      <alignment horizontal="center" wrapText="1"/>
    </xf>
    <xf numFmtId="0" fontId="13" fillId="0" borderId="0" xfId="1" applyFont="1" applyAlignment="1">
      <alignment horizontal="center" wrapText="1"/>
    </xf>
    <xf numFmtId="0" fontId="14" fillId="0" borderId="0" xfId="1" applyFont="1" applyAlignment="1">
      <alignment wrapText="1"/>
    </xf>
    <xf numFmtId="0" fontId="7" fillId="0" borderId="2" xfId="1" applyFont="1" applyBorder="1"/>
    <xf numFmtId="3" fontId="7" fillId="0" borderId="2" xfId="1" applyNumberFormat="1" applyFont="1" applyBorder="1"/>
    <xf numFmtId="0" fontId="13" fillId="0" borderId="0" xfId="1" applyFont="1" applyAlignment="1">
      <alignment horizontal="right" wrapText="1"/>
    </xf>
    <xf numFmtId="3" fontId="9" fillId="0" borderId="2" xfId="1" applyNumberFormat="1" applyFont="1" applyBorder="1" applyAlignment="1">
      <alignment horizontal="right" wrapText="1"/>
    </xf>
    <xf numFmtId="0" fontId="13" fillId="0" borderId="2" xfId="1" applyFont="1" applyBorder="1" applyAlignment="1">
      <alignment horizontal="right" wrapText="1"/>
    </xf>
    <xf numFmtId="0" fontId="15" fillId="0" borderId="0" xfId="1" applyFont="1" applyAlignment="1">
      <alignment horizontal="right" wrapText="1"/>
    </xf>
    <xf numFmtId="0" fontId="9" fillId="0" borderId="0" xfId="1" applyFont="1" applyAlignment="1">
      <alignment horizontal="right" wrapText="1"/>
    </xf>
    <xf numFmtId="0" fontId="8" fillId="0" borderId="0" xfId="1" applyFont="1" applyAlignment="1">
      <alignment horizontal="right" wrapText="1"/>
    </xf>
    <xf numFmtId="0" fontId="7" fillId="0" borderId="0" xfId="1" applyFont="1" applyAlignment="1">
      <alignment wrapText="1"/>
    </xf>
    <xf numFmtId="0" fontId="14" fillId="0" borderId="0" xfId="1" applyFont="1" applyAlignment="1">
      <alignment vertical="top" wrapText="1"/>
    </xf>
    <xf numFmtId="0" fontId="16" fillId="0" borderId="0" xfId="1" applyFont="1"/>
    <xf numFmtId="0" fontId="6" fillId="0" borderId="0" xfId="1"/>
    <xf numFmtId="0" fontId="17" fillId="0" borderId="0" xfId="1" applyFont="1"/>
    <xf numFmtId="3" fontId="12" fillId="0" borderId="1" xfId="0" applyNumberFormat="1" applyFont="1" applyBorder="1" applyAlignment="1">
      <alignment horizontal="right"/>
    </xf>
    <xf numFmtId="0" fontId="1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164" fontId="14" fillId="2" borderId="2" xfId="1" applyNumberFormat="1" applyFont="1" applyFill="1" applyBorder="1" applyAlignment="1">
      <alignment wrapText="1"/>
    </xf>
    <xf numFmtId="164" fontId="13" fillId="2" borderId="0" xfId="1" applyNumberFormat="1" applyFont="1" applyFill="1" applyAlignment="1">
      <alignment wrapText="1"/>
    </xf>
    <xf numFmtId="0" fontId="13" fillId="2" borderId="2" xfId="1" applyFont="1" applyFill="1" applyBorder="1" applyAlignment="1">
      <alignment wrapText="1"/>
    </xf>
    <xf numFmtId="3" fontId="13" fillId="2" borderId="0" xfId="1" applyNumberFormat="1" applyFont="1" applyFill="1" applyAlignment="1">
      <alignment wrapText="1"/>
    </xf>
    <xf numFmtId="0" fontId="13" fillId="2" borderId="0" xfId="1" applyFont="1" applyFill="1" applyAlignment="1">
      <alignment wrapText="1"/>
    </xf>
    <xf numFmtId="3" fontId="13" fillId="2" borderId="5" xfId="1" applyNumberFormat="1" applyFont="1" applyFill="1" applyBorder="1" applyAlignment="1">
      <alignment wrapText="1"/>
    </xf>
    <xf numFmtId="3" fontId="14" fillId="2" borderId="0" xfId="1" applyNumberFormat="1" applyFont="1" applyFill="1" applyAlignment="1">
      <alignment wrapText="1"/>
    </xf>
    <xf numFmtId="164" fontId="13" fillId="2" borderId="2" xfId="1" applyNumberFormat="1" applyFont="1" applyFill="1" applyBorder="1" applyAlignment="1">
      <alignment wrapText="1"/>
    </xf>
    <xf numFmtId="0" fontId="18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3" xfId="1" xr:uid="{F03C2726-E733-4857-82C2-37ACDE3051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trakpanova\Documents\&#1060;&#1054;%20&#1089;%20&#1087;&#1086;&#1103;&#1089;&#1085;&#1080;&#1090;&#1077;&#1083;&#1100;&#1085;&#1086;&#1081;%20&#1079;&#1072;&#1087;&#1080;&#1089;&#1082;&#1086;&#1081;\30.06.2025\&#1041;&#1062;&#1050;01%20&#1080;&#1102;&#1083;&#1103;%202025_1.xls" TargetMode="External"/><Relationship Id="rId1" Type="http://schemas.openxmlformats.org/officeDocument/2006/relationships/externalLinkPath" Target="&#1041;&#1062;&#1050;01%20&#1080;&#1102;&#1083;&#1103;%202025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К_4"/>
      <sheetName val="К_6"/>
      <sheetName val="К_7"/>
      <sheetName val="К_8"/>
      <sheetName val="К_9"/>
      <sheetName val="К_11"/>
      <sheetName val="К-12"/>
      <sheetName val="К-12(р)"/>
      <sheetName val="К-13"/>
      <sheetName val="К-13(расш)"/>
      <sheetName val="К-14"/>
      <sheetName val="К-14(р)"/>
      <sheetName val="К_17"/>
      <sheetName val="К_16"/>
      <sheetName val="К-18"/>
      <sheetName val="К-18(р)"/>
      <sheetName val="К_20"/>
      <sheetName val="К_21"/>
    </sheetNames>
    <sheetDataSet>
      <sheetData sheetId="0">
        <row r="17">
          <cell r="C17">
            <v>5291705</v>
          </cell>
        </row>
        <row r="23">
          <cell r="C23">
            <v>-2059297</v>
          </cell>
        </row>
      </sheetData>
      <sheetData sheetId="1"/>
      <sheetData sheetId="2"/>
      <sheetData sheetId="3">
        <row r="25">
          <cell r="C25">
            <v>-213086</v>
          </cell>
        </row>
      </sheetData>
      <sheetData sheetId="4">
        <row r="14">
          <cell r="C14">
            <v>-14715</v>
          </cell>
        </row>
        <row r="35">
          <cell r="C35">
            <v>-3584671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DE605-497B-4EED-A2B2-34AD4274C6C3}">
  <sheetPr>
    <outlinePr summaryBelow="0" summaryRight="0"/>
    <pageSetUpPr autoPageBreaks="0"/>
  </sheetPr>
  <dimension ref="A1:I37"/>
  <sheetViews>
    <sheetView workbookViewId="0">
      <selection activeCell="F1" sqref="F1:I1048576"/>
    </sheetView>
  </sheetViews>
  <sheetFormatPr defaultColWidth="9.33203125" defaultRowHeight="11.25" x14ac:dyDescent="0.2"/>
  <cols>
    <col min="1" max="1" width="4.33203125" customWidth="1"/>
    <col min="2" max="2" width="75.5" customWidth="1"/>
    <col min="3" max="3" width="14.5" customWidth="1"/>
    <col min="4" max="4" width="25.1640625" customWidth="1"/>
    <col min="5" max="5" width="23.33203125" customWidth="1"/>
    <col min="6" max="6" width="18.1640625" hidden="1" customWidth="1"/>
    <col min="7" max="8" width="0" hidden="1" customWidth="1"/>
    <col min="9" max="9" width="28.6640625" hidden="1" customWidth="1"/>
  </cols>
  <sheetData>
    <row r="1" spans="1:6" ht="18.75" customHeight="1" x14ac:dyDescent="0.2">
      <c r="B1" s="6" t="s">
        <v>33</v>
      </c>
    </row>
    <row r="2" spans="1:6" ht="11.25" customHeight="1" x14ac:dyDescent="0.2"/>
    <row r="3" spans="1:6" ht="36" customHeight="1" x14ac:dyDescent="0.2">
      <c r="B3" s="17" t="s">
        <v>32</v>
      </c>
    </row>
    <row r="4" spans="1:6" ht="11.25" customHeight="1" x14ac:dyDescent="0.2">
      <c r="B4" s="16" t="s">
        <v>31</v>
      </c>
    </row>
    <row r="5" spans="1:6" ht="12.75" customHeight="1" x14ac:dyDescent="0.2"/>
    <row r="6" spans="1:6" s="13" customFormat="1" ht="30.75" customHeight="1" x14ac:dyDescent="0.2">
      <c r="A6" s="15"/>
      <c r="B6" s="14" t="s">
        <v>30</v>
      </c>
      <c r="C6" s="14" t="s">
        <v>29</v>
      </c>
      <c r="D6" s="14" t="s">
        <v>28</v>
      </c>
      <c r="E6" s="14" t="s">
        <v>27</v>
      </c>
    </row>
    <row r="7" spans="1:6" ht="12.75" customHeight="1" x14ac:dyDescent="0.2">
      <c r="A7" s="10"/>
      <c r="B7" s="9" t="s">
        <v>26</v>
      </c>
      <c r="C7" s="8"/>
      <c r="D7" s="11"/>
      <c r="E7" s="11"/>
    </row>
    <row r="8" spans="1:6" ht="12.75" customHeight="1" x14ac:dyDescent="0.2">
      <c r="A8" s="10"/>
      <c r="B8" s="9" t="s">
        <v>25</v>
      </c>
      <c r="C8" s="86">
        <v>7</v>
      </c>
      <c r="D8" s="7">
        <v>1022206</v>
      </c>
      <c r="E8" s="7">
        <v>1301077</v>
      </c>
      <c r="F8" s="2">
        <f t="shared" ref="F8:F30" si="0">D8-E8</f>
        <v>-278871</v>
      </c>
    </row>
    <row r="9" spans="1:6" ht="12.75" customHeight="1" x14ac:dyDescent="0.2">
      <c r="A9" s="10"/>
      <c r="B9" s="9" t="s">
        <v>24</v>
      </c>
      <c r="C9" s="86"/>
      <c r="D9" s="11"/>
      <c r="E9" s="11"/>
      <c r="F9" s="2">
        <f t="shared" si="0"/>
        <v>0</v>
      </c>
    </row>
    <row r="10" spans="1:6" ht="12.75" customHeight="1" x14ac:dyDescent="0.2">
      <c r="A10" s="10"/>
      <c r="B10" s="9" t="s">
        <v>23</v>
      </c>
      <c r="C10" s="86">
        <v>9</v>
      </c>
      <c r="D10" s="7">
        <v>82972450</v>
      </c>
      <c r="E10" s="7">
        <v>71921028</v>
      </c>
      <c r="F10" s="2">
        <f t="shared" si="0"/>
        <v>11051422</v>
      </c>
    </row>
    <row r="11" spans="1:6" ht="12.75" customHeight="1" x14ac:dyDescent="0.2">
      <c r="A11" s="10"/>
      <c r="B11" s="9" t="s">
        <v>22</v>
      </c>
      <c r="C11" s="86">
        <v>9</v>
      </c>
      <c r="D11" s="7">
        <v>40755973</v>
      </c>
      <c r="E11" s="7">
        <v>25165234</v>
      </c>
      <c r="F11" s="2">
        <f t="shared" si="0"/>
        <v>15590739</v>
      </c>
    </row>
    <row r="12" spans="1:6" ht="12.75" customHeight="1" x14ac:dyDescent="0.2">
      <c r="A12" s="10"/>
      <c r="B12" s="9" t="s">
        <v>21</v>
      </c>
      <c r="C12" s="86">
        <v>8</v>
      </c>
      <c r="D12" s="7">
        <v>2159405</v>
      </c>
      <c r="E12" s="7">
        <v>4560527</v>
      </c>
      <c r="F12" s="2">
        <f t="shared" si="0"/>
        <v>-2401122</v>
      </c>
    </row>
    <row r="13" spans="1:6" ht="12.75" customHeight="1" x14ac:dyDescent="0.2">
      <c r="A13" s="10"/>
      <c r="B13" s="9" t="s">
        <v>20</v>
      </c>
      <c r="C13" s="86"/>
      <c r="D13" s="11">
        <v>96368</v>
      </c>
      <c r="E13" s="11">
        <v>96368</v>
      </c>
      <c r="F13" s="2">
        <f t="shared" si="0"/>
        <v>0</v>
      </c>
    </row>
    <row r="14" spans="1:6" ht="12.75" customHeight="1" x14ac:dyDescent="0.2">
      <c r="A14" s="10"/>
      <c r="B14" s="9" t="s">
        <v>19</v>
      </c>
      <c r="C14" s="86"/>
      <c r="D14" s="7">
        <v>399354</v>
      </c>
      <c r="E14" s="7">
        <v>189693</v>
      </c>
      <c r="F14" s="2">
        <f t="shared" si="0"/>
        <v>209661</v>
      </c>
    </row>
    <row r="15" spans="1:6" ht="12.75" customHeight="1" x14ac:dyDescent="0.2">
      <c r="A15" s="10"/>
      <c r="B15" s="9" t="s">
        <v>18</v>
      </c>
      <c r="C15" s="86"/>
      <c r="D15" s="7">
        <v>27924</v>
      </c>
      <c r="E15" s="7">
        <v>14575</v>
      </c>
      <c r="F15" s="2">
        <f t="shared" si="0"/>
        <v>13349</v>
      </c>
    </row>
    <row r="16" spans="1:6" ht="12.75" customHeight="1" x14ac:dyDescent="0.2">
      <c r="A16" s="10"/>
      <c r="B16" s="9" t="s">
        <v>17</v>
      </c>
      <c r="C16" s="86"/>
      <c r="D16" s="7">
        <f>2715795-827</f>
        <v>2714968</v>
      </c>
      <c r="E16" s="7">
        <v>1369259</v>
      </c>
      <c r="F16" s="2">
        <f t="shared" si="0"/>
        <v>1345709</v>
      </c>
    </row>
    <row r="17" spans="1:9" s="1" customFormat="1" ht="18.75" customHeight="1" x14ac:dyDescent="0.3">
      <c r="A17" s="6"/>
      <c r="B17" s="5" t="s">
        <v>16</v>
      </c>
      <c r="C17" s="4"/>
      <c r="D17" s="3">
        <f>SUM(D8:D16)</f>
        <v>130148648</v>
      </c>
      <c r="E17" s="3">
        <v>104617761</v>
      </c>
      <c r="F17" s="2">
        <f t="shared" si="0"/>
        <v>25530887</v>
      </c>
      <c r="I17" s="12">
        <f>D17-130148648</f>
        <v>0</v>
      </c>
    </row>
    <row r="18" spans="1:9" ht="12.75" customHeight="1" x14ac:dyDescent="0.2">
      <c r="A18" s="10"/>
      <c r="B18" s="9" t="s">
        <v>15</v>
      </c>
      <c r="C18" s="86"/>
      <c r="D18" s="11"/>
      <c r="E18" s="11"/>
      <c r="F18" s="2">
        <f t="shared" si="0"/>
        <v>0</v>
      </c>
    </row>
    <row r="19" spans="1:9" ht="12.75" customHeight="1" x14ac:dyDescent="0.2">
      <c r="A19" s="10"/>
      <c r="B19" s="9" t="s">
        <v>14</v>
      </c>
      <c r="C19" s="86"/>
      <c r="D19" s="11"/>
      <c r="E19" s="11"/>
      <c r="F19" s="2">
        <f t="shared" si="0"/>
        <v>0</v>
      </c>
    </row>
    <row r="20" spans="1:9" ht="12.75" customHeight="1" x14ac:dyDescent="0.2">
      <c r="A20" s="10"/>
      <c r="B20" s="9" t="s">
        <v>13</v>
      </c>
      <c r="C20" s="86">
        <v>10</v>
      </c>
      <c r="D20" s="7">
        <v>67057964</v>
      </c>
      <c r="E20" s="7">
        <v>51932064</v>
      </c>
      <c r="F20" s="2">
        <f t="shared" si="0"/>
        <v>15125900</v>
      </c>
    </row>
    <row r="21" spans="1:9" ht="12.75" customHeight="1" x14ac:dyDescent="0.2">
      <c r="A21" s="10"/>
      <c r="B21" s="9" t="s">
        <v>12</v>
      </c>
      <c r="C21" s="86"/>
      <c r="D21" s="11"/>
      <c r="E21" s="11"/>
      <c r="F21" s="2">
        <f t="shared" si="0"/>
        <v>0</v>
      </c>
    </row>
    <row r="22" spans="1:9" ht="12.75" customHeight="1" x14ac:dyDescent="0.2">
      <c r="A22" s="10"/>
      <c r="B22" s="9" t="s">
        <v>11</v>
      </c>
      <c r="C22" s="86"/>
      <c r="D22" s="11"/>
      <c r="E22" s="11"/>
      <c r="F22" s="2">
        <f t="shared" si="0"/>
        <v>0</v>
      </c>
    </row>
    <row r="23" spans="1:9" ht="12.75" customHeight="1" x14ac:dyDescent="0.2">
      <c r="A23" s="10"/>
      <c r="B23" s="9" t="s">
        <v>10</v>
      </c>
      <c r="C23" s="86"/>
      <c r="D23" s="7">
        <v>1875187</v>
      </c>
      <c r="E23" s="7">
        <v>621942</v>
      </c>
      <c r="F23" s="2">
        <f t="shared" si="0"/>
        <v>1253245</v>
      </c>
    </row>
    <row r="24" spans="1:9" s="1" customFormat="1" ht="18.75" customHeight="1" x14ac:dyDescent="0.3">
      <c r="A24" s="6"/>
      <c r="B24" s="5" t="s">
        <v>9</v>
      </c>
      <c r="C24" s="4"/>
      <c r="D24" s="3">
        <v>68933151</v>
      </c>
      <c r="E24" s="3">
        <v>52554006</v>
      </c>
      <c r="F24" s="2">
        <f t="shared" si="0"/>
        <v>16379145</v>
      </c>
    </row>
    <row r="25" spans="1:9" ht="12.75" customHeight="1" x14ac:dyDescent="0.2">
      <c r="A25" s="10"/>
      <c r="B25" s="9" t="s">
        <v>8</v>
      </c>
      <c r="C25" s="86"/>
      <c r="D25" s="11"/>
      <c r="E25" s="11"/>
      <c r="F25" s="2">
        <f t="shared" si="0"/>
        <v>0</v>
      </c>
    </row>
    <row r="26" spans="1:9" ht="12.75" customHeight="1" x14ac:dyDescent="0.2">
      <c r="A26" s="10"/>
      <c r="B26" s="9" t="s">
        <v>7</v>
      </c>
      <c r="C26" s="86">
        <v>11</v>
      </c>
      <c r="D26" s="7">
        <v>40267243</v>
      </c>
      <c r="E26" s="7">
        <v>35261969</v>
      </c>
      <c r="F26" s="2">
        <f t="shared" si="0"/>
        <v>5005274</v>
      </c>
    </row>
    <row r="27" spans="1:9" ht="12.75" customHeight="1" x14ac:dyDescent="0.2">
      <c r="A27" s="10"/>
      <c r="B27" s="9" t="s">
        <v>6</v>
      </c>
      <c r="C27" s="86"/>
      <c r="D27" s="7">
        <v>-1267</v>
      </c>
      <c r="E27" s="7">
        <v>-1267</v>
      </c>
      <c r="F27" s="2">
        <f t="shared" si="0"/>
        <v>0</v>
      </c>
    </row>
    <row r="28" spans="1:9" ht="12.75" customHeight="1" x14ac:dyDescent="0.2">
      <c r="A28" s="10"/>
      <c r="B28" s="9" t="s">
        <v>5</v>
      </c>
      <c r="C28" s="8"/>
      <c r="D28" s="7">
        <v>20949521</v>
      </c>
      <c r="E28" s="7">
        <v>16803053</v>
      </c>
      <c r="F28" s="2">
        <f t="shared" si="0"/>
        <v>4146468</v>
      </c>
    </row>
    <row r="29" spans="1:9" s="1" customFormat="1" ht="18.75" customHeight="1" x14ac:dyDescent="0.3">
      <c r="A29" s="6"/>
      <c r="B29" s="5" t="s">
        <v>4</v>
      </c>
      <c r="C29" s="4"/>
      <c r="D29" s="3">
        <v>61215497</v>
      </c>
      <c r="E29" s="3">
        <v>52063755</v>
      </c>
      <c r="F29" s="2">
        <f t="shared" si="0"/>
        <v>9151742</v>
      </c>
    </row>
    <row r="30" spans="1:9" s="1" customFormat="1" ht="18.75" customHeight="1" x14ac:dyDescent="0.3">
      <c r="A30" s="6"/>
      <c r="B30" s="5" t="s">
        <v>3</v>
      </c>
      <c r="C30" s="4"/>
      <c r="D30" s="3">
        <v>130148648</v>
      </c>
      <c r="E30" s="3">
        <v>104617761</v>
      </c>
      <c r="F30" s="2">
        <f t="shared" si="0"/>
        <v>25530887</v>
      </c>
    </row>
    <row r="31" spans="1:9" ht="11.25" customHeight="1" x14ac:dyDescent="0.2"/>
    <row r="32" spans="1:9" ht="11.25" customHeight="1" x14ac:dyDescent="0.2">
      <c r="B32" t="s">
        <v>2</v>
      </c>
    </row>
    <row r="33" spans="2:2" ht="11.25" customHeight="1" x14ac:dyDescent="0.2"/>
    <row r="34" spans="2:2" ht="11.25" customHeight="1" x14ac:dyDescent="0.2">
      <c r="B34" t="s">
        <v>1</v>
      </c>
    </row>
    <row r="35" spans="2:2" ht="11.25" customHeight="1" x14ac:dyDescent="0.2"/>
    <row r="36" spans="2:2" ht="11.25" customHeight="1" x14ac:dyDescent="0.2">
      <c r="B36" t="s">
        <v>0</v>
      </c>
    </row>
    <row r="37" spans="2:2" ht="11.25" customHeight="1" x14ac:dyDescent="0.2"/>
  </sheetData>
  <pageMargins left="0.39370078740157477" right="0.39370078740157477" top="0.39370078740157477" bottom="0.39370078740157477" header="0" footer="0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A89C-13E5-420B-BA2C-6A12F965CA64}">
  <sheetPr>
    <outlinePr summaryBelow="0" summaryRight="0"/>
    <pageSetUpPr autoPageBreaks="0"/>
  </sheetPr>
  <dimension ref="A1:H33"/>
  <sheetViews>
    <sheetView workbookViewId="0">
      <selection activeCell="H1" sqref="H1:H1048576"/>
    </sheetView>
  </sheetViews>
  <sheetFormatPr defaultColWidth="10.6640625" defaultRowHeight="11.25" x14ac:dyDescent="0.2"/>
  <cols>
    <col min="1" max="1" width="4.33203125" customWidth="1"/>
    <col min="2" max="2" width="70.1640625" customWidth="1"/>
    <col min="3" max="3" width="17.6640625" customWidth="1"/>
    <col min="4" max="4" width="21.33203125" customWidth="1"/>
    <col min="5" max="5" width="22.33203125" customWidth="1"/>
    <col min="8" max="8" width="18.1640625" hidden="1" customWidth="1"/>
  </cols>
  <sheetData>
    <row r="1" spans="1:8" ht="18.75" customHeight="1" x14ac:dyDescent="0.2">
      <c r="B1" s="6" t="s">
        <v>33</v>
      </c>
    </row>
    <row r="2" spans="1:8" ht="11.25" customHeight="1" x14ac:dyDescent="0.2"/>
    <row r="3" spans="1:8" ht="53.25" customHeight="1" x14ac:dyDescent="0.2">
      <c r="B3" s="17" t="s">
        <v>55</v>
      </c>
    </row>
    <row r="4" spans="1:8" ht="11.25" customHeight="1" x14ac:dyDescent="0.2">
      <c r="B4" s="16" t="s">
        <v>31</v>
      </c>
    </row>
    <row r="5" spans="1:8" ht="12.75" customHeight="1" x14ac:dyDescent="0.2"/>
    <row r="6" spans="1:8" s="13" customFormat="1" ht="15.75" customHeight="1" x14ac:dyDescent="0.2">
      <c r="A6" s="15"/>
      <c r="B6" s="14" t="s">
        <v>30</v>
      </c>
      <c r="C6" s="14" t="s">
        <v>29</v>
      </c>
      <c r="D6" s="14" t="s">
        <v>28</v>
      </c>
      <c r="E6" s="14" t="s">
        <v>54</v>
      </c>
    </row>
    <row r="7" spans="1:8" ht="12.75" customHeight="1" x14ac:dyDescent="0.2">
      <c r="A7" s="10"/>
      <c r="B7" s="9" t="s">
        <v>53</v>
      </c>
      <c r="C7" s="86">
        <v>3</v>
      </c>
      <c r="D7" s="7">
        <v>5035283</v>
      </c>
      <c r="E7" s="7">
        <v>2450913</v>
      </c>
    </row>
    <row r="8" spans="1:8" ht="12.75" customHeight="1" x14ac:dyDescent="0.2">
      <c r="A8" s="10"/>
      <c r="B8" s="9" t="s">
        <v>52</v>
      </c>
      <c r="C8" s="86">
        <v>3</v>
      </c>
      <c r="D8" s="7">
        <v>-2059297</v>
      </c>
      <c r="E8" s="7">
        <v>-760795</v>
      </c>
    </row>
    <row r="9" spans="1:8" ht="23.25" customHeight="1" x14ac:dyDescent="0.2">
      <c r="A9" s="10"/>
      <c r="B9" s="9" t="s">
        <v>51</v>
      </c>
      <c r="C9" s="86">
        <v>3</v>
      </c>
      <c r="D9" s="7">
        <v>256422</v>
      </c>
      <c r="E9" s="7">
        <v>105782</v>
      </c>
      <c r="H9" s="2">
        <f>D7+D9</f>
        <v>5291705</v>
      </c>
    </row>
    <row r="10" spans="1:8" s="1" customFormat="1" ht="18.75" customHeight="1" x14ac:dyDescent="0.3">
      <c r="A10" s="6"/>
      <c r="B10" s="5" t="s">
        <v>50</v>
      </c>
      <c r="C10" s="4"/>
      <c r="D10" s="3">
        <f>D7+D8+D9</f>
        <v>3232408</v>
      </c>
      <c r="E10" s="3">
        <v>1795900</v>
      </c>
    </row>
    <row r="11" spans="1:8" ht="23.25" customHeight="1" x14ac:dyDescent="0.2">
      <c r="A11" s="10"/>
      <c r="B11" s="9" t="s">
        <v>49</v>
      </c>
      <c r="C11" s="86"/>
      <c r="D11" s="11"/>
      <c r="E11" s="11"/>
    </row>
    <row r="12" spans="1:8" s="1" customFormat="1" ht="18.75" customHeight="1" x14ac:dyDescent="0.3">
      <c r="A12" s="6"/>
      <c r="B12" s="5" t="s">
        <v>48</v>
      </c>
      <c r="C12" s="4"/>
      <c r="D12" s="3">
        <f>D10</f>
        <v>3232408</v>
      </c>
      <c r="E12" s="3">
        <v>1795727</v>
      </c>
    </row>
    <row r="13" spans="1:8" ht="23.25" customHeight="1" x14ac:dyDescent="0.2">
      <c r="A13" s="10"/>
      <c r="B13" s="9" t="s">
        <v>47</v>
      </c>
      <c r="C13" s="86">
        <v>4</v>
      </c>
      <c r="D13" s="7">
        <v>1696835</v>
      </c>
      <c r="E13" s="7">
        <v>3239705</v>
      </c>
    </row>
    <row r="14" spans="1:8" ht="12.75" customHeight="1" x14ac:dyDescent="0.2">
      <c r="A14" s="10"/>
      <c r="B14" s="9" t="s">
        <v>46</v>
      </c>
      <c r="C14" s="86"/>
      <c r="D14" s="7">
        <v>240773</v>
      </c>
      <c r="E14" s="7">
        <v>-4349</v>
      </c>
    </row>
    <row r="15" spans="1:8" ht="12.75" customHeight="1" x14ac:dyDescent="0.2">
      <c r="A15" s="10"/>
      <c r="B15" s="9" t="s">
        <v>45</v>
      </c>
      <c r="C15" s="86">
        <v>5</v>
      </c>
      <c r="D15" s="7">
        <v>2135972</v>
      </c>
      <c r="E15" s="7">
        <v>1649440</v>
      </c>
    </row>
    <row r="16" spans="1:8" ht="12.75" customHeight="1" x14ac:dyDescent="0.2">
      <c r="A16" s="10"/>
      <c r="B16" s="9" t="s">
        <v>44</v>
      </c>
      <c r="C16" s="86">
        <v>5</v>
      </c>
      <c r="D16" s="7">
        <f>[1]К_8!C25</f>
        <v>-213086</v>
      </c>
      <c r="E16" s="7">
        <v>-177477</v>
      </c>
      <c r="H16" s="2">
        <f>D16+206423</f>
        <v>-6663</v>
      </c>
    </row>
    <row r="17" spans="1:8" ht="12.75" customHeight="1" x14ac:dyDescent="0.2">
      <c r="A17" s="10"/>
      <c r="B17" s="9" t="s">
        <v>43</v>
      </c>
      <c r="C17" s="86"/>
      <c r="D17" s="7">
        <v>497323</v>
      </c>
      <c r="E17" s="7">
        <v>310609</v>
      </c>
    </row>
    <row r="18" spans="1:8" ht="23.25" customHeight="1" x14ac:dyDescent="0.2">
      <c r="A18" s="10"/>
      <c r="B18" s="9" t="s">
        <v>42</v>
      </c>
      <c r="C18" s="86"/>
      <c r="D18" s="7">
        <v>139432</v>
      </c>
      <c r="E18" s="7">
        <v>-43985</v>
      </c>
    </row>
    <row r="19" spans="1:8" ht="12.75" customHeight="1" x14ac:dyDescent="0.2">
      <c r="A19" s="10"/>
      <c r="B19" s="9" t="s">
        <v>41</v>
      </c>
      <c r="C19" s="86"/>
      <c r="D19" s="7">
        <f>1482</f>
        <v>1482</v>
      </c>
      <c r="E19" s="18">
        <v>-37</v>
      </c>
    </row>
    <row r="20" spans="1:8" s="1" customFormat="1" ht="36" customHeight="1" x14ac:dyDescent="0.3">
      <c r="A20" s="6"/>
      <c r="B20" s="5" t="s">
        <v>40</v>
      </c>
      <c r="C20" s="4"/>
      <c r="D20" s="3">
        <f>SUM(D13:D19)</f>
        <v>4498731</v>
      </c>
      <c r="E20" s="3">
        <v>4973906</v>
      </c>
    </row>
    <row r="21" spans="1:8" s="1" customFormat="1" ht="18.75" customHeight="1" x14ac:dyDescent="0.3">
      <c r="A21" s="6"/>
      <c r="B21" s="5" t="s">
        <v>39</v>
      </c>
      <c r="C21" s="4"/>
      <c r="D21" s="3">
        <f>D12+D20</f>
        <v>7731139</v>
      </c>
      <c r="E21" s="3">
        <v>6769633</v>
      </c>
    </row>
    <row r="22" spans="1:8" ht="12.75" customHeight="1" x14ac:dyDescent="0.2">
      <c r="A22" s="10"/>
      <c r="B22" s="9" t="s">
        <v>38</v>
      </c>
      <c r="C22" s="86">
        <v>6</v>
      </c>
      <c r="D22" s="7">
        <f>[1]К_9!C35</f>
        <v>-3584671</v>
      </c>
      <c r="E22" s="7">
        <v>-2254303</v>
      </c>
    </row>
    <row r="23" spans="1:8" s="1" customFormat="1" ht="18.75" customHeight="1" x14ac:dyDescent="0.3">
      <c r="A23" s="6"/>
      <c r="B23" s="5" t="s">
        <v>37</v>
      </c>
      <c r="C23" s="4"/>
      <c r="D23" s="3">
        <f>D21+D22</f>
        <v>4146468</v>
      </c>
      <c r="E23" s="3">
        <v>4515330</v>
      </c>
      <c r="H23" s="12">
        <f>D23-4146468</f>
        <v>0</v>
      </c>
    </row>
    <row r="24" spans="1:8" ht="12.75" customHeight="1" x14ac:dyDescent="0.2">
      <c r="A24" s="10"/>
      <c r="B24" s="9" t="s">
        <v>36</v>
      </c>
      <c r="C24" s="8"/>
      <c r="D24" s="11"/>
      <c r="E24" s="11"/>
    </row>
    <row r="25" spans="1:8" s="1" customFormat="1" ht="36" customHeight="1" x14ac:dyDescent="0.3">
      <c r="A25" s="6"/>
      <c r="B25" s="5" t="s">
        <v>35</v>
      </c>
      <c r="C25" s="4"/>
      <c r="D25" s="3">
        <f>D23</f>
        <v>4146468</v>
      </c>
      <c r="E25" s="3">
        <v>4515330</v>
      </c>
    </row>
    <row r="26" spans="1:8" ht="12.75" customHeight="1" x14ac:dyDescent="0.2">
      <c r="A26" s="10"/>
      <c r="B26" s="9" t="s">
        <v>34</v>
      </c>
      <c r="C26" s="8"/>
      <c r="D26" s="11"/>
      <c r="E26" s="11"/>
    </row>
    <row r="27" spans="1:8" ht="11.25" customHeight="1" x14ac:dyDescent="0.2"/>
    <row r="28" spans="1:8" ht="11.25" customHeight="1" x14ac:dyDescent="0.2">
      <c r="B28" t="s">
        <v>2</v>
      </c>
    </row>
    <row r="29" spans="1:8" ht="11.25" customHeight="1" x14ac:dyDescent="0.2"/>
    <row r="30" spans="1:8" ht="11.25" customHeight="1" x14ac:dyDescent="0.2">
      <c r="B30" t="s">
        <v>1</v>
      </c>
    </row>
    <row r="31" spans="1:8" ht="11.25" customHeight="1" x14ac:dyDescent="0.2"/>
    <row r="32" spans="1:8" ht="11.25" customHeight="1" x14ac:dyDescent="0.2">
      <c r="B32" t="s">
        <v>0</v>
      </c>
    </row>
    <row r="33" customFormat="1" ht="11.25" customHeight="1" x14ac:dyDescent="0.2"/>
  </sheetData>
  <pageMargins left="0.39370078740157477" right="0.39370078740157477" top="0.39370078740157477" bottom="0.39370078740157477" header="0" footer="0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DBA6-BF37-491C-BC56-75527887FF1D}">
  <dimension ref="A1:I75"/>
  <sheetViews>
    <sheetView topLeftCell="A44" workbookViewId="0">
      <selection activeCell="C23" sqref="C23"/>
    </sheetView>
  </sheetViews>
  <sheetFormatPr defaultRowHeight="11.25" x14ac:dyDescent="0.2"/>
  <cols>
    <col min="1" max="1" width="71.83203125" customWidth="1"/>
    <col min="2" max="2" width="10.83203125" customWidth="1"/>
    <col min="3" max="3" width="22.1640625" customWidth="1"/>
    <col min="4" max="4" width="7.33203125" customWidth="1"/>
    <col min="5" max="5" width="27.1640625" customWidth="1"/>
    <col min="9" max="9" width="11.6640625" customWidth="1"/>
  </cols>
  <sheetData>
    <row r="1" spans="1:5" ht="16.5" x14ac:dyDescent="0.25">
      <c r="A1" s="71" t="s">
        <v>114</v>
      </c>
      <c r="B1" s="70"/>
      <c r="C1" s="70"/>
      <c r="D1" s="70"/>
      <c r="E1" s="70"/>
    </row>
    <row r="2" spans="1:5" ht="15" x14ac:dyDescent="0.25">
      <c r="A2" s="25"/>
      <c r="B2" s="19"/>
      <c r="C2" s="19"/>
      <c r="D2" s="19"/>
      <c r="E2" s="19"/>
    </row>
    <row r="3" spans="1:5" ht="15" x14ac:dyDescent="0.25">
      <c r="A3" s="25" t="s">
        <v>113</v>
      </c>
      <c r="B3" s="19"/>
      <c r="C3" s="19"/>
      <c r="D3" s="19"/>
      <c r="E3" s="19"/>
    </row>
    <row r="4" spans="1:5" ht="15" x14ac:dyDescent="0.25">
      <c r="A4" s="25" t="s">
        <v>112</v>
      </c>
      <c r="B4" s="19"/>
      <c r="C4" s="19"/>
      <c r="D4" s="19"/>
      <c r="E4" s="19"/>
    </row>
    <row r="5" spans="1:5" ht="15" x14ac:dyDescent="0.25">
      <c r="A5" s="69" t="s">
        <v>111</v>
      </c>
      <c r="B5" s="19"/>
      <c r="C5" s="19"/>
      <c r="D5" s="19"/>
      <c r="E5" s="19"/>
    </row>
    <row r="6" spans="1:5" ht="15" x14ac:dyDescent="0.25">
      <c r="A6" s="26"/>
      <c r="B6" s="19"/>
      <c r="C6" s="19"/>
      <c r="D6" s="19"/>
      <c r="E6" s="19"/>
    </row>
    <row r="7" spans="1:5" x14ac:dyDescent="0.2">
      <c r="A7" s="68"/>
      <c r="B7" s="66" t="s">
        <v>110</v>
      </c>
      <c r="C7" s="66" t="s">
        <v>109</v>
      </c>
      <c r="D7" s="66"/>
      <c r="E7" s="66" t="s">
        <v>109</v>
      </c>
    </row>
    <row r="8" spans="1:5" x14ac:dyDescent="0.2">
      <c r="A8" s="68"/>
      <c r="B8" s="66" t="s">
        <v>108</v>
      </c>
      <c r="C8" s="66" t="s">
        <v>107</v>
      </c>
      <c r="D8" s="66"/>
      <c r="E8" s="66" t="s">
        <v>106</v>
      </c>
    </row>
    <row r="9" spans="1:5" ht="15" x14ac:dyDescent="0.25">
      <c r="A9" s="68"/>
      <c r="B9" s="67"/>
      <c r="C9" s="66" t="s">
        <v>105</v>
      </c>
      <c r="D9" s="66"/>
      <c r="E9" s="66" t="s">
        <v>104</v>
      </c>
    </row>
    <row r="10" spans="1:5" ht="15" x14ac:dyDescent="0.25">
      <c r="A10" s="68"/>
      <c r="B10" s="67"/>
      <c r="C10" s="66" t="s">
        <v>103</v>
      </c>
      <c r="D10" s="66"/>
      <c r="E10" s="66" t="s">
        <v>102</v>
      </c>
    </row>
    <row r="11" spans="1:5" ht="21.75" x14ac:dyDescent="0.2">
      <c r="A11" s="48" t="s">
        <v>101</v>
      </c>
      <c r="B11" s="61"/>
      <c r="C11" s="34"/>
      <c r="D11" s="34"/>
      <c r="E11" s="34"/>
    </row>
    <row r="12" spans="1:5" x14ac:dyDescent="0.2">
      <c r="A12" s="34" t="s">
        <v>100</v>
      </c>
      <c r="B12" s="65"/>
      <c r="C12" s="31">
        <f>'F2'!D25</f>
        <v>4146468</v>
      </c>
      <c r="D12" s="32"/>
      <c r="E12" s="31">
        <v>9246751</v>
      </c>
    </row>
    <row r="13" spans="1:5" x14ac:dyDescent="0.2">
      <c r="A13" s="34" t="s">
        <v>99</v>
      </c>
      <c r="B13" s="65"/>
      <c r="C13" s="32"/>
      <c r="D13" s="32"/>
      <c r="E13" s="32"/>
    </row>
    <row r="14" spans="1:5" ht="21.75" x14ac:dyDescent="0.2">
      <c r="A14" s="34" t="s">
        <v>98</v>
      </c>
      <c r="B14" s="36"/>
      <c r="C14" s="31">
        <f>-'F2'!D18</f>
        <v>-139432</v>
      </c>
      <c r="D14" s="32"/>
      <c r="E14" s="31">
        <v>211820</v>
      </c>
    </row>
    <row r="15" spans="1:5" ht="21.75" x14ac:dyDescent="0.2">
      <c r="A15" s="34" t="s">
        <v>97</v>
      </c>
      <c r="B15" s="36"/>
      <c r="C15" s="31"/>
      <c r="D15" s="32"/>
    </row>
    <row r="16" spans="1:5" x14ac:dyDescent="0.2">
      <c r="A16" s="34" t="s">
        <v>96</v>
      </c>
      <c r="B16" s="36"/>
      <c r="C16" s="31"/>
      <c r="D16" s="32"/>
      <c r="E16" s="31"/>
    </row>
    <row r="17" spans="1:5" ht="42.75" x14ac:dyDescent="0.2">
      <c r="A17" s="34" t="s">
        <v>95</v>
      </c>
      <c r="B17" s="36"/>
      <c r="C17" s="31">
        <f>-'F2'!D13</f>
        <v>-1696835</v>
      </c>
      <c r="D17" s="32"/>
      <c r="E17" s="47">
        <v>6107857</v>
      </c>
    </row>
    <row r="18" spans="1:5" ht="21.75" x14ac:dyDescent="0.2">
      <c r="A18" s="34" t="s">
        <v>94</v>
      </c>
      <c r="B18" s="36"/>
      <c r="C18" s="31">
        <f>-'F2'!D14</f>
        <v>-240773</v>
      </c>
      <c r="D18" s="32"/>
      <c r="E18" s="31">
        <v>-566436</v>
      </c>
    </row>
    <row r="19" spans="1:5" x14ac:dyDescent="0.2">
      <c r="A19" s="34" t="s">
        <v>93</v>
      </c>
      <c r="B19" s="36"/>
      <c r="C19" s="31">
        <f>-[1]К_9!C14</f>
        <v>14715</v>
      </c>
      <c r="D19" s="32"/>
      <c r="E19" s="31">
        <v>32207</v>
      </c>
    </row>
    <row r="20" spans="1:5" x14ac:dyDescent="0.2">
      <c r="A20" s="34" t="s">
        <v>92</v>
      </c>
      <c r="B20" s="36"/>
      <c r="C20" s="31">
        <f>-[1]К_4!C17</f>
        <v>-5291705</v>
      </c>
      <c r="D20" s="32"/>
      <c r="E20" s="31">
        <v>-6341959</v>
      </c>
    </row>
    <row r="21" spans="1:5" x14ac:dyDescent="0.2">
      <c r="A21" s="34" t="s">
        <v>52</v>
      </c>
      <c r="B21" s="36"/>
      <c r="C21" s="31">
        <f>-[1]К_8!C25-[1]К_4!C23</f>
        <v>2272383</v>
      </c>
      <c r="D21" s="32"/>
      <c r="E21" s="31">
        <v>2011168</v>
      </c>
    </row>
    <row r="22" spans="1:5" ht="12" thickBot="1" x14ac:dyDescent="0.25">
      <c r="A22" s="40"/>
      <c r="B22" s="45"/>
      <c r="C22" s="37"/>
      <c r="D22" s="44"/>
      <c r="E22" s="37"/>
    </row>
    <row r="23" spans="1:5" ht="21.75" x14ac:dyDescent="0.2">
      <c r="A23" s="34" t="s">
        <v>91</v>
      </c>
      <c r="B23" s="65"/>
      <c r="C23" s="42">
        <f>C12+C14+C17+C18+C19+C20+C21+C16</f>
        <v>-935179</v>
      </c>
      <c r="D23" s="31"/>
      <c r="E23" s="42">
        <f>E12+E14+E17+E18+E19+E20+E21+E16</f>
        <v>10701408</v>
      </c>
    </row>
    <row r="24" spans="1:5" x14ac:dyDescent="0.2">
      <c r="A24" s="34"/>
      <c r="B24" s="64"/>
      <c r="C24" s="34"/>
      <c r="D24" s="32"/>
      <c r="E24" s="34"/>
    </row>
    <row r="25" spans="1:5" x14ac:dyDescent="0.2">
      <c r="A25" s="34" t="s">
        <v>90</v>
      </c>
      <c r="B25" s="61"/>
      <c r="C25" s="34"/>
      <c r="D25" s="32"/>
      <c r="E25" s="34"/>
    </row>
    <row r="26" spans="1:5" ht="15" x14ac:dyDescent="0.25">
      <c r="A26" s="34" t="s">
        <v>89</v>
      </c>
      <c r="B26" s="64"/>
      <c r="C26" s="34"/>
      <c r="D26" s="32"/>
      <c r="E26" s="24"/>
    </row>
    <row r="27" spans="1:5" ht="15" x14ac:dyDescent="0.25">
      <c r="A27" s="34" t="s">
        <v>88</v>
      </c>
      <c r="B27" s="57"/>
      <c r="C27" s="24">
        <f>-'F1'!F12</f>
        <v>2401122</v>
      </c>
      <c r="D27" s="32"/>
      <c r="E27" s="47">
        <v>818561</v>
      </c>
    </row>
    <row r="28" spans="1:5" ht="15" x14ac:dyDescent="0.25">
      <c r="A28" s="34" t="s">
        <v>87</v>
      </c>
      <c r="B28" s="57"/>
      <c r="C28" s="34"/>
      <c r="D28" s="32"/>
      <c r="E28" s="24"/>
    </row>
    <row r="29" spans="1:5" ht="22.5" x14ac:dyDescent="0.25">
      <c r="A29" s="34" t="s">
        <v>86</v>
      </c>
      <c r="B29" s="61"/>
      <c r="C29" s="24">
        <f>-('F1'!F11)-9071493</f>
        <v>-24662232</v>
      </c>
      <c r="D29" s="32"/>
      <c r="E29" s="24">
        <v>-49336591</v>
      </c>
    </row>
    <row r="30" spans="1:5" ht="15" x14ac:dyDescent="0.25">
      <c r="A30" s="34" t="s">
        <v>17</v>
      </c>
      <c r="B30" s="61"/>
      <c r="C30" s="24">
        <f>-'F1'!F16</f>
        <v>-1345709</v>
      </c>
      <c r="D30" s="32"/>
      <c r="E30" s="47">
        <v>-619064</v>
      </c>
    </row>
    <row r="31" spans="1:5" ht="15" x14ac:dyDescent="0.25">
      <c r="A31" s="34" t="s">
        <v>85</v>
      </c>
      <c r="B31" s="61"/>
      <c r="C31" s="34"/>
      <c r="D31" s="32"/>
      <c r="E31" s="24"/>
    </row>
    <row r="32" spans="1:5" ht="15" x14ac:dyDescent="0.25">
      <c r="A32" s="34" t="s">
        <v>13</v>
      </c>
      <c r="B32" s="61"/>
      <c r="C32" s="24">
        <f>'F1'!F20</f>
        <v>15125900</v>
      </c>
      <c r="D32" s="32"/>
      <c r="E32" s="24">
        <v>25500087</v>
      </c>
    </row>
    <row r="33" spans="1:5" ht="15.75" thickBot="1" x14ac:dyDescent="0.3">
      <c r="A33" s="40" t="s">
        <v>10</v>
      </c>
      <c r="B33" s="63"/>
      <c r="C33" s="60">
        <f>'F1'!F23</f>
        <v>1253245</v>
      </c>
      <c r="D33" s="44"/>
      <c r="E33" s="62">
        <v>184143</v>
      </c>
    </row>
    <row r="34" spans="1:5" x14ac:dyDescent="0.2">
      <c r="A34" s="34"/>
      <c r="B34" s="61"/>
      <c r="C34" s="32"/>
      <c r="D34" s="32"/>
      <c r="E34" s="31"/>
    </row>
    <row r="35" spans="1:5" ht="21.75" x14ac:dyDescent="0.2">
      <c r="A35" s="34" t="s">
        <v>84</v>
      </c>
      <c r="B35" s="61"/>
      <c r="C35" s="42">
        <f>SUM(C27:C33)</f>
        <v>-7227674</v>
      </c>
      <c r="D35" s="31"/>
      <c r="E35" s="42">
        <f>SUM(E23:E34)</f>
        <v>-12751456</v>
      </c>
    </row>
    <row r="36" spans="1:5" x14ac:dyDescent="0.2">
      <c r="A36" s="34" t="s">
        <v>83</v>
      </c>
      <c r="B36" s="61"/>
      <c r="C36" s="47">
        <v>-16966</v>
      </c>
      <c r="D36" s="32"/>
      <c r="E36" s="47">
        <v>-3822</v>
      </c>
    </row>
    <row r="37" spans="1:5" ht="15" x14ac:dyDescent="0.25">
      <c r="A37" s="34" t="s">
        <v>82</v>
      </c>
      <c r="B37" s="61"/>
      <c r="C37" s="24">
        <f>4118196+989270</f>
        <v>5107466</v>
      </c>
      <c r="D37" s="32"/>
      <c r="E37" s="31">
        <v>5050578</v>
      </c>
    </row>
    <row r="38" spans="1:5" ht="15.75" thickBot="1" x14ac:dyDescent="0.3">
      <c r="A38" s="40" t="s">
        <v>81</v>
      </c>
      <c r="B38" s="59"/>
      <c r="C38" s="60">
        <f>-925330-1064419</f>
        <v>-1989749</v>
      </c>
      <c r="D38" s="59"/>
      <c r="E38" s="37">
        <v>-1952040</v>
      </c>
    </row>
    <row r="39" spans="1:5" x14ac:dyDescent="0.2">
      <c r="A39" s="58"/>
      <c r="B39" s="57"/>
      <c r="C39" s="32"/>
      <c r="D39" s="32"/>
      <c r="E39" s="32"/>
    </row>
    <row r="40" spans="1:5" ht="12" thickBot="1" x14ac:dyDescent="0.25">
      <c r="A40" s="40" t="s">
        <v>80</v>
      </c>
      <c r="B40" s="56"/>
      <c r="C40" s="55">
        <f>SUM(C35:C38)</f>
        <v>-4126923</v>
      </c>
      <c r="D40" s="37"/>
      <c r="E40" s="78">
        <v>-9656740</v>
      </c>
    </row>
    <row r="41" spans="1:5" x14ac:dyDescent="0.2">
      <c r="A41" s="34"/>
      <c r="B41" s="57"/>
      <c r="C41" s="32"/>
      <c r="D41" s="32"/>
      <c r="E41" s="79"/>
    </row>
    <row r="42" spans="1:5" ht="21.75" x14ac:dyDescent="0.2">
      <c r="A42" s="58" t="s">
        <v>79</v>
      </c>
      <c r="B42" s="57"/>
      <c r="C42" s="32"/>
      <c r="D42" s="32"/>
      <c r="E42" s="79"/>
    </row>
    <row r="43" spans="1:5" x14ac:dyDescent="0.2">
      <c r="A43" s="34" t="s">
        <v>78</v>
      </c>
      <c r="B43" s="57"/>
      <c r="C43" s="31">
        <v>-266269</v>
      </c>
      <c r="D43" s="32"/>
      <c r="E43" s="79">
        <v>-139247</v>
      </c>
    </row>
    <row r="44" spans="1:5" x14ac:dyDescent="0.2">
      <c r="A44" s="34" t="s">
        <v>77</v>
      </c>
      <c r="B44" s="57"/>
      <c r="C44" s="31"/>
      <c r="D44" s="32"/>
      <c r="E44" s="79"/>
    </row>
    <row r="45" spans="1:5" ht="22.5" thickBot="1" x14ac:dyDescent="0.25">
      <c r="A45" s="40" t="s">
        <v>76</v>
      </c>
      <c r="B45" s="56"/>
      <c r="C45" s="37"/>
      <c r="D45" s="44"/>
      <c r="E45" s="80"/>
    </row>
    <row r="46" spans="1:5" x14ac:dyDescent="0.2">
      <c r="A46" s="34"/>
      <c r="B46" s="57"/>
      <c r="C46" s="32"/>
      <c r="D46" s="32"/>
      <c r="E46" s="81"/>
    </row>
    <row r="47" spans="1:5" ht="12" thickBot="1" x14ac:dyDescent="0.25">
      <c r="A47" s="40" t="s">
        <v>75</v>
      </c>
      <c r="B47" s="56"/>
      <c r="C47" s="37">
        <f>C43+C44</f>
        <v>-266269</v>
      </c>
      <c r="D47" s="37"/>
      <c r="E47" s="78">
        <v>-139247</v>
      </c>
    </row>
    <row r="48" spans="1:5" ht="21.75" x14ac:dyDescent="0.2">
      <c r="A48" s="48" t="s">
        <v>74</v>
      </c>
      <c r="B48" s="34"/>
      <c r="C48" s="34"/>
      <c r="D48" s="34"/>
      <c r="E48" s="82"/>
    </row>
    <row r="49" spans="1:5" x14ac:dyDescent="0.2">
      <c r="A49" s="53" t="s">
        <v>73</v>
      </c>
      <c r="B49" s="54"/>
      <c r="C49" s="52">
        <v>5005274</v>
      </c>
      <c r="D49" s="53"/>
      <c r="E49" s="83">
        <v>10084884</v>
      </c>
    </row>
    <row r="50" spans="1:5" ht="12" thickBot="1" x14ac:dyDescent="0.25">
      <c r="A50" s="50" t="s">
        <v>72</v>
      </c>
      <c r="B50" s="50"/>
      <c r="C50" s="51"/>
      <c r="D50" s="50"/>
      <c r="E50" s="80"/>
    </row>
    <row r="51" spans="1:5" x14ac:dyDescent="0.2">
      <c r="A51" s="34" t="s">
        <v>71</v>
      </c>
      <c r="B51" s="34"/>
      <c r="C51" s="49">
        <f>C49+C50</f>
        <v>5005274</v>
      </c>
      <c r="D51" s="47"/>
      <c r="E51" s="84">
        <v>10084884</v>
      </c>
    </row>
    <row r="52" spans="1:5" ht="12" thickBot="1" x14ac:dyDescent="0.25">
      <c r="A52" s="40" t="s">
        <v>70</v>
      </c>
      <c r="B52" s="40"/>
      <c r="C52" s="40"/>
      <c r="D52" s="40"/>
      <c r="E52" s="80"/>
    </row>
    <row r="53" spans="1:5" x14ac:dyDescent="0.2">
      <c r="A53" s="48"/>
      <c r="B53" s="34"/>
      <c r="C53" s="34"/>
      <c r="D53" s="34"/>
      <c r="E53" s="82"/>
    </row>
    <row r="54" spans="1:5" ht="22.5" thickBot="1" x14ac:dyDescent="0.25">
      <c r="A54" s="46" t="s">
        <v>69</v>
      </c>
      <c r="B54" s="34"/>
      <c r="C54" s="31">
        <f>500392-1390608</f>
        <v>-890216</v>
      </c>
      <c r="D54" s="34"/>
      <c r="E54" s="81">
        <v>-1234758</v>
      </c>
    </row>
    <row r="55" spans="1:5" ht="12" thickBot="1" x14ac:dyDescent="0.25">
      <c r="A55" s="46"/>
      <c r="B55" s="34"/>
      <c r="C55" s="34"/>
      <c r="D55" s="34"/>
      <c r="E55" s="82"/>
    </row>
    <row r="56" spans="1:5" ht="22.5" thickBot="1" x14ac:dyDescent="0.25">
      <c r="A56" s="46" t="s">
        <v>68</v>
      </c>
      <c r="B56" s="45"/>
      <c r="C56" s="37">
        <v>-737</v>
      </c>
      <c r="D56" s="44"/>
      <c r="E56" s="85"/>
    </row>
    <row r="57" spans="1:5" x14ac:dyDescent="0.2">
      <c r="A57" s="43"/>
      <c r="B57" s="36"/>
      <c r="C57" s="34"/>
      <c r="D57" s="34"/>
      <c r="E57" s="34"/>
    </row>
    <row r="58" spans="1:5" x14ac:dyDescent="0.2">
      <c r="A58" s="34" t="s">
        <v>67</v>
      </c>
      <c r="B58" s="31"/>
      <c r="C58" s="42">
        <f>C40+C47+C51+C54+C56</f>
        <v>-278871</v>
      </c>
      <c r="D58" s="31"/>
      <c r="E58" s="42">
        <v>-945861</v>
      </c>
    </row>
    <row r="59" spans="1:5" x14ac:dyDescent="0.2">
      <c r="A59" s="34"/>
      <c r="B59" s="36"/>
      <c r="C59" s="31"/>
      <c r="D59" s="32"/>
      <c r="E59" s="31"/>
    </row>
    <row r="60" spans="1:5" x14ac:dyDescent="0.2">
      <c r="A60" s="34" t="s">
        <v>65</v>
      </c>
      <c r="B60" s="33"/>
      <c r="C60" s="31"/>
      <c r="D60" s="41"/>
      <c r="E60" s="34"/>
    </row>
    <row r="61" spans="1:5" ht="12" thickBot="1" x14ac:dyDescent="0.25">
      <c r="A61" s="40" t="s">
        <v>66</v>
      </c>
      <c r="B61" s="39"/>
      <c r="C61" s="37">
        <f>E64</f>
        <v>1301077</v>
      </c>
      <c r="D61" s="38"/>
      <c r="E61" s="37">
        <v>2246938</v>
      </c>
    </row>
    <row r="62" spans="1:5" ht="12" x14ac:dyDescent="0.2">
      <c r="A62" s="34"/>
      <c r="B62" s="36"/>
      <c r="C62" s="34"/>
      <c r="D62" s="32"/>
      <c r="E62" s="35"/>
    </row>
    <row r="63" spans="1:5" x14ac:dyDescent="0.2">
      <c r="A63" s="34" t="s">
        <v>65</v>
      </c>
      <c r="B63" s="33"/>
      <c r="C63" s="31"/>
      <c r="D63" s="32"/>
      <c r="E63" s="31"/>
    </row>
    <row r="64" spans="1:5" ht="12.75" thickBot="1" x14ac:dyDescent="0.25">
      <c r="A64" s="30" t="s">
        <v>64</v>
      </c>
      <c r="B64" s="29"/>
      <c r="C64" s="27">
        <f>'F1'!D8</f>
        <v>1022206</v>
      </c>
      <c r="D64" s="28"/>
      <c r="E64" s="27">
        <v>1301077</v>
      </c>
    </row>
    <row r="65" spans="1:9" ht="15.75" thickTop="1" x14ac:dyDescent="0.25">
      <c r="A65" s="26"/>
      <c r="B65" s="19"/>
      <c r="C65" s="19"/>
      <c r="D65" s="19"/>
      <c r="E65" s="19"/>
    </row>
    <row r="66" spans="1:9" ht="15" x14ac:dyDescent="0.25">
      <c r="A66" s="25"/>
      <c r="B66" s="19"/>
      <c r="C66" s="24"/>
      <c r="D66" s="19"/>
      <c r="E66" s="22"/>
      <c r="I66" s="23"/>
    </row>
    <row r="67" spans="1:9" ht="15" x14ac:dyDescent="0.25">
      <c r="A67" s="20" t="s">
        <v>63</v>
      </c>
      <c r="B67" s="19"/>
      <c r="C67" s="22"/>
      <c r="D67" s="19"/>
      <c r="E67" s="19"/>
    </row>
    <row r="68" spans="1:9" ht="15" x14ac:dyDescent="0.25">
      <c r="A68" s="21"/>
      <c r="B68" s="19"/>
      <c r="C68" s="22"/>
      <c r="D68" s="19"/>
      <c r="E68" s="22"/>
    </row>
    <row r="69" spans="1:9" ht="15" x14ac:dyDescent="0.25">
      <c r="A69" s="21"/>
      <c r="B69" s="19"/>
      <c r="C69" s="19"/>
      <c r="D69" s="19"/>
      <c r="E69" s="19"/>
    </row>
    <row r="70" spans="1:9" ht="15" x14ac:dyDescent="0.25">
      <c r="A70" s="21" t="s">
        <v>62</v>
      </c>
      <c r="B70" s="21" t="s">
        <v>62</v>
      </c>
      <c r="C70" s="19"/>
      <c r="D70" s="19"/>
      <c r="E70" s="19"/>
    </row>
    <row r="71" spans="1:9" ht="15" x14ac:dyDescent="0.25">
      <c r="A71" s="20" t="s">
        <v>61</v>
      </c>
      <c r="B71" s="20" t="s">
        <v>60</v>
      </c>
      <c r="C71" s="19"/>
      <c r="D71" s="19"/>
      <c r="E71" s="19"/>
    </row>
    <row r="72" spans="1:9" ht="15" x14ac:dyDescent="0.25">
      <c r="A72" s="20" t="s">
        <v>59</v>
      </c>
      <c r="B72" s="20" t="s">
        <v>58</v>
      </c>
      <c r="C72" s="19"/>
      <c r="D72" s="19"/>
      <c r="E72" s="19"/>
    </row>
    <row r="73" spans="1:9" ht="15" x14ac:dyDescent="0.25">
      <c r="A73" s="21"/>
      <c r="B73" s="19"/>
      <c r="C73" s="19"/>
      <c r="D73" s="19"/>
      <c r="E73" s="19"/>
    </row>
    <row r="74" spans="1:9" ht="15" x14ac:dyDescent="0.25">
      <c r="A74" s="20" t="s">
        <v>57</v>
      </c>
      <c r="B74" s="20"/>
      <c r="C74" s="19"/>
      <c r="D74" s="19"/>
      <c r="E74" s="19"/>
    </row>
    <row r="75" spans="1:9" ht="15" x14ac:dyDescent="0.25">
      <c r="A75" s="20" t="s">
        <v>56</v>
      </c>
      <c r="B75" s="20"/>
      <c r="C75" s="19"/>
      <c r="D75" s="19"/>
      <c r="E75" s="19"/>
    </row>
  </sheetData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1FB50-910C-4AF9-A710-1A833F434841}">
  <sheetPr>
    <outlinePr summaryBelow="0" summaryRight="0"/>
    <pageSetUpPr autoPageBreaks="0"/>
  </sheetPr>
  <dimension ref="A1:F26"/>
  <sheetViews>
    <sheetView tabSelected="1" workbookViewId="0">
      <selection activeCell="B30" sqref="B30"/>
    </sheetView>
  </sheetViews>
  <sheetFormatPr defaultColWidth="10.6640625" defaultRowHeight="11.25" x14ac:dyDescent="0.2"/>
  <cols>
    <col min="1" max="1" width="4.33203125" customWidth="1"/>
    <col min="2" max="2" width="65.33203125" customWidth="1"/>
    <col min="3" max="6" width="28.5" customWidth="1"/>
    <col min="7" max="7" width="10.5" customWidth="1"/>
  </cols>
  <sheetData>
    <row r="1" spans="1:6" ht="18.75" customHeight="1" x14ac:dyDescent="0.2">
      <c r="B1" s="6" t="s">
        <v>33</v>
      </c>
    </row>
    <row r="2" spans="1:6" ht="11.25" customHeight="1" x14ac:dyDescent="0.2"/>
    <row r="3" spans="1:6" ht="70.5" customHeight="1" x14ac:dyDescent="0.2">
      <c r="B3" s="17" t="s">
        <v>124</v>
      </c>
    </row>
    <row r="4" spans="1:6" ht="11.25" customHeight="1" x14ac:dyDescent="0.2">
      <c r="B4" s="16" t="s">
        <v>31</v>
      </c>
    </row>
    <row r="5" spans="1:6" ht="12.75" customHeight="1" x14ac:dyDescent="0.2"/>
    <row r="6" spans="1:6" s="13" customFormat="1" ht="30.75" customHeight="1" x14ac:dyDescent="0.2">
      <c r="A6" s="15"/>
      <c r="B6" s="14" t="s">
        <v>30</v>
      </c>
      <c r="C6" s="14" t="s">
        <v>123</v>
      </c>
      <c r="D6" s="14" t="s">
        <v>6</v>
      </c>
      <c r="E6" s="14" t="s">
        <v>5</v>
      </c>
      <c r="F6" s="14" t="s">
        <v>4</v>
      </c>
    </row>
    <row r="7" spans="1:6" ht="12" customHeight="1" x14ac:dyDescent="0.2">
      <c r="B7" s="73" t="s">
        <v>122</v>
      </c>
      <c r="C7" s="72">
        <v>25177085</v>
      </c>
      <c r="D7" s="72">
        <v>-1267</v>
      </c>
      <c r="E7" s="72">
        <v>7557650</v>
      </c>
      <c r="F7" s="72">
        <v>32733388</v>
      </c>
    </row>
    <row r="8" spans="1:6" ht="23.25" customHeight="1" x14ac:dyDescent="0.2">
      <c r="B8" s="77" t="s">
        <v>120</v>
      </c>
      <c r="C8" s="74"/>
      <c r="D8" s="74"/>
      <c r="E8" s="74"/>
      <c r="F8" s="74"/>
    </row>
    <row r="9" spans="1:6" ht="12" customHeight="1" x14ac:dyDescent="0.2">
      <c r="B9" s="75" t="s">
        <v>119</v>
      </c>
      <c r="C9" s="74"/>
      <c r="D9" s="74"/>
      <c r="E9" s="74"/>
      <c r="F9" s="74"/>
    </row>
    <row r="10" spans="1:6" ht="12" customHeight="1" x14ac:dyDescent="0.2">
      <c r="B10" s="75" t="s">
        <v>118</v>
      </c>
      <c r="C10" s="76">
        <v>10084884</v>
      </c>
      <c r="D10" s="76"/>
      <c r="E10" s="74"/>
      <c r="F10" s="76">
        <v>10084884</v>
      </c>
    </row>
    <row r="11" spans="1:6" ht="12" customHeight="1" x14ac:dyDescent="0.2">
      <c r="B11" s="75" t="s">
        <v>117</v>
      </c>
      <c r="C11" s="74"/>
      <c r="D11" s="74"/>
      <c r="E11" s="76">
        <v>9245403</v>
      </c>
      <c r="F11" s="76">
        <v>9245403</v>
      </c>
    </row>
    <row r="12" spans="1:6" ht="12" customHeight="1" x14ac:dyDescent="0.2">
      <c r="B12" s="75" t="s">
        <v>116</v>
      </c>
      <c r="C12" s="74"/>
      <c r="D12" s="74"/>
      <c r="E12" s="74"/>
      <c r="F12" s="74"/>
    </row>
    <row r="13" spans="1:6" ht="12" customHeight="1" x14ac:dyDescent="0.2">
      <c r="B13" s="73" t="s">
        <v>121</v>
      </c>
      <c r="C13" s="72">
        <v>35261969</v>
      </c>
      <c r="D13" s="72">
        <v>-1267</v>
      </c>
      <c r="E13" s="72">
        <v>16803053</v>
      </c>
      <c r="F13" s="72">
        <v>52063755</v>
      </c>
    </row>
    <row r="14" spans="1:6" ht="23.25" customHeight="1" x14ac:dyDescent="0.2">
      <c r="B14" s="77" t="s">
        <v>120</v>
      </c>
      <c r="C14" s="74"/>
      <c r="D14" s="74"/>
      <c r="E14" s="74"/>
      <c r="F14" s="74"/>
    </row>
    <row r="15" spans="1:6" ht="12" customHeight="1" x14ac:dyDescent="0.2">
      <c r="B15" s="75" t="s">
        <v>119</v>
      </c>
      <c r="C15" s="74"/>
      <c r="D15" s="74"/>
      <c r="E15" s="74"/>
      <c r="F15" s="74"/>
    </row>
    <row r="16" spans="1:6" ht="12" customHeight="1" x14ac:dyDescent="0.2">
      <c r="B16" s="75" t="s">
        <v>118</v>
      </c>
      <c r="C16" s="76">
        <v>5005274</v>
      </c>
      <c r="D16" s="76"/>
      <c r="E16" s="74"/>
      <c r="F16" s="76">
        <v>5005274</v>
      </c>
    </row>
    <row r="17" spans="2:6" ht="12" customHeight="1" x14ac:dyDescent="0.2">
      <c r="B17" s="75" t="s">
        <v>117</v>
      </c>
      <c r="C17" s="74"/>
      <c r="D17" s="74"/>
      <c r="E17" s="76">
        <v>4146468</v>
      </c>
      <c r="F17" s="76">
        <v>4146468</v>
      </c>
    </row>
    <row r="18" spans="2:6" ht="12" customHeight="1" x14ac:dyDescent="0.2">
      <c r="B18" s="75" t="s">
        <v>116</v>
      </c>
      <c r="C18" s="74"/>
      <c r="D18" s="74"/>
      <c r="E18" s="74"/>
      <c r="F18" s="74"/>
    </row>
    <row r="19" spans="2:6" ht="12" customHeight="1" x14ac:dyDescent="0.2">
      <c r="B19" s="73" t="s">
        <v>115</v>
      </c>
      <c r="C19" s="72">
        <v>40267243</v>
      </c>
      <c r="D19" s="72">
        <v>-1267</v>
      </c>
      <c r="E19" s="72">
        <v>20949521</v>
      </c>
      <c r="F19" s="72">
        <f>F13+F16+F17</f>
        <v>61215497</v>
      </c>
    </row>
    <row r="20" spans="2:6" ht="11.25" customHeight="1" x14ac:dyDescent="0.2"/>
    <row r="21" spans="2:6" ht="11.25" customHeight="1" x14ac:dyDescent="0.2">
      <c r="B21" t="s">
        <v>2</v>
      </c>
    </row>
    <row r="22" spans="2:6" ht="11.25" customHeight="1" x14ac:dyDescent="0.2"/>
    <row r="23" spans="2:6" ht="11.25" customHeight="1" x14ac:dyDescent="0.2">
      <c r="B23" t="s">
        <v>1</v>
      </c>
    </row>
    <row r="24" spans="2:6" ht="11.25" customHeight="1" x14ac:dyDescent="0.2"/>
    <row r="25" spans="2:6" ht="11.25" customHeight="1" x14ac:dyDescent="0.2">
      <c r="B25" t="s">
        <v>0</v>
      </c>
    </row>
    <row r="26" spans="2:6" ht="11.25" customHeight="1" x14ac:dyDescent="0.2"/>
  </sheetData>
  <pageMargins left="0.39370078740157477" right="0.39370078740157477" top="0.39370078740157477" bottom="0.39370078740157477" header="0" footer="0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</vt:lpstr>
      <vt:lpstr>F2</vt:lpstr>
      <vt:lpstr>ДДС</vt:lpstr>
      <vt:lpstr>ДвижениеКапитал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Кымбат Тракпанова</dc:creator>
  <cp:lastModifiedBy>Кымбат Тракпанова</cp:lastModifiedBy>
  <dcterms:created xsi:type="dcterms:W3CDTF">2025-07-30T05:02:41Z</dcterms:created>
  <dcterms:modified xsi:type="dcterms:W3CDTF">2025-08-04T10:37:50Z</dcterms:modified>
</cp:coreProperties>
</file>