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ДКФ\11 Финансовая отчетность\2024\"/>
    </mc:Choice>
  </mc:AlternateContent>
  <xr:revisionPtr revIDLastSave="0" documentId="13_ncr:1_{F0A80361-FA80-4928-BFEA-6C6C6EDC7661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1" sheetId="2" r:id="rId1"/>
    <sheet name="Ф2" sheetId="5" r:id="rId2"/>
    <sheet name="Ф3" sheetId="6" r:id="rId3"/>
    <sheet name="Ф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filterDatabaseActual" hidden="1">'[1]Gen Data'!$A$1:$B$309</definedName>
    <definedName name="_Hlk223318201" localSheetId="1">Ф2!#REF!</definedName>
    <definedName name="AccessDatabase">"C:\Мои документы\Базовая сводная обязательств1.mdb"</definedName>
    <definedName name="AS2DocOpenMode">"AS2DocumentEdit"</definedName>
    <definedName name="data1" localSheetId="1" hidden="1">#REF!</definedName>
    <definedName name="data1" localSheetId="2" hidden="1">#REF!</definedName>
    <definedName name="data1" localSheetId="3" hidden="1">#REF!</definedName>
    <definedName name="data1" hidden="1">#REF!</definedName>
    <definedName name="data2" localSheetId="1" hidden="1">#REF!</definedName>
    <definedName name="data2" localSheetId="2" hidden="1">#REF!</definedName>
    <definedName name="data2" localSheetId="3" hidden="1">#REF!</definedName>
    <definedName name="data2" hidden="1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hidden="1">#REF!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hidden="1">#REF!</definedName>
    <definedName name="EV__EVCOM_OPTIONS__">10</definedName>
    <definedName name="FCode" localSheetId="1" hidden="1">#REF!</definedName>
    <definedName name="FCode" localSheetId="2" hidden="1">#REF!</definedName>
    <definedName name="FCode" localSheetId="3" hidden="1">#REF!</definedName>
    <definedName name="FCode" hidden="1">#REF!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hidden="1">#REF!</definedName>
    <definedName name="OLE_LINK2" localSheetId="1">Ф2!#REF!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hidden="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2" hidden="1">#REF!</definedName>
    <definedName name="Product" localSheetId="3" hidden="1">#REF!</definedName>
    <definedName name="Product" hidden="1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hidden="1">#REF!</definedName>
    <definedName name="ReportCreated">TRUE</definedName>
    <definedName name="SAPBEXhrIndnt">2</definedName>
    <definedName name="SAPBEXrevision">85</definedName>
    <definedName name="SAPBEXsysID">"MWP"</definedName>
    <definedName name="SAPBEXwbID">"4L3REJWHFBGXWYGQ7GKKCPU6K"</definedName>
    <definedName name="solver_lin">0</definedName>
    <definedName name="solver_num">0</definedName>
    <definedName name="solver_typ">1</definedName>
    <definedName name="solver_val">0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hidden="1">#REF!</definedName>
    <definedName name="Taxes" hidden="1">[2]!Header1-1 &amp; "." &amp; MAX(1,COUNTA(INDEX(#REF!,MATCH([2]!Header1-1,#REF!,FALSE)):#REF!))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hidden="1">#REF!</definedName>
    <definedName name="TextRefCopyRangeCount">3</definedName>
    <definedName name="Z_C37E65A7_9893_435E_9759_72E0D8A5DD87_.wvu.PrintTitles" localSheetId="1" hidden="1">#REF!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Валюта">[3]Лист1!$A$61:$A$99</definedName>
    <definedName name="Валюты">[4]Лист1!$A$106:$A$144</definedName>
    <definedName name="_xlnm.Print_Titles" localSheetId="3">Ф4!#REF!</definedName>
    <definedName name="Инструмент2">[3]Лист1!$B$61:$B$80</definedName>
    <definedName name="Инструменты">[4]Лист1!$B$106:$B$126</definedName>
    <definedName name="Обеспечения">[4]Лист1!$C$106:$C$114</definedName>
    <definedName name="_xlnm.Print_Area" localSheetId="0">Ф1!$A$1:$E$60</definedName>
    <definedName name="_xlnm.Print_Area" localSheetId="1">Ф2!$A$1:$E$56</definedName>
    <definedName name="_xlnm.Print_Area" localSheetId="2">Ф3!$A$1:$G$73</definedName>
    <definedName name="_xlnm.Print_Area" localSheetId="3">Ф4!$B$1:$L$34</definedName>
    <definedName name="ф77" localSheetId="1">#REF!</definedName>
    <definedName name="ф77" localSheetId="2">#REF!</definedName>
    <definedName name="ф77" localSheetId="3">#REF!</definedName>
    <definedName name="ф77">#REF!</definedName>
    <definedName name="Финансовая_поддержка__инфраструктурных_проектов" localSheetId="1">'[5]2.4 ЦСП_ГЧП'!#REF!</definedName>
    <definedName name="Финансовая_поддержка__инфраструктурных_проектов" localSheetId="2">'[5]2.4 ЦСП_ГЧП'!#REF!</definedName>
    <definedName name="Финансовая_поддержка__инфраструктурных_проектов" localSheetId="3">'[5]2.4 ЦСП_ГЧП'!#REF!</definedName>
    <definedName name="Финансовая_поддержка__инфраструктурных_проектов">'[5]2.4 ЦСП_ГЧП'!#REF!</definedName>
    <definedName name="фывфыв" localSheetId="1" hidden="1">#REF!</definedName>
    <definedName name="фывфыв" localSheetId="2" hidden="1">#REF!</definedName>
    <definedName name="фывфыв" localSheetId="3" hidden="1">#REF!</definedName>
    <definedName name="фывфыв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 l="1"/>
  <c r="F52" i="2"/>
  <c r="F51" i="2"/>
  <c r="F50" i="2"/>
  <c r="F49" i="2"/>
  <c r="F48" i="2"/>
  <c r="E51" i="2"/>
  <c r="I20" i="7"/>
  <c r="H21" i="7"/>
  <c r="D21" i="7"/>
  <c r="H10" i="7"/>
  <c r="H11" i="7" s="1"/>
  <c r="H15" i="7" s="1"/>
  <c r="D9" i="7"/>
  <c r="I8" i="7"/>
  <c r="L7" i="7"/>
  <c r="L10" i="7" l="1"/>
  <c r="C67" i="6"/>
  <c r="E67" i="6"/>
  <c r="E66" i="6"/>
  <c r="E65" i="6"/>
  <c r="D65" i="6"/>
  <c r="C65" i="6"/>
  <c r="K15" i="7" l="1"/>
  <c r="L14" i="7"/>
  <c r="I14" i="7"/>
  <c r="L13" i="7"/>
  <c r="L12" i="7"/>
  <c r="K11" i="7"/>
  <c r="G11" i="7"/>
  <c r="G15" i="7" s="1"/>
  <c r="F11" i="7"/>
  <c r="F15" i="7" s="1"/>
  <c r="E11" i="7"/>
  <c r="E15" i="7" s="1"/>
  <c r="C11" i="7"/>
  <c r="C15" i="7" s="1"/>
  <c r="H9" i="7"/>
  <c r="L8" i="7"/>
  <c r="D34" i="7"/>
  <c r="D32" i="7"/>
  <c r="I11" i="7" l="1"/>
  <c r="I15" i="7"/>
  <c r="E53" i="2"/>
  <c r="C53" i="2"/>
  <c r="C28" i="2"/>
  <c r="L26" i="7" l="1"/>
  <c r="L25" i="7"/>
  <c r="L24" i="7"/>
  <c r="L23" i="7"/>
  <c r="H22" i="7"/>
  <c r="H28" i="7" s="1"/>
  <c r="L19" i="7"/>
  <c r="L21" i="7" l="1"/>
  <c r="K28" i="7"/>
  <c r="L27" i="7"/>
  <c r="I27" i="7"/>
  <c r="K22" i="7"/>
  <c r="G22" i="7"/>
  <c r="G28" i="7" s="1"/>
  <c r="F22" i="7"/>
  <c r="F28" i="7" s="1"/>
  <c r="E22" i="7"/>
  <c r="E28" i="7" s="1"/>
  <c r="C22" i="7"/>
  <c r="C28" i="7" s="1"/>
  <c r="F47" i="2" s="1"/>
  <c r="D22" i="7"/>
  <c r="E44" i="2"/>
  <c r="D28" i="7" l="1"/>
  <c r="C44" i="2"/>
  <c r="C58" i="6" l="1"/>
  <c r="E58" i="6"/>
  <c r="E45" i="6"/>
  <c r="C45" i="6"/>
  <c r="C21" i="6"/>
  <c r="E21" i="6"/>
  <c r="B32" i="7" l="1"/>
  <c r="C34" i="6"/>
  <c r="E34" i="6"/>
  <c r="A71" i="6"/>
  <c r="E47" i="5"/>
  <c r="E18" i="5"/>
  <c r="E11" i="5"/>
  <c r="E14" i="5" s="1"/>
  <c r="A53" i="5"/>
  <c r="E34" i="7"/>
  <c r="E32" i="7"/>
  <c r="B3" i="7"/>
  <c r="E73" i="6"/>
  <c r="E71" i="6"/>
  <c r="E55" i="5"/>
  <c r="E53" i="5"/>
  <c r="C47" i="5"/>
  <c r="C18" i="5"/>
  <c r="C11" i="5"/>
  <c r="C14" i="5" s="1"/>
  <c r="E28" i="2"/>
  <c r="E62" i="6" l="1"/>
  <c r="C62" i="6"/>
  <c r="E27" i="5"/>
  <c r="E32" i="5" s="1"/>
  <c r="E34" i="5" s="1"/>
  <c r="E38" i="5" s="1"/>
  <c r="C27" i="5"/>
  <c r="C54" i="2"/>
  <c r="C55" i="2" s="1"/>
  <c r="E54" i="2"/>
  <c r="E55" i="2" s="1"/>
  <c r="E48" i="5" l="1"/>
  <c r="C32" i="5"/>
  <c r="C34" i="5" s="1"/>
  <c r="C38" i="5" l="1"/>
  <c r="C48" i="5" s="1"/>
  <c r="L20" i="7" l="1"/>
  <c r="L9" i="7"/>
  <c r="D11" i="7"/>
  <c r="D15" i="7"/>
  <c r="L11" i="7" l="1"/>
  <c r="L15" i="7" s="1"/>
  <c r="I22" i="7"/>
  <c r="I28" i="7" s="1"/>
  <c r="L22" i="7" l="1"/>
  <c r="L28" i="7" s="1"/>
</calcChain>
</file>

<file path=xl/sharedStrings.xml><?xml version="1.0" encoding="utf-8"?>
<sst xmlns="http://schemas.openxmlformats.org/spreadsheetml/2006/main" count="224" uniqueCount="180">
  <si>
    <t>тыс. тенге</t>
  </si>
  <si>
    <t xml:space="preserve">Процентные расходы </t>
  </si>
  <si>
    <t xml:space="preserve">Чистый процентный доход </t>
  </si>
  <si>
    <t>Комиссионные доходы</t>
  </si>
  <si>
    <t>АКТИВЫ</t>
  </si>
  <si>
    <t xml:space="preserve">Денежные средства и их эквиваленты </t>
  </si>
  <si>
    <t>Прочие активы</t>
  </si>
  <si>
    <t>Итого активов</t>
  </si>
  <si>
    <t>ОБЯЗАТЕЛЬСТВА</t>
  </si>
  <si>
    <t>Субординированный долг</t>
  </si>
  <si>
    <t>Прочие обязательства</t>
  </si>
  <si>
    <t>Итого обязательств</t>
  </si>
  <si>
    <t>Акционерный капитал</t>
  </si>
  <si>
    <t>СОБСТВЕННЫЙ КАПИТАЛ</t>
  </si>
  <si>
    <t xml:space="preserve">Итого собственного капитала </t>
  </si>
  <si>
    <t xml:space="preserve">Итого обязательств и собственного капитала </t>
  </si>
  <si>
    <t>Дивиденды выплаченные</t>
  </si>
  <si>
    <t xml:space="preserve">Расход по подоходному налогу </t>
  </si>
  <si>
    <t>Приме-</t>
  </si>
  <si>
    <t>чание</t>
  </si>
  <si>
    <t>Кредиты, выданные банкам и финансовым институтам</t>
  </si>
  <si>
    <t>Кредиты, выданные клиентам</t>
  </si>
  <si>
    <t>Инвестиционные ценные бумаги</t>
  </si>
  <si>
    <t xml:space="preserve">Дебиторская задолженность по финансовой аренде </t>
  </si>
  <si>
    <t>Предоплата по текущему подоходному налогу</t>
  </si>
  <si>
    <t>Актив по отложенному подоходному налогу</t>
  </si>
  <si>
    <t>Основные средства</t>
  </si>
  <si>
    <t>Нематериальные активы</t>
  </si>
  <si>
    <t>Прочие финансовые активы</t>
  </si>
  <si>
    <t>Средства клиентов</t>
  </si>
  <si>
    <t>Выпущенные долговые ценные бумаги</t>
  </si>
  <si>
    <t>Займы от банков и прочих финансовых институтов</t>
  </si>
  <si>
    <t>Займы от Правительства Республики Казахстан</t>
  </si>
  <si>
    <t>Обязательство по текущему подоходному налогу</t>
  </si>
  <si>
    <t xml:space="preserve">Обязательство по отложенному подоходному налогу </t>
  </si>
  <si>
    <t>Обязательства по договорам страхования</t>
  </si>
  <si>
    <t>Обязательства, непосредственно связанные с выбывающими группами, предназначенными для продажи</t>
  </si>
  <si>
    <t>Прочие финансовые обязательства</t>
  </si>
  <si>
    <t xml:space="preserve">Резерв изменения справедливой стоимости ценных бумаг </t>
  </si>
  <si>
    <t>Резерв накопленных курсовых разниц</t>
  </si>
  <si>
    <t>Резерв при объединении бизнеса и дополнительный оплаченный капитал</t>
  </si>
  <si>
    <t>Прочие резервы</t>
  </si>
  <si>
    <t>Нераспределенная прибыль</t>
  </si>
  <si>
    <t>Хамитов Е.Е.</t>
  </si>
  <si>
    <t>Чистый процентный доход после вычета резерва под обесценение кредитного портфеля</t>
  </si>
  <si>
    <t>Комиссионные расходы</t>
  </si>
  <si>
    <t>Операционный доход</t>
  </si>
  <si>
    <t xml:space="preserve">Административные расходы </t>
  </si>
  <si>
    <t>Доля финансового результата ассоциированных и совместных предприятий</t>
  </si>
  <si>
    <t xml:space="preserve"> -    Чистое изменение справедливой стоимости, перенесенное в состав прибыли или убытка</t>
  </si>
  <si>
    <t xml:space="preserve"> -    Чистое изменение справедливой стоимости</t>
  </si>
  <si>
    <t xml:space="preserve"> - неконтролирующим долям</t>
  </si>
  <si>
    <t>Базовая и разводненная прибыль на акцию, в тенге</t>
  </si>
  <si>
    <t>Денежные потоки от операционной деятельности</t>
  </si>
  <si>
    <t>Комиссионные доходы полученные</t>
  </si>
  <si>
    <t>Комиссионные расходы выплаченные</t>
  </si>
  <si>
    <t>Подоходный налог уплаченный</t>
  </si>
  <si>
    <t>Потоки денежных средств от операционной деятельности до изменения операционных активов и обязательств</t>
  </si>
  <si>
    <t>Денежные потоки от инвестиционной деятельности</t>
  </si>
  <si>
    <t>Приобретение основных средств и нематериальных активов</t>
  </si>
  <si>
    <t>Денежные потоки от финансовой деятельности</t>
  </si>
  <si>
    <t>Резерв изменения справедливой стоимости ценных бумаг</t>
  </si>
  <si>
    <t>Нераспре-деленная прибыль</t>
  </si>
  <si>
    <t>Итого</t>
  </si>
  <si>
    <t>Неконтро-лирующие доли</t>
  </si>
  <si>
    <t>Итого собственного капитала</t>
  </si>
  <si>
    <t>Причитающийся владельцам Холдинга</t>
  </si>
  <si>
    <t>Резерв при объединении бизнеса и дополнитель-ный оплаченный капитал</t>
  </si>
  <si>
    <t>(в тысячах казахстанских тенге)</t>
  </si>
  <si>
    <t>Процентный доход, расчитанный с использованием метода эффективной процентной ставки</t>
  </si>
  <si>
    <t>Прибыль за год</t>
  </si>
  <si>
    <t>Итого совокупного дохода за год</t>
  </si>
  <si>
    <t>Консолидированный отчет о финансовом положении</t>
  </si>
  <si>
    <t>Консолидированный отчет о прибыли или убытке</t>
  </si>
  <si>
    <t>Консолидированный отчет о движении денежных средств</t>
  </si>
  <si>
    <t>Консолидированный отчет об изменениях в собственном капитале</t>
  </si>
  <si>
    <t>Прочие активы, оцениваемые по справедливой стоимости через прибыль или убыток</t>
  </si>
  <si>
    <t>Депозиты в банках и в финансовых институтах</t>
  </si>
  <si>
    <t>Государственные субсидии</t>
  </si>
  <si>
    <t>-</t>
  </si>
  <si>
    <t>Главный бухгалтер</t>
  </si>
  <si>
    <t>Есенгараева К.Д.</t>
  </si>
  <si>
    <t>Прочие процентные доходы</t>
  </si>
  <si>
    <t>Дивиденды полученные</t>
  </si>
  <si>
    <t>Поступления по прочим операционным доходам</t>
  </si>
  <si>
    <t>Курсовые разницы при пересчете в валюту представления консолидированной финансовой отчетности</t>
  </si>
  <si>
    <t>Чистый (прирост)/снижение по:</t>
  </si>
  <si>
    <t xml:space="preserve">Приобретение инвестиционных ценных бумаг </t>
  </si>
  <si>
    <t>Погашение займов от банков и прочих финансовых институтов</t>
  </si>
  <si>
    <t>Получение займов от Правительства Республики Казахстан</t>
  </si>
  <si>
    <t>Погашение займов от Правительства Республики Казахстан</t>
  </si>
  <si>
    <t>Поступления от выпуска обыкновенных акций</t>
  </si>
  <si>
    <t>Поступления от выпуска долговых ценных бумаг</t>
  </si>
  <si>
    <t>Влияние изменений обменных курсов на величину денежных средства и их эквиваленты</t>
  </si>
  <si>
    <t>Влияние изменений резерва под обесценение</t>
  </si>
  <si>
    <t>Чистое (уменьшение) / увеличение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</si>
  <si>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</si>
  <si>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</si>
  <si>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Прочий совокупный доход</t>
  </si>
  <si>
    <t>Резерв под обесценение ссудного портфеля и дебиторской задолженности по финансовой аренде</t>
  </si>
  <si>
    <t>Чистый комиссионный доход/(расход)</t>
  </si>
  <si>
    <t>Прочие выплаты акционерам</t>
  </si>
  <si>
    <t>Административные и прочие операционные расходы уплаченные</t>
  </si>
  <si>
    <t>Государственные субсидии к получению</t>
  </si>
  <si>
    <t>Убыток от выбытия дочерней организации</t>
  </si>
  <si>
    <t xml:space="preserve">Процентные доходы полученные </t>
  </si>
  <si>
    <t xml:space="preserve">Процентные расходы выплаченные </t>
  </si>
  <si>
    <t>Страховые претензии выплаченные, нетто</t>
  </si>
  <si>
    <t xml:space="preserve"> - активам, оцениваемым по справедливой стоимости, изменения которой отражаются в составе прибыли или убытка за период</t>
  </si>
  <si>
    <t xml:space="preserve"> - кредитов, выданных банкам и финансовым институтам</t>
  </si>
  <si>
    <t xml:space="preserve"> - депозитов в банках и прочих финансовых институтах</t>
  </si>
  <si>
    <t xml:space="preserve"> - кредитам, выданным клиентам</t>
  </si>
  <si>
    <t xml:space="preserve"> - дебиторской задолженности по финансовой аренде</t>
  </si>
  <si>
    <t xml:space="preserve"> - прочим финансовым активам</t>
  </si>
  <si>
    <t xml:space="preserve"> - прочим активам</t>
  </si>
  <si>
    <t xml:space="preserve"> - средствам клиентов</t>
  </si>
  <si>
    <t xml:space="preserve"> - прочим финансовым обязательствам</t>
  </si>
  <si>
    <t xml:space="preserve"> - прочим обязательствам</t>
  </si>
  <si>
    <t xml:space="preserve">Поступления от выбытия и погашения инвестиционных ценных бумаг </t>
  </si>
  <si>
    <t>Поступления от реализации основных средств</t>
  </si>
  <si>
    <t>Поступления от реализации инвестиционного имущества</t>
  </si>
  <si>
    <t>Поступления от выбытия дочернего предприятия, за вычетом денежных средств, выбывших в результате</t>
  </si>
  <si>
    <t xml:space="preserve">Поступления от выбытия ассоциированных и совместных предприятий  </t>
  </si>
  <si>
    <t xml:space="preserve">Погашение/выкуп долговых ценных бумаг выпущенных </t>
  </si>
  <si>
    <t>Государственные субсидии полученные</t>
  </si>
  <si>
    <t>Заместитель Председателя Правления</t>
  </si>
  <si>
    <t>Средства банков</t>
  </si>
  <si>
    <t>Перевод из резервного капитала</t>
  </si>
  <si>
    <t>31 декабря 2023 г.</t>
  </si>
  <si>
    <t xml:space="preserve"> 2023 г.</t>
  </si>
  <si>
    <t>2023 г.</t>
  </si>
  <si>
    <t>Остаток на 1 января 2023 года</t>
  </si>
  <si>
    <t>Остаток на 31 декабря 2023 года</t>
  </si>
  <si>
    <t>Прибыль от продолжающейся деятельности</t>
  </si>
  <si>
    <t>Прекращенная деятельность</t>
  </si>
  <si>
    <t>Изменение в резерве хеджирования:</t>
  </si>
  <si>
    <t>Денежные средства и их эквиваленты</t>
  </si>
  <si>
    <t>Резерв хеджирования</t>
  </si>
  <si>
    <t xml:space="preserve"> АО "Национальный управляющий холдинг "Байтерек" по состоянию на 31 декабря 2024 года</t>
  </si>
  <si>
    <t>31 декабря 2024 г.</t>
  </si>
  <si>
    <t xml:space="preserve"> 2024 г.</t>
  </si>
  <si>
    <t>2024 г.</t>
  </si>
  <si>
    <t>Дебиторская задолженность по государственным субсидиям</t>
  </si>
  <si>
    <t>Дебиторская задолженность Правительства Республики Казахстан по возмещению премии, начисленной на средства клиентов</t>
  </si>
  <si>
    <t>Активы, удерживаемые для продажи</t>
  </si>
  <si>
    <t>Объекты инвестиций, учитываемые методом долевого участия</t>
  </si>
  <si>
    <t>Инвестиционная недвижимость</t>
  </si>
  <si>
    <t>Чистая прибыль от операций с активами, оцениваемыми по справедливой стоимости, изменения которой отражаются в составе прибыли или убытка за период</t>
  </si>
  <si>
    <t>Чистая прибыль от операций с иностранной валютой</t>
  </si>
  <si>
    <t>Чистая прибыль от операций с финансовыми активами, оцениваемыми по справедливой стоимости через прочий совокупный доход</t>
  </si>
  <si>
    <t>Чистая прибыль в результате прекращения признания финансовых активов, оцениваемых по амортизированной стоимости</t>
  </si>
  <si>
    <t>Выручка по страхованию</t>
  </si>
  <si>
    <t>Расходы по страховым услугам</t>
  </si>
  <si>
    <t xml:space="preserve">Прочие операционные расходы, нетто </t>
  </si>
  <si>
    <t>Резерв под обесценение прочих финансовых активов и обязательств кредитного характера</t>
  </si>
  <si>
    <t>Прибыль до подоходного налога</t>
  </si>
  <si>
    <t>(Убыток)/прибыль выбывающей группы, учитываемой как активы предназначенные для продажи (за вычетом подоходного налога)</t>
  </si>
  <si>
    <t>ПРИБЫЛЬ ЗА ПЕРИОД</t>
  </si>
  <si>
    <t xml:space="preserve">Статьи, которые реклассифицированы или могут быть впоследствии реклассифицированы в состав прибыли или убытка: </t>
  </si>
  <si>
    <t>Хеджирование денежных потоков - эффективная часть изменений справедливой стоимости</t>
  </si>
  <si>
    <t>Резерв изменения справедливой стоимости инвестиционных ценных бумаг:</t>
  </si>
  <si>
    <t>Прочий совокупный доход за год</t>
  </si>
  <si>
    <t>Страховые премии полученные, нетто</t>
  </si>
  <si>
    <t>Выбытие в связи с прекращенной деятельностью, за вычетом выбывших денежных средств</t>
  </si>
  <si>
    <t>Чистый поток денежных средств (использованных в)/от операционной деятельности</t>
  </si>
  <si>
    <t>Чистый поток денежных средств (использованных в)/от инвестиционной деятельности</t>
  </si>
  <si>
    <t>Погашение/выкуп долговых ценных бумаг выпущенных, классифицированных как обязательства, непосредственно связанных с группами выбытия</t>
  </si>
  <si>
    <t>Чистый поток денежных средств, полученный от финансовой деятельности</t>
  </si>
  <si>
    <t xml:space="preserve">Денежные средства и их эквиваленты в составе активов, предназначенных для продажи </t>
  </si>
  <si>
    <t>Денежные средства и их эквиваленты в составе активов, предназначенных для продажи, на начало года</t>
  </si>
  <si>
    <t>Остаток на 1 января 2024 года</t>
  </si>
  <si>
    <t>Чистый нереализованный расход по хеджированию, за вычетом налога в размере 1,985,376 тыс. тенге</t>
  </si>
  <si>
    <t>Дивиденды объявленные и выплаченные (Примечание 22)</t>
  </si>
  <si>
    <t xml:space="preserve">Признание дисконта по займам от Правительства Республики Казахстан, за вычетом налогов в размере 9,301,688 тыс. тенге (Примечание 18) </t>
  </si>
  <si>
    <t>Перевод в резервный капитал</t>
  </si>
  <si>
    <t>Остаток на 31 декабря 2024 года</t>
  </si>
  <si>
    <t>Эмиссия акций – денежный взнос (Примечание 22)</t>
  </si>
  <si>
    <t xml:space="preserve">Признанный эффект от досрочного погашения займов от Правительства Республики Казахстан, за вычетом налогового эффекта в размере 585,379 тыс. тенге (Примечание 18) </t>
  </si>
  <si>
    <t xml:space="preserve">Признание дисконта по займам от Правительства Республики Казахстан, за вычетом налогового эффекта в размере 12,866,836 тыс. тенге (Примечание 18) </t>
  </si>
  <si>
    <t>по состоянию на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</si>
</sst>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* #,##0_);* \(#,##0\);&quot;-&quot;??_);@"/>
    <numFmt numFmtId="166" formatCode="_-* #,##0\ _₽_-;\-* #,##0\ _₽_-;_-* &quot;-&quot;??\ _₽_-;_-@_-"/>
    <numFmt numFmtId="167" formatCode="#,###;\(#,###\)"/>
  </numFmts>
  <fonts count="3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Courier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165" fontId="16" fillId="0" borderId="0" applyFill="0" applyBorder="0" applyProtection="0"/>
    <xf numFmtId="164" fontId="18" fillId="0" borderId="0" applyFont="0" applyFill="0" applyBorder="0" applyAlignment="0" applyProtection="0"/>
    <xf numFmtId="0" fontId="21" fillId="0" borderId="0"/>
    <xf numFmtId="0" fontId="5" fillId="0" borderId="0"/>
    <xf numFmtId="0" fontId="32" fillId="0" borderId="0"/>
  </cellStyleXfs>
  <cellXfs count="149">
    <xf numFmtId="0" fontId="0" fillId="0" borderId="0" xfId="0"/>
    <xf numFmtId="0" fontId="1" fillId="0" borderId="0" xfId="0" applyFont="1"/>
    <xf numFmtId="0" fontId="3" fillId="0" borderId="0" xfId="1" applyFont="1"/>
    <xf numFmtId="0" fontId="1" fillId="0" borderId="0" xfId="1" applyFont="1" applyAlignment="1">
      <alignment horizontal="right"/>
    </xf>
    <xf numFmtId="3" fontId="1" fillId="0" borderId="0" xfId="1" applyNumberFormat="1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4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12" fillId="0" borderId="0" xfId="1" applyNumberFormat="1" applyFont="1"/>
    <xf numFmtId="0" fontId="15" fillId="0" borderId="0" xfId="0" applyFont="1"/>
    <xf numFmtId="0" fontId="12" fillId="0" borderId="0" xfId="0" applyFont="1"/>
    <xf numFmtId="0" fontId="17" fillId="0" borderId="0" xfId="0" applyFont="1"/>
    <xf numFmtId="0" fontId="13" fillId="0" borderId="0" xfId="1" applyFont="1"/>
    <xf numFmtId="0" fontId="12" fillId="0" borderId="0" xfId="1" applyFont="1" applyAlignment="1">
      <alignment horizontal="right"/>
    </xf>
    <xf numFmtId="0" fontId="14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" fontId="8" fillId="0" borderId="0" xfId="1" applyNumberFormat="1" applyFont="1"/>
    <xf numFmtId="0" fontId="20" fillId="0" borderId="0" xfId="0" applyFont="1"/>
    <xf numFmtId="0" fontId="10" fillId="0" borderId="0" xfId="0" applyFont="1" applyAlignment="1">
      <alignment horizontal="left"/>
    </xf>
    <xf numFmtId="0" fontId="3" fillId="0" borderId="0" xfId="2" applyFont="1"/>
    <xf numFmtId="0" fontId="3" fillId="0" borderId="0" xfId="2" applyFont="1" applyAlignment="1">
      <alignment horizontal="right"/>
    </xf>
    <xf numFmtId="0" fontId="1" fillId="0" borderId="0" xfId="3" applyFont="1" applyAlignment="1">
      <alignment horizontal="right"/>
    </xf>
    <xf numFmtId="0" fontId="1" fillId="0" borderId="0" xfId="2" applyFont="1" applyAlignment="1">
      <alignment wrapText="1"/>
    </xf>
    <xf numFmtId="0" fontId="3" fillId="0" borderId="0" xfId="2" applyFont="1" applyAlignment="1">
      <alignment wrapText="1"/>
    </xf>
    <xf numFmtId="0" fontId="12" fillId="0" borderId="0" xfId="1" applyFont="1"/>
    <xf numFmtId="0" fontId="13" fillId="0" borderId="0" xfId="2" applyFont="1" applyAlignment="1">
      <alignment horizontal="right"/>
    </xf>
    <xf numFmtId="3" fontId="12" fillId="0" borderId="0" xfId="1" applyNumberFormat="1" applyFont="1" applyAlignment="1">
      <alignment horizontal="right"/>
    </xf>
    <xf numFmtId="37" fontId="13" fillId="0" borderId="0" xfId="2" applyNumberFormat="1" applyFont="1" applyAlignment="1">
      <alignment horizontal="right"/>
    </xf>
    <xf numFmtId="165" fontId="13" fillId="0" borderId="0" xfId="2" applyNumberFormat="1" applyFont="1"/>
    <xf numFmtId="0" fontId="13" fillId="0" borderId="0" xfId="2" applyFont="1"/>
    <xf numFmtId="0" fontId="14" fillId="0" borderId="0" xfId="4" applyFont="1"/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22" fillId="0" borderId="0" xfId="0" applyFont="1"/>
    <xf numFmtId="165" fontId="6" fillId="0" borderId="0" xfId="4" applyNumberFormat="1" applyFont="1"/>
    <xf numFmtId="3" fontId="1" fillId="0" borderId="0" xfId="4" applyNumberFormat="1" applyFont="1" applyAlignment="1">
      <alignment wrapText="1"/>
    </xf>
    <xf numFmtId="167" fontId="9" fillId="0" borderId="0" xfId="0" applyNumberFormat="1" applyFont="1" applyAlignment="1">
      <alignment wrapText="1"/>
    </xf>
    <xf numFmtId="167" fontId="7" fillId="0" borderId="2" xfId="4" applyNumberFormat="1" applyFont="1" applyBorder="1" applyAlignment="1">
      <alignment horizontal="right"/>
    </xf>
    <xf numFmtId="167" fontId="7" fillId="0" borderId="0" xfId="4" applyNumberFormat="1" applyFont="1" applyAlignment="1">
      <alignment horizontal="right"/>
    </xf>
    <xf numFmtId="167" fontId="8" fillId="0" borderId="3" xfId="0" applyNumberFormat="1" applyFont="1" applyBorder="1" applyAlignment="1">
      <alignment wrapText="1"/>
    </xf>
    <xf numFmtId="167" fontId="8" fillId="0" borderId="0" xfId="0" applyNumberFormat="1" applyFont="1" applyAlignment="1">
      <alignment wrapText="1"/>
    </xf>
    <xf numFmtId="167" fontId="6" fillId="0" borderId="2" xfId="4" applyNumberFormat="1" applyFont="1" applyBorder="1" applyAlignment="1">
      <alignment horizontal="right"/>
    </xf>
    <xf numFmtId="167" fontId="3" fillId="0" borderId="0" xfId="4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" fillId="0" borderId="0" xfId="0" applyNumberFormat="1" applyFont="1" applyAlignment="1">
      <alignment wrapText="1"/>
    </xf>
    <xf numFmtId="167" fontId="10" fillId="0" borderId="0" xfId="0" applyNumberFormat="1" applyFont="1"/>
    <xf numFmtId="167" fontId="6" fillId="0" borderId="0" xfId="4" applyNumberFormat="1" applyFont="1" applyAlignment="1">
      <alignment horizontal="right"/>
    </xf>
    <xf numFmtId="167" fontId="15" fillId="0" borderId="0" xfId="0" applyNumberFormat="1" applyFon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1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3" fontId="13" fillId="0" borderId="0" xfId="4" applyNumberFormat="1" applyFont="1" applyAlignment="1">
      <alignment horizontal="right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3" fontId="19" fillId="0" borderId="3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vertical="center" wrapText="1"/>
    </xf>
    <xf numFmtId="165" fontId="23" fillId="0" borderId="0" xfId="4" applyNumberFormat="1" applyFont="1" applyAlignment="1">
      <alignment horizontal="right"/>
    </xf>
    <xf numFmtId="3" fontId="19" fillId="0" borderId="1" xfId="0" applyNumberFormat="1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165" fontId="26" fillId="0" borderId="0" xfId="4" applyNumberFormat="1" applyFont="1" applyAlignment="1">
      <alignment horizontal="right"/>
    </xf>
    <xf numFmtId="165" fontId="25" fillId="0" borderId="0" xfId="4" applyNumberFormat="1" applyFont="1" applyAlignment="1">
      <alignment horizontal="right"/>
    </xf>
    <xf numFmtId="3" fontId="27" fillId="0" borderId="0" xfId="4" applyNumberFormat="1" applyFont="1" applyAlignment="1">
      <alignment horizontal="right"/>
    </xf>
    <xf numFmtId="165" fontId="25" fillId="0" borderId="2" xfId="4" applyNumberFormat="1" applyFont="1" applyBorder="1" applyAlignment="1">
      <alignment horizontal="right"/>
    </xf>
    <xf numFmtId="166" fontId="24" fillId="0" borderId="3" xfId="6" applyNumberFormat="1" applyFont="1" applyBorder="1" applyAlignment="1">
      <alignment horizontal="right" vertical="center" wrapText="1"/>
    </xf>
    <xf numFmtId="166" fontId="25" fillId="0" borderId="0" xfId="6" applyNumberFormat="1" applyFont="1" applyAlignment="1">
      <alignment horizontal="right" vertical="center" wrapText="1"/>
    </xf>
    <xf numFmtId="166" fontId="25" fillId="0" borderId="0" xfId="6" applyNumberFormat="1" applyFont="1" applyBorder="1" applyAlignment="1">
      <alignment horizontal="right" vertical="center" wrapText="1"/>
    </xf>
    <xf numFmtId="166" fontId="24" fillId="0" borderId="0" xfId="6" applyNumberFormat="1" applyFont="1" applyAlignment="1">
      <alignment horizontal="right" vertical="center" wrapText="1"/>
    </xf>
    <xf numFmtId="165" fontId="28" fillId="0" borderId="0" xfId="4" applyNumberFormat="1" applyFont="1" applyAlignment="1">
      <alignment horizontal="right"/>
    </xf>
    <xf numFmtId="165" fontId="24" fillId="0" borderId="2" xfId="4" applyNumberFormat="1" applyFont="1" applyBorder="1" applyAlignment="1">
      <alignment horizontal="right"/>
    </xf>
    <xf numFmtId="165" fontId="24" fillId="0" borderId="3" xfId="4" applyNumberFormat="1" applyFont="1" applyBorder="1" applyAlignment="1">
      <alignment horizontal="right"/>
    </xf>
    <xf numFmtId="166" fontId="24" fillId="0" borderId="1" xfId="6" applyNumberFormat="1" applyFont="1" applyBorder="1" applyAlignment="1">
      <alignment horizontal="right" vertical="center" wrapText="1"/>
    </xf>
    <xf numFmtId="0" fontId="3" fillId="0" borderId="0" xfId="0" applyFont="1"/>
    <xf numFmtId="3" fontId="19" fillId="0" borderId="0" xfId="0" applyNumberFormat="1" applyFont="1" applyAlignment="1">
      <alignment vertical="center" wrapText="1"/>
    </xf>
    <xf numFmtId="167" fontId="9" fillId="0" borderId="2" xfId="0" applyNumberFormat="1" applyFont="1" applyBorder="1" applyAlignment="1">
      <alignment wrapText="1"/>
    </xf>
    <xf numFmtId="0" fontId="9" fillId="0" borderId="0" xfId="0" applyFont="1" applyAlignment="1">
      <alignment horizontal="left" vertical="top" wrapText="1"/>
    </xf>
    <xf numFmtId="0" fontId="29" fillId="0" borderId="0" xfId="0" applyFont="1" applyAlignment="1">
      <alignment vertical="center" wrapText="1"/>
    </xf>
    <xf numFmtId="0" fontId="31" fillId="0" borderId="0" xfId="2" applyFont="1" applyAlignment="1">
      <alignment wrapText="1"/>
    </xf>
    <xf numFmtId="3" fontId="13" fillId="0" borderId="0" xfId="2" applyNumberFormat="1" applyFont="1" applyAlignment="1">
      <alignment horizontal="right"/>
    </xf>
    <xf numFmtId="3" fontId="13" fillId="0" borderId="0" xfId="2" applyNumberFormat="1" applyFont="1"/>
    <xf numFmtId="0" fontId="9" fillId="0" borderId="0" xfId="0" applyFont="1" applyAlignment="1">
      <alignment horizontal="left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vertical="center" wrapText="1"/>
    </xf>
    <xf numFmtId="3" fontId="33" fillId="0" borderId="0" xfId="0" applyNumberFormat="1" applyFont="1"/>
    <xf numFmtId="0" fontId="33" fillId="0" borderId="0" xfId="0" applyFont="1"/>
    <xf numFmtId="0" fontId="9" fillId="0" borderId="0" xfId="0" applyFont="1" applyAlignment="1">
      <alignment wrapText="1"/>
    </xf>
    <xf numFmtId="166" fontId="24" fillId="0" borderId="0" xfId="6" applyNumberFormat="1" applyFont="1" applyBorder="1" applyAlignment="1">
      <alignment horizontal="right" vertical="center" wrapText="1"/>
    </xf>
    <xf numFmtId="0" fontId="12" fillId="0" borderId="0" xfId="2" applyFont="1" applyAlignment="1">
      <alignment horizontal="center" vertical="justify"/>
    </xf>
    <xf numFmtId="0" fontId="27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4" fontId="3" fillId="0" borderId="1" xfId="5" applyNumberFormat="1" applyFont="1" applyFill="1" applyBorder="1"/>
    <xf numFmtId="0" fontId="35" fillId="0" borderId="0" xfId="0" applyFont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3" fontId="1" fillId="0" borderId="3" xfId="4" applyNumberFormat="1" applyFont="1" applyBorder="1" applyAlignment="1">
      <alignment horizontal="right" vertical="center" wrapText="1"/>
    </xf>
    <xf numFmtId="165" fontId="6" fillId="0" borderId="3" xfId="4" applyNumberFormat="1" applyFont="1" applyBorder="1" applyAlignment="1">
      <alignment horizontal="right" vertical="center"/>
    </xf>
    <xf numFmtId="164" fontId="3" fillId="0" borderId="0" xfId="6" applyFont="1" applyFill="1" applyAlignment="1" applyProtection="1">
      <alignment horizontal="right" vertical="center"/>
    </xf>
    <xf numFmtId="164" fontId="3" fillId="0" borderId="5" xfId="6" applyFont="1" applyFill="1" applyBorder="1" applyAlignment="1" applyProtection="1">
      <alignment horizontal="right" vertical="center"/>
    </xf>
    <xf numFmtId="3" fontId="3" fillId="0" borderId="0" xfId="4" applyNumberFormat="1" applyFont="1" applyAlignment="1">
      <alignment horizontal="right" vertical="center"/>
    </xf>
    <xf numFmtId="165" fontId="7" fillId="0" borderId="0" xfId="4" applyNumberFormat="1" applyFont="1" applyAlignment="1">
      <alignment horizontal="right" vertical="center"/>
    </xf>
    <xf numFmtId="165" fontId="7" fillId="0" borderId="2" xfId="4" applyNumberFormat="1" applyFont="1" applyBorder="1" applyAlignment="1">
      <alignment horizontal="right" vertical="center"/>
    </xf>
    <xf numFmtId="164" fontId="7" fillId="0" borderId="2" xfId="6" applyFont="1" applyFill="1" applyBorder="1" applyAlignment="1" applyProtection="1">
      <alignment horizontal="right" vertical="center"/>
    </xf>
    <xf numFmtId="164" fontId="3" fillId="0" borderId="0" xfId="6" applyFont="1" applyFill="1" applyAlignment="1">
      <alignment horizontal="right" vertical="center"/>
    </xf>
    <xf numFmtId="164" fontId="6" fillId="0" borderId="3" xfId="6" applyFont="1" applyFill="1" applyBorder="1" applyAlignment="1" applyProtection="1">
      <alignment horizontal="right" vertical="center"/>
    </xf>
    <xf numFmtId="165" fontId="6" fillId="0" borderId="2" xfId="4" applyNumberFormat="1" applyFont="1" applyBorder="1" applyAlignment="1">
      <alignment horizontal="right" vertical="center"/>
    </xf>
    <xf numFmtId="164" fontId="7" fillId="0" borderId="0" xfId="6" applyFont="1" applyFill="1" applyBorder="1" applyAlignment="1" applyProtection="1">
      <alignment horizontal="right" vertical="center"/>
    </xf>
    <xf numFmtId="164" fontId="6" fillId="0" borderId="0" xfId="6" applyFont="1" applyFill="1" applyBorder="1" applyAlignment="1" applyProtection="1">
      <alignment horizontal="right" vertical="center"/>
    </xf>
    <xf numFmtId="3" fontId="7" fillId="0" borderId="0" xfId="4" applyNumberFormat="1" applyFont="1" applyAlignment="1">
      <alignment horizontal="right" vertical="center"/>
    </xf>
    <xf numFmtId="3" fontId="1" fillId="0" borderId="4" xfId="4" applyNumberFormat="1" applyFont="1" applyBorder="1" applyAlignment="1">
      <alignment horizontal="right" vertical="center" wrapText="1"/>
    </xf>
    <xf numFmtId="165" fontId="6" fillId="0" borderId="4" xfId="4" applyNumberFormat="1" applyFont="1" applyBorder="1" applyAlignment="1">
      <alignment horizontal="right" vertical="center"/>
    </xf>
    <xf numFmtId="166" fontId="1" fillId="0" borderId="4" xfId="6" applyNumberFormat="1" applyFont="1" applyFill="1" applyBorder="1" applyAlignment="1" applyProtection="1">
      <alignment horizontal="right" vertical="center" wrapText="1"/>
    </xf>
    <xf numFmtId="167" fontId="9" fillId="0" borderId="2" xfId="0" applyNumberFormat="1" applyFont="1" applyBorder="1" applyAlignment="1">
      <alignment horizontal="right" wrapText="1"/>
    </xf>
    <xf numFmtId="165" fontId="33" fillId="0" borderId="0" xfId="0" applyNumberFormat="1" applyFont="1"/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wrapText="1"/>
    </xf>
    <xf numFmtId="167" fontId="1" fillId="0" borderId="3" xfId="0" applyNumberFormat="1" applyFont="1" applyBorder="1" applyAlignment="1">
      <alignment wrapText="1"/>
    </xf>
    <xf numFmtId="0" fontId="22" fillId="0" borderId="0" xfId="0" applyFont="1" applyAlignment="1">
      <alignment horizontal="left" vertical="center" wrapText="1"/>
    </xf>
    <xf numFmtId="165" fontId="30" fillId="0" borderId="5" xfId="4" applyNumberFormat="1" applyFont="1" applyBorder="1" applyAlignment="1">
      <alignment horizontal="right"/>
    </xf>
    <xf numFmtId="166" fontId="25" fillId="0" borderId="2" xfId="6" applyNumberFormat="1" applyFont="1" applyBorder="1" applyAlignment="1">
      <alignment horizontal="right" vertical="center" wrapText="1"/>
    </xf>
    <xf numFmtId="166" fontId="24" fillId="0" borderId="2" xfId="6" applyNumberFormat="1" applyFont="1" applyBorder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justify" wrapText="1"/>
    </xf>
    <xf numFmtId="0" fontId="1" fillId="0" borderId="0" xfId="0" applyFont="1" applyAlignment="1">
      <alignment horizontal="center" vertical="justify"/>
    </xf>
    <xf numFmtId="0" fontId="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12" fillId="0" borderId="0" xfId="2" applyFont="1" applyAlignment="1">
      <alignment horizontal="center" vertical="justify" wrapText="1"/>
    </xf>
    <xf numFmtId="0" fontId="12" fillId="0" borderId="0" xfId="2" applyFont="1" applyAlignment="1">
      <alignment horizontal="center" vertical="justify"/>
    </xf>
    <xf numFmtId="0" fontId="1" fillId="0" borderId="0" xfId="2" applyFont="1" applyAlignment="1">
      <alignment horizontal="center"/>
    </xf>
  </cellXfs>
  <cellStyles count="10">
    <cellStyle name="Debit" xfId="5" xr:uid="{00000000-0005-0000-0000-000000000000}"/>
    <cellStyle name="Обычный" xfId="0" builtinId="0"/>
    <cellStyle name="Обычный 10 3 2" xfId="8" xr:uid="{00000000-0005-0000-0000-000002000000}"/>
    <cellStyle name="Обычный 2" xfId="7" xr:uid="{00000000-0005-0000-0000-000003000000}"/>
    <cellStyle name="Обычный 2 5" xfId="4" xr:uid="{00000000-0005-0000-0000-000004000000}"/>
    <cellStyle name="Обычный 3 3" xfId="2" xr:uid="{00000000-0005-0000-0000-000005000000}"/>
    <cellStyle name="Обычный 4 2" xfId="1" xr:uid="{00000000-0005-0000-0000-000006000000}"/>
    <cellStyle name="Обычный 4 3" xfId="3" xr:uid="{00000000-0005-0000-0000-000007000000}"/>
    <cellStyle name="Обычный 63" xfId="9" xr:uid="{00000000-0005-0000-0000-000008000000}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Public\DOCUME~1\FINANC~1\LOCALS~1\Temp\AES%20Folder\Old_Reports\June_00\Hot%20Sparks%20TETS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KZHO~1\AppData\Local\Temp\notesF3B52A\Non-financial\&#1051;&#1086;&#1075;%20&#1080;&#1079;&#1084;&#1077;&#1085;&#1077;&#1085;&#1080;&#1081;_28.11.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7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86;&#1088;&#1084;&#1072;%206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ten001\AppData\Local\Temp\notesF3B52A\Non-financial%20KPIs_SR_v7_17_10_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_buh/&#1060;&#1080;&#1085;&#1072;&#1085;&#1089;&#1086;&#1074;&#1072;&#1103;%20&#1086;&#1090;&#1095;&#1077;&#1090;&#1085;&#1086;&#1089;&#1090;&#1100;/2020/1%20&#1050;&#1042;&#1040;&#1056;&#1058;&#1040;&#1051;/KASE/Cons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Resource Sheet"/>
      <sheetName val="Operations Data Sheet"/>
      <sheetName val="Financing Data Sheet"/>
      <sheetName val="Income Statement"/>
      <sheetName val="Balance Sheet"/>
      <sheetName val="Cashflow Statement"/>
      <sheetName val="Executive Summary"/>
      <sheetName val="Available Projects - 1998"/>
      <sheetName val="Available Finance - 1998"/>
      <sheetName val="Gen Data"/>
      <sheetName val="instruqcia"/>
      <sheetName val="Содержание"/>
      <sheetName val="FES"/>
      <sheetName val="Справочники"/>
      <sheetName val="Prelim Cost"/>
      <sheetName val="Cabre0703"/>
      <sheetName val="ESH.0703"/>
      <sheetName val="LOE0703"/>
      <sheetName val="NEG06-0703"/>
      <sheetName val="WG09-0703"/>
      <sheetName val="Hot Sparks TETS_1"/>
      <sheetName val="Overall Cost Report"/>
      <sheetName val="ÅäÈçì"/>
      <sheetName val="Ïðåäïð"/>
      <sheetName val="Бюджет(помесячн.разбивка)"/>
      <sheetName val="Служеб Актау"/>
      <sheetName val="бензин по авто"/>
      <sheetName val="Осн.ср-ва"/>
      <sheetName val="Plan_acc"/>
      <sheetName val="Quantit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У1.1.3 Список КПД и ПД по ДО"/>
      <sheetName val="У4.1 Госпрограммы"/>
      <sheetName val="Усл обознач к нефин показ"/>
      <sheetName val="Лог изменений_28.11.2014"/>
    </sheetNames>
    <definedNames>
      <definedName name="Header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  <sheetName val="UNITPRICES"/>
    </sheetNames>
    <sheetDataSet>
      <sheetData sheetId="0" refreshError="1"/>
      <sheetData sheetId="1">
        <row r="61">
          <cell r="A61" t="str">
            <v>Прочие виды валют</v>
          </cell>
          <cell r="B61" t="str">
            <v>Долговые ценные бумаги-Еврооблигации</v>
          </cell>
        </row>
        <row r="62">
          <cell r="A62" t="str">
            <v>Тенге</v>
          </cell>
          <cell r="B62" t="str">
            <v>Долговые ценные бумаги-Иные облигации</v>
          </cell>
        </row>
        <row r="63">
          <cell r="A63" t="str">
            <v>Доллар США</v>
          </cell>
          <cell r="B63" t="str">
            <v>Долговые ценные бумаги-Вексель</v>
          </cell>
        </row>
        <row r="64">
          <cell r="A64" t="str">
            <v>Евро</v>
          </cell>
          <cell r="B64" t="str">
            <v>Кредит-Банковский кредит</v>
          </cell>
        </row>
        <row r="65">
          <cell r="A65" t="str">
            <v>Российский рубль</v>
          </cell>
          <cell r="B65" t="str">
            <v>Кредит-Овердрафт</v>
          </cell>
        </row>
        <row r="66">
          <cell r="A66" t="str">
            <v>Швейцарские франки</v>
          </cell>
          <cell r="B66" t="str">
            <v>Кредит-Бюджетный кредит</v>
          </cell>
        </row>
        <row r="67">
          <cell r="A67" t="str">
            <v>Японские йены</v>
          </cell>
          <cell r="B67" t="str">
            <v>Кредит-Невозобновляемая кредитная линия</v>
          </cell>
        </row>
        <row r="68">
          <cell r="A68" t="str">
            <v>Австрийский доллар</v>
          </cell>
          <cell r="B68" t="str">
            <v>Долговые ценные бумаги-Проектное финансирование</v>
          </cell>
        </row>
        <row r="69">
          <cell r="A69" t="str">
            <v>Английский фунт стерлингов</v>
          </cell>
          <cell r="B69" t="str">
            <v>Долговые ценные бумаги-Отсроченный платеж</v>
          </cell>
        </row>
        <row r="70">
          <cell r="A70" t="str">
            <v>Белорусский рубль</v>
          </cell>
          <cell r="B70" t="str">
            <v>Кредитная линия-Отсроченный платеж</v>
          </cell>
        </row>
        <row r="71">
          <cell r="A71" t="str">
            <v>Венгерский форинт</v>
          </cell>
          <cell r="B71" t="str">
            <v>Кредитная линия-Финансирование на условиях Сarry</v>
          </cell>
        </row>
        <row r="72">
          <cell r="A72" t="str">
            <v>Датская крона</v>
          </cell>
          <cell r="B72" t="str">
            <v>Долговые ценные бумаги-Финансовая помощь</v>
          </cell>
        </row>
        <row r="73">
          <cell r="A73" t="str">
            <v>Дирхам ОАЭ</v>
          </cell>
          <cell r="B73" t="str">
            <v>Прочее-Финансовый лизинг</v>
          </cell>
        </row>
        <row r="74">
          <cell r="A74" t="str">
            <v>Канадский доллар</v>
          </cell>
          <cell r="B74" t="str">
            <v>Прочее-Сделка репо</v>
          </cell>
        </row>
        <row r="75">
          <cell r="A75" t="str">
            <v>Китайский юань</v>
          </cell>
          <cell r="B75" t="str">
            <v>Прочее-Торговое финансирование</v>
          </cell>
        </row>
        <row r="76">
          <cell r="A76" t="str">
            <v>Кувейтский динар</v>
          </cell>
          <cell r="B76" t="str">
            <v>Прочее-Прочее</v>
          </cell>
        </row>
        <row r="77">
          <cell r="A77" t="str">
            <v>Кыргызский сом</v>
          </cell>
          <cell r="B77" t="str">
            <v>Гарантии с обеспечением-Платная гарантия</v>
          </cell>
        </row>
        <row r="78">
          <cell r="A78" t="str">
            <v>Латвийский лат</v>
          </cell>
          <cell r="B78" t="str">
            <v>Гарантии с обеспечением-Бесплатная гарантия</v>
          </cell>
        </row>
        <row r="79">
          <cell r="A79" t="str">
            <v>Литовский лит</v>
          </cell>
          <cell r="B79" t="str">
            <v>Гарантии без обеспечения-Платная гарантия</v>
          </cell>
        </row>
        <row r="80">
          <cell r="A80" t="str">
            <v>Молдавский лей</v>
          </cell>
          <cell r="B80" t="str">
            <v>Гарантии без обеспечения-Бесплатная гарантия</v>
          </cell>
        </row>
        <row r="81">
          <cell r="A81" t="str">
            <v>Норвежская крона</v>
          </cell>
        </row>
        <row r="82">
          <cell r="A82" t="str">
            <v>Польский злотый</v>
          </cell>
        </row>
        <row r="83">
          <cell r="A83" t="str">
            <v>Риял Саудовской Аравии</v>
          </cell>
        </row>
        <row r="84">
          <cell r="A84" t="str">
            <v>СДР</v>
          </cell>
        </row>
        <row r="85">
          <cell r="A85" t="str">
            <v>Сингапурский доллар</v>
          </cell>
        </row>
        <row r="86">
          <cell r="A86" t="str">
            <v>Таджикский сомони</v>
          </cell>
        </row>
        <row r="87">
          <cell r="A87" t="str">
            <v>Турецкая лира</v>
          </cell>
        </row>
        <row r="88">
          <cell r="A88" t="str">
            <v>Узбекский сум</v>
          </cell>
        </row>
        <row r="89">
          <cell r="A89" t="str">
            <v>Украинская гривна</v>
          </cell>
        </row>
        <row r="90">
          <cell r="A90" t="str">
            <v>Чешская крона</v>
          </cell>
        </row>
        <row r="91">
          <cell r="A91" t="str">
            <v>Шведская крона</v>
          </cell>
        </row>
        <row r="92">
          <cell r="A92" t="str">
            <v>Южно-Африканский ранд</v>
          </cell>
        </row>
        <row r="93">
          <cell r="A93" t="str">
            <v>100 Южно-Корейских вон</v>
          </cell>
        </row>
        <row r="94">
          <cell r="A94" t="str">
            <v>Грузинский лари</v>
          </cell>
        </row>
        <row r="95">
          <cell r="A95" t="str">
            <v>Румынский лей</v>
          </cell>
        </row>
        <row r="96">
          <cell r="A96" t="str">
            <v>Индийский рупий</v>
          </cell>
        </row>
        <row r="97">
          <cell r="A97" t="str">
            <v>Тайский бат</v>
          </cell>
        </row>
        <row r="98">
          <cell r="A98" t="str">
            <v>Азербайджанский манат</v>
          </cell>
        </row>
        <row r="99">
          <cell r="A99" t="str">
            <v>Малагасийский ренегат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Лист1"/>
      <sheetName val="Лист2"/>
      <sheetName val="Лист3"/>
    </sheetNames>
    <sheetDataSet>
      <sheetData sheetId="0"/>
      <sheetData sheetId="1">
        <row r="106">
          <cell r="A106" t="str">
            <v>Прочие виды валют</v>
          </cell>
          <cell r="B106" t="str">
            <v>Долговые ценные бумаги-Еврооблигации</v>
          </cell>
          <cell r="C106" t="str">
            <v>Гарантия-Корпоративная</v>
          </cell>
        </row>
        <row r="107">
          <cell r="A107" t="str">
            <v>Тенге</v>
          </cell>
          <cell r="B107" t="str">
            <v>Долговые ценные бумаги-Иные облигации</v>
          </cell>
          <cell r="C107" t="str">
            <v>Гарантия-Государственная</v>
          </cell>
        </row>
        <row r="108">
          <cell r="A108" t="str">
            <v>Доллар США</v>
          </cell>
          <cell r="B108" t="str">
            <v>Долговые ценные бумаги-Вексель</v>
          </cell>
          <cell r="C108" t="str">
            <v>Поручительство-Корпоративная</v>
          </cell>
        </row>
        <row r="109">
          <cell r="A109" t="str">
            <v>Евро</v>
          </cell>
          <cell r="B109" t="str">
            <v>Кредит-Банковский кредит</v>
          </cell>
          <cell r="C109" t="str">
            <v>Поручительство-Государственная</v>
          </cell>
        </row>
        <row r="110">
          <cell r="A110" t="str">
            <v>Российский рубль</v>
          </cell>
          <cell r="B110" t="str">
            <v>Кредит-Овердрафт</v>
          </cell>
          <cell r="C110" t="str">
            <v>Залог-Движимого имущества</v>
          </cell>
        </row>
        <row r="111">
          <cell r="A111" t="str">
            <v>Швейцарские франки</v>
          </cell>
          <cell r="B111" t="str">
            <v>Кредит-Бюджетный кредит</v>
          </cell>
          <cell r="C111" t="str">
            <v>Залог-Недвижимого имущества</v>
          </cell>
        </row>
        <row r="112">
          <cell r="A112" t="str">
            <v>Японские йены</v>
          </cell>
          <cell r="B112" t="str">
            <v>Кредит-Невозобновляемая кредитная линия</v>
          </cell>
          <cell r="C112" t="str">
            <v>Залог-Имущества поступающего в будущем</v>
          </cell>
        </row>
        <row r="113">
          <cell r="A113" t="str">
            <v>Австрийский доллар</v>
          </cell>
          <cell r="B113" t="str">
            <v>Кредит-Возобновляемая кредитная линия</v>
          </cell>
          <cell r="C113" t="str">
            <v>Залог-Иное</v>
          </cell>
        </row>
        <row r="114">
          <cell r="A114" t="str">
            <v>Английский фунт стерлингов</v>
          </cell>
          <cell r="B114" t="str">
            <v>Долговые ценные бумаги-Проектное финансирование</v>
          </cell>
          <cell r="C114" t="str">
            <v>Без обеспечения</v>
          </cell>
        </row>
        <row r="115">
          <cell r="A115" t="str">
            <v>Белорусский рубль</v>
          </cell>
          <cell r="B115" t="str">
            <v>Долговые ценные бумаги-Отсроченный платеж</v>
          </cell>
        </row>
        <row r="116">
          <cell r="A116" t="str">
            <v>Венгерский форинт</v>
          </cell>
          <cell r="B116" t="str">
            <v>Кредитная линия-Отсроченный платеж</v>
          </cell>
        </row>
        <row r="117">
          <cell r="A117" t="str">
            <v>Датская крона</v>
          </cell>
          <cell r="B117" t="str">
            <v>Кредитная линия-Финансирование на условиях Сarry</v>
          </cell>
        </row>
        <row r="118">
          <cell r="A118" t="str">
            <v>Дирхам ОАЭ</v>
          </cell>
          <cell r="B118" t="str">
            <v>Долговые ценные бумаги-Финансовая помощь</v>
          </cell>
        </row>
        <row r="119">
          <cell r="A119" t="str">
            <v>Канадский доллар</v>
          </cell>
          <cell r="B119" t="str">
            <v>Прочее-Финансовый лизинг</v>
          </cell>
        </row>
        <row r="120">
          <cell r="A120" t="str">
            <v>Китайский юань</v>
          </cell>
          <cell r="B120" t="str">
            <v>Прочее-Сделка репо</v>
          </cell>
        </row>
        <row r="121">
          <cell r="A121" t="str">
            <v>Кувейтский динар</v>
          </cell>
          <cell r="B121" t="str">
            <v>Прочее-Торговое финансирование</v>
          </cell>
        </row>
        <row r="122">
          <cell r="A122" t="str">
            <v>Кыргызский сом</v>
          </cell>
          <cell r="B122" t="str">
            <v>Прочее-Прочее</v>
          </cell>
        </row>
        <row r="123">
          <cell r="A123" t="str">
            <v>Латвийский лат</v>
          </cell>
          <cell r="B123" t="str">
            <v>Гарантии с обеспечением-Платная гарантия</v>
          </cell>
        </row>
        <row r="124">
          <cell r="A124" t="str">
            <v>Литовский лит</v>
          </cell>
          <cell r="B124" t="str">
            <v>Гарантии с обеспечением-Бесплатная гарантия</v>
          </cell>
        </row>
        <row r="125">
          <cell r="A125" t="str">
            <v>Молдавский лей</v>
          </cell>
          <cell r="B125" t="str">
            <v>Гарантии без обеспечения-Платная гарантия</v>
          </cell>
        </row>
        <row r="126">
          <cell r="A126" t="str">
            <v>Норвежская крона</v>
          </cell>
          <cell r="B126" t="str">
            <v>Гарантии без обеспечения-Бесплатная гарантия</v>
          </cell>
        </row>
        <row r="127">
          <cell r="A127" t="str">
            <v>Польский злотый</v>
          </cell>
        </row>
        <row r="128">
          <cell r="A128" t="str">
            <v>Риял Саудовской Аравии</v>
          </cell>
        </row>
        <row r="129">
          <cell r="A129" t="str">
            <v>СДР</v>
          </cell>
        </row>
        <row r="130">
          <cell r="A130" t="str">
            <v>Сингапурский доллар</v>
          </cell>
        </row>
        <row r="131">
          <cell r="A131" t="str">
            <v>Таджикский сомони</v>
          </cell>
        </row>
        <row r="132">
          <cell r="A132" t="str">
            <v>Турецкая лира</v>
          </cell>
        </row>
        <row r="133">
          <cell r="A133" t="str">
            <v>Узбекский сум</v>
          </cell>
        </row>
        <row r="134">
          <cell r="A134" t="str">
            <v>Украинская гривна</v>
          </cell>
        </row>
        <row r="135">
          <cell r="A135" t="str">
            <v>Чешская крона</v>
          </cell>
        </row>
        <row r="136">
          <cell r="A136" t="str">
            <v>Шведская крона</v>
          </cell>
        </row>
        <row r="137">
          <cell r="A137" t="str">
            <v>Южно-Африканский ранд</v>
          </cell>
        </row>
        <row r="138">
          <cell r="A138" t="str">
            <v>100 Южно-Корейских вон</v>
          </cell>
        </row>
        <row r="139">
          <cell r="A139" t="str">
            <v>Грузинский лари</v>
          </cell>
        </row>
        <row r="140">
          <cell r="A140" t="str">
            <v>Румынский лей</v>
          </cell>
        </row>
        <row r="141">
          <cell r="A141" t="str">
            <v>Индийский рупий</v>
          </cell>
        </row>
        <row r="142">
          <cell r="A142" t="str">
            <v>Тайский бат</v>
          </cell>
        </row>
        <row r="143">
          <cell r="A143" t="str">
            <v>Азербайджанский манат</v>
          </cell>
        </row>
        <row r="144">
          <cell r="A144" t="str">
            <v>Малагасийский ренегат</v>
          </cell>
        </row>
      </sheetData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держание"/>
      <sheetName val="резюме"/>
      <sheetName val="1. Холдинг"/>
      <sheetName val="2.1. брк"/>
      <sheetName val="2.2. даму"/>
      <sheetName val="2.3. жссбк"/>
      <sheetName val="2.4 ЦСП_ГЧП"/>
      <sheetName val="2.4.1.Проекты ГЧП"/>
      <sheetName val="2.1.ККМ_ИФК"/>
      <sheetName val="2.1.1. Проекты ККМ"/>
      <sheetName val="4.КЕГ"/>
      <sheetName val=" 3.4.Госпрограммы"/>
      <sheetName val="3.4.1.Приложение_1"/>
      <sheetName val="3.4.3.Приложение_2"/>
      <sheetName val="3.1. Отрасли и регионы"/>
      <sheetName val="3.2. Проекты БРК"/>
      <sheetName val="3.3. Программы Даму"/>
      <sheetName val="3.4. Гос программ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1"/>
      <sheetName val="Ф2"/>
      <sheetName val="Ф3"/>
      <sheetName val="Ф4"/>
    </sheetNames>
    <sheetDataSet>
      <sheetData sheetId="0">
        <row r="56">
          <cell r="E56" t="str">
            <v>Хамитов Е.Е.</v>
          </cell>
        </row>
        <row r="58">
          <cell r="E58" t="str">
            <v>Есенгараева К.Д.</v>
          </cell>
        </row>
      </sheetData>
      <sheetData sheetId="1">
        <row r="57">
          <cell r="E57" t="str">
            <v>Хамитов Е.Е.</v>
          </cell>
        </row>
        <row r="59">
          <cell r="E59" t="str">
            <v>Есенгараева К.Д.</v>
          </cell>
        </row>
      </sheetData>
      <sheetData sheetId="2">
        <row r="3">
          <cell r="A3" t="str">
            <v xml:space="preserve"> АО "Национальный управляющий холдинг "Байтерек"</v>
          </cell>
        </row>
        <row r="75">
          <cell r="D75" t="str">
            <v>Есенгараева К.Д.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60"/>
  <sheetViews>
    <sheetView view="pageBreakPreview" zoomScale="60" zoomScaleNormal="100" workbookViewId="0">
      <selection activeCell="A3" sqref="A3:E3"/>
    </sheetView>
  </sheetViews>
  <sheetFormatPr defaultColWidth="9.140625" defaultRowHeight="15.75" x14ac:dyDescent="0.25"/>
  <cols>
    <col min="1" max="1" width="76.85546875" style="7" customWidth="1"/>
    <col min="2" max="2" width="8.85546875" style="59" customWidth="1"/>
    <col min="3" max="3" width="21.140625" style="7" customWidth="1"/>
    <col min="4" max="4" width="1.85546875" style="7" customWidth="1"/>
    <col min="5" max="5" width="22.28515625" style="7" customWidth="1"/>
    <col min="6" max="6" width="16.5703125" style="7" bestFit="1" customWidth="1"/>
    <col min="7" max="16384" width="9.140625" style="7"/>
  </cols>
  <sheetData>
    <row r="2" spans="1:5" ht="18.75" x14ac:dyDescent="0.3">
      <c r="A2" s="137" t="s">
        <v>72</v>
      </c>
      <c r="B2" s="137"/>
      <c r="C2" s="137"/>
      <c r="D2" s="137"/>
      <c r="E2" s="137"/>
    </row>
    <row r="3" spans="1:5" ht="18.75" x14ac:dyDescent="0.3">
      <c r="A3" s="138" t="s">
        <v>138</v>
      </c>
      <c r="B3" s="138"/>
      <c r="C3" s="138"/>
      <c r="D3" s="138"/>
      <c r="E3" s="138"/>
    </row>
    <row r="5" spans="1:5" x14ac:dyDescent="0.25">
      <c r="B5" s="10" t="s">
        <v>18</v>
      </c>
      <c r="C5" s="10"/>
      <c r="E5" s="10"/>
    </row>
    <row r="6" spans="1:5" x14ac:dyDescent="0.25">
      <c r="A6" s="139"/>
      <c r="B6" s="10" t="s">
        <v>19</v>
      </c>
      <c r="C6" s="10" t="s">
        <v>139</v>
      </c>
      <c r="D6" s="140"/>
      <c r="E6" s="10" t="s">
        <v>128</v>
      </c>
    </row>
    <row r="7" spans="1:5" x14ac:dyDescent="0.25">
      <c r="A7" s="139"/>
      <c r="B7" s="62"/>
      <c r="C7" s="9" t="s">
        <v>0</v>
      </c>
      <c r="D7" s="140"/>
      <c r="E7" s="9" t="s">
        <v>0</v>
      </c>
    </row>
    <row r="8" spans="1:5" x14ac:dyDescent="0.25">
      <c r="A8" s="5" t="s">
        <v>4</v>
      </c>
      <c r="B8" s="10"/>
      <c r="C8" s="6"/>
      <c r="D8" s="6"/>
      <c r="E8" s="6"/>
    </row>
    <row r="9" spans="1:5" ht="24.95" customHeight="1" x14ac:dyDescent="0.3">
      <c r="A9" s="64" t="s">
        <v>5</v>
      </c>
      <c r="B9" s="65">
        <v>6</v>
      </c>
      <c r="C9" s="66">
        <v>2633384266</v>
      </c>
      <c r="D9" s="66"/>
      <c r="E9" s="66">
        <v>2214953148</v>
      </c>
    </row>
    <row r="10" spans="1:5" ht="37.5" x14ac:dyDescent="0.3">
      <c r="A10" s="64" t="s">
        <v>76</v>
      </c>
      <c r="B10" s="65">
        <v>7</v>
      </c>
      <c r="C10" s="66">
        <v>172935405</v>
      </c>
      <c r="D10" s="66"/>
      <c r="E10" s="66">
        <v>169749712</v>
      </c>
    </row>
    <row r="11" spans="1:5" ht="24.95" customHeight="1" x14ac:dyDescent="0.3">
      <c r="A11" s="64" t="s">
        <v>20</v>
      </c>
      <c r="B11" s="65">
        <v>8</v>
      </c>
      <c r="C11" s="66">
        <v>434371612</v>
      </c>
      <c r="D11" s="66"/>
      <c r="E11" s="66">
        <v>338446725</v>
      </c>
    </row>
    <row r="12" spans="1:5" ht="24.95" customHeight="1" x14ac:dyDescent="0.3">
      <c r="A12" s="64" t="s">
        <v>77</v>
      </c>
      <c r="B12" s="65">
        <v>9</v>
      </c>
      <c r="C12" s="66">
        <v>303606110</v>
      </c>
      <c r="D12" s="66"/>
      <c r="E12" s="66">
        <v>23861103</v>
      </c>
    </row>
    <row r="13" spans="1:5" ht="24.95" customHeight="1" x14ac:dyDescent="0.3">
      <c r="A13" s="64" t="s">
        <v>21</v>
      </c>
      <c r="B13" s="65">
        <v>10</v>
      </c>
      <c r="C13" s="66">
        <v>6575246869</v>
      </c>
      <c r="D13" s="66"/>
      <c r="E13" s="66">
        <v>5721511807</v>
      </c>
    </row>
    <row r="14" spans="1:5" ht="24.95" customHeight="1" x14ac:dyDescent="0.3">
      <c r="A14" s="64" t="s">
        <v>22</v>
      </c>
      <c r="B14" s="65">
        <v>11</v>
      </c>
      <c r="C14" s="66">
        <v>1862476249</v>
      </c>
      <c r="D14" s="66"/>
      <c r="E14" s="66">
        <v>1492262540</v>
      </c>
    </row>
    <row r="15" spans="1:5" ht="24.95" customHeight="1" x14ac:dyDescent="0.3">
      <c r="A15" s="64" t="s">
        <v>23</v>
      </c>
      <c r="B15" s="65">
        <v>12</v>
      </c>
      <c r="C15" s="66">
        <v>1578562791</v>
      </c>
      <c r="D15" s="66"/>
      <c r="E15" s="66">
        <v>1212130428</v>
      </c>
    </row>
    <row r="16" spans="1:5" ht="24.95" customHeight="1" x14ac:dyDescent="0.3">
      <c r="A16" s="64" t="s">
        <v>145</v>
      </c>
      <c r="B16" s="65"/>
      <c r="C16" s="66"/>
      <c r="D16" s="66"/>
      <c r="E16" s="66">
        <v>434037</v>
      </c>
    </row>
    <row r="17" spans="1:5" ht="24.95" customHeight="1" x14ac:dyDescent="0.3">
      <c r="A17" s="64" t="s">
        <v>146</v>
      </c>
      <c r="B17" s="65"/>
      <c r="C17" s="66">
        <v>6148617</v>
      </c>
      <c r="D17" s="66"/>
      <c r="E17" s="66">
        <v>9186979</v>
      </c>
    </row>
    <row r="18" spans="1:5" ht="24.95" customHeight="1" x14ac:dyDescent="0.3">
      <c r="A18" s="64" t="s">
        <v>24</v>
      </c>
      <c r="B18" s="65"/>
      <c r="C18" s="66">
        <v>45802310</v>
      </c>
      <c r="D18" s="66"/>
      <c r="E18" s="66">
        <v>41301861</v>
      </c>
    </row>
    <row r="19" spans="1:5" ht="24.95" customHeight="1" x14ac:dyDescent="0.3">
      <c r="A19" s="64" t="s">
        <v>25</v>
      </c>
      <c r="B19" s="65">
        <v>30</v>
      </c>
      <c r="C19" s="66">
        <v>42067430</v>
      </c>
      <c r="D19" s="66"/>
      <c r="E19" s="66">
        <v>36870714</v>
      </c>
    </row>
    <row r="20" spans="1:5" ht="24.95" customHeight="1" x14ac:dyDescent="0.3">
      <c r="A20" s="64" t="s">
        <v>26</v>
      </c>
      <c r="B20" s="65"/>
      <c r="C20" s="66">
        <v>23746687</v>
      </c>
      <c r="D20" s="66"/>
      <c r="E20" s="66">
        <v>20747218</v>
      </c>
    </row>
    <row r="21" spans="1:5" ht="24.95" customHeight="1" x14ac:dyDescent="0.3">
      <c r="A21" s="64" t="s">
        <v>27</v>
      </c>
      <c r="B21" s="65"/>
      <c r="C21" s="66">
        <v>11101549</v>
      </c>
      <c r="D21" s="66"/>
      <c r="E21" s="66">
        <v>9885998</v>
      </c>
    </row>
    <row r="22" spans="1:5" ht="24.95" hidden="1" customHeight="1" x14ac:dyDescent="0.3">
      <c r="A22" s="64" t="s">
        <v>103</v>
      </c>
      <c r="B22" s="65"/>
      <c r="C22" s="66"/>
      <c r="D22" s="66"/>
      <c r="E22" s="66"/>
    </row>
    <row r="23" spans="1:5" ht="24.95" customHeight="1" x14ac:dyDescent="0.3">
      <c r="A23" s="64" t="s">
        <v>142</v>
      </c>
      <c r="B23" s="65">
        <v>20</v>
      </c>
      <c r="C23" s="66">
        <v>37619033</v>
      </c>
      <c r="D23" s="66"/>
      <c r="E23" s="66"/>
    </row>
    <row r="24" spans="1:5" ht="57" customHeight="1" x14ac:dyDescent="0.3">
      <c r="A24" s="132" t="s">
        <v>143</v>
      </c>
      <c r="B24" s="65">
        <v>15</v>
      </c>
      <c r="C24" s="66">
        <v>55026392</v>
      </c>
      <c r="D24" s="66"/>
      <c r="E24" s="66"/>
    </row>
    <row r="25" spans="1:5" ht="24.95" customHeight="1" x14ac:dyDescent="0.3">
      <c r="A25" s="64" t="s">
        <v>144</v>
      </c>
      <c r="B25" s="65">
        <v>13</v>
      </c>
      <c r="C25" s="66">
        <v>2827982</v>
      </c>
      <c r="D25" s="66"/>
      <c r="E25" s="66">
        <v>1874913825</v>
      </c>
    </row>
    <row r="26" spans="1:5" ht="24.95" customHeight="1" x14ac:dyDescent="0.3">
      <c r="A26" s="64" t="s">
        <v>28</v>
      </c>
      <c r="B26" s="65"/>
      <c r="C26" s="66">
        <v>41942451</v>
      </c>
      <c r="D26" s="66"/>
      <c r="E26" s="66">
        <v>25679451</v>
      </c>
    </row>
    <row r="27" spans="1:5" ht="24.95" customHeight="1" x14ac:dyDescent="0.3">
      <c r="A27" s="64" t="s">
        <v>6</v>
      </c>
      <c r="B27" s="65">
        <v>14</v>
      </c>
      <c r="C27" s="66">
        <v>611370802</v>
      </c>
      <c r="D27" s="66"/>
      <c r="E27" s="66">
        <v>428484447</v>
      </c>
    </row>
    <row r="28" spans="1:5" ht="24.95" customHeight="1" x14ac:dyDescent="0.25">
      <c r="A28" s="67" t="s">
        <v>7</v>
      </c>
      <c r="B28" s="68"/>
      <c r="C28" s="69">
        <f>SUM(C9:C27)</f>
        <v>14438236555</v>
      </c>
      <c r="D28" s="67"/>
      <c r="E28" s="69">
        <f>SUM(E9:E27)</f>
        <v>13620419993</v>
      </c>
    </row>
    <row r="29" spans="1:5" ht="24.95" customHeight="1" x14ac:dyDescent="0.25">
      <c r="A29" s="67"/>
      <c r="B29" s="68"/>
      <c r="C29" s="136"/>
      <c r="D29" s="136"/>
      <c r="E29" s="136"/>
    </row>
    <row r="30" spans="1:5" ht="24.95" customHeight="1" x14ac:dyDescent="0.25">
      <c r="A30" s="67" t="s">
        <v>8</v>
      </c>
      <c r="B30" s="68"/>
      <c r="C30" s="136"/>
      <c r="D30" s="136"/>
      <c r="E30" s="136"/>
    </row>
    <row r="31" spans="1:5" ht="24.95" customHeight="1" x14ac:dyDescent="0.3">
      <c r="A31" s="64" t="s">
        <v>126</v>
      </c>
      <c r="B31" s="68"/>
      <c r="C31" s="66">
        <v>6585186</v>
      </c>
      <c r="D31" s="64"/>
      <c r="E31" s="66">
        <v>16288508</v>
      </c>
    </row>
    <row r="32" spans="1:5" ht="24.95" customHeight="1" x14ac:dyDescent="0.3">
      <c r="A32" s="64" t="s">
        <v>29</v>
      </c>
      <c r="B32" s="65">
        <v>15</v>
      </c>
      <c r="C32" s="66">
        <v>2691969890</v>
      </c>
      <c r="D32" s="66"/>
      <c r="E32" s="66">
        <v>2551442404</v>
      </c>
    </row>
    <row r="33" spans="1:6" ht="18.75" x14ac:dyDescent="0.3">
      <c r="A33" s="64" t="s">
        <v>30</v>
      </c>
      <c r="B33" s="65">
        <v>16</v>
      </c>
      <c r="C33" s="66">
        <v>5197698088</v>
      </c>
      <c r="D33" s="66"/>
      <c r="E33" s="66">
        <v>3801898128</v>
      </c>
    </row>
    <row r="34" spans="1:6" ht="24.95" customHeight="1" x14ac:dyDescent="0.3">
      <c r="A34" s="64" t="s">
        <v>9</v>
      </c>
      <c r="B34" s="65"/>
      <c r="C34" s="66">
        <v>9277065</v>
      </c>
      <c r="D34" s="66"/>
      <c r="E34" s="66">
        <v>8640755</v>
      </c>
    </row>
    <row r="35" spans="1:6" ht="24.95" customHeight="1" x14ac:dyDescent="0.3">
      <c r="A35" s="64" t="s">
        <v>31</v>
      </c>
      <c r="B35" s="65">
        <v>17</v>
      </c>
      <c r="C35" s="66">
        <v>989856038</v>
      </c>
      <c r="D35" s="66"/>
      <c r="E35" s="66">
        <v>865386858</v>
      </c>
    </row>
    <row r="36" spans="1:6" ht="24.95" customHeight="1" x14ac:dyDescent="0.3">
      <c r="A36" s="64" t="s">
        <v>32</v>
      </c>
      <c r="B36" s="65">
        <v>18</v>
      </c>
      <c r="C36" s="66">
        <v>820138732</v>
      </c>
      <c r="D36" s="66"/>
      <c r="E36" s="66">
        <v>795421453</v>
      </c>
    </row>
    <row r="37" spans="1:6" ht="24.95" customHeight="1" x14ac:dyDescent="0.3">
      <c r="A37" s="64" t="s">
        <v>33</v>
      </c>
      <c r="B37" s="65"/>
      <c r="C37" s="66">
        <v>2856812</v>
      </c>
      <c r="D37" s="66"/>
      <c r="E37" s="66">
        <v>306316</v>
      </c>
    </row>
    <row r="38" spans="1:6" ht="24.95" customHeight="1" x14ac:dyDescent="0.3">
      <c r="A38" s="64" t="s">
        <v>34</v>
      </c>
      <c r="B38" s="65">
        <v>30</v>
      </c>
      <c r="C38" s="66">
        <v>57624427</v>
      </c>
      <c r="D38" s="66"/>
      <c r="E38" s="66">
        <v>51538452</v>
      </c>
    </row>
    <row r="39" spans="1:6" ht="24.95" customHeight="1" x14ac:dyDescent="0.3">
      <c r="A39" s="64" t="s">
        <v>35</v>
      </c>
      <c r="B39" s="65"/>
      <c r="C39" s="66">
        <v>73675873</v>
      </c>
      <c r="D39" s="66"/>
      <c r="E39" s="66">
        <v>57873965</v>
      </c>
    </row>
    <row r="40" spans="1:6" ht="37.5" x14ac:dyDescent="0.3">
      <c r="A40" s="64" t="s">
        <v>36</v>
      </c>
      <c r="B40" s="65">
        <v>13</v>
      </c>
      <c r="C40" s="66"/>
      <c r="D40" s="66"/>
      <c r="E40" s="66">
        <v>1480414887</v>
      </c>
    </row>
    <row r="41" spans="1:6" ht="24.95" customHeight="1" x14ac:dyDescent="0.3">
      <c r="A41" s="64" t="s">
        <v>37</v>
      </c>
      <c r="B41" s="65">
        <v>19</v>
      </c>
      <c r="C41" s="66">
        <v>189634574</v>
      </c>
      <c r="D41" s="66"/>
      <c r="E41" s="66">
        <v>147742191</v>
      </c>
    </row>
    <row r="42" spans="1:6" ht="24.95" customHeight="1" x14ac:dyDescent="0.3">
      <c r="A42" s="64" t="s">
        <v>78</v>
      </c>
      <c r="B42" s="65">
        <v>20</v>
      </c>
      <c r="C42" s="66">
        <v>1221909358</v>
      </c>
      <c r="D42" s="66"/>
      <c r="E42" s="66">
        <v>1034690361</v>
      </c>
    </row>
    <row r="43" spans="1:6" ht="24.95" customHeight="1" x14ac:dyDescent="0.3">
      <c r="A43" s="64" t="s">
        <v>10</v>
      </c>
      <c r="B43" s="65">
        <v>21</v>
      </c>
      <c r="C43" s="66">
        <v>175388996</v>
      </c>
      <c r="D43" s="66"/>
      <c r="E43" s="66">
        <v>143270811</v>
      </c>
    </row>
    <row r="44" spans="1:6" ht="24.95" customHeight="1" x14ac:dyDescent="0.25">
      <c r="A44" s="67" t="s">
        <v>11</v>
      </c>
      <c r="B44" s="68"/>
      <c r="C44" s="69">
        <f>SUM(C31:C43)</f>
        <v>11436615039</v>
      </c>
      <c r="D44" s="67"/>
      <c r="E44" s="69">
        <f>SUM(E31:E43)</f>
        <v>10954915089</v>
      </c>
    </row>
    <row r="45" spans="1:6" ht="24.95" customHeight="1" x14ac:dyDescent="0.25">
      <c r="A45" s="67"/>
      <c r="B45" s="68"/>
      <c r="C45" s="64"/>
      <c r="D45" s="136"/>
      <c r="E45" s="64"/>
    </row>
    <row r="46" spans="1:6" ht="24.95" customHeight="1" x14ac:dyDescent="0.25">
      <c r="A46" s="67" t="s">
        <v>13</v>
      </c>
      <c r="B46" s="68"/>
      <c r="C46" s="64"/>
      <c r="D46" s="136"/>
      <c r="E46" s="64"/>
    </row>
    <row r="47" spans="1:6" ht="24.95" customHeight="1" x14ac:dyDescent="0.25">
      <c r="A47" s="64" t="s">
        <v>12</v>
      </c>
      <c r="B47" s="65">
        <v>22</v>
      </c>
      <c r="C47" s="70">
        <v>1521238962</v>
      </c>
      <c r="D47" s="64"/>
      <c r="E47" s="70">
        <v>1521238962</v>
      </c>
      <c r="F47" s="99">
        <f>C47-Ф4!C28</f>
        <v>0</v>
      </c>
    </row>
    <row r="48" spans="1:6" ht="24.95" customHeight="1" x14ac:dyDescent="0.3">
      <c r="A48" s="64" t="s">
        <v>38</v>
      </c>
      <c r="B48" s="65"/>
      <c r="C48" s="71">
        <v>-40881166</v>
      </c>
      <c r="D48" s="71"/>
      <c r="E48" s="71">
        <v>-49796105</v>
      </c>
      <c r="F48" s="127">
        <f>C48-Ф4!D15</f>
        <v>0</v>
      </c>
    </row>
    <row r="49" spans="1:6" ht="37.5" x14ac:dyDescent="0.3">
      <c r="A49" s="64" t="s">
        <v>40</v>
      </c>
      <c r="B49" s="65"/>
      <c r="C49" s="71">
        <v>329762504</v>
      </c>
      <c r="D49" s="66"/>
      <c r="E49" s="71">
        <v>292555754</v>
      </c>
      <c r="F49" s="127">
        <f>C49-Ф4!F15</f>
        <v>0</v>
      </c>
    </row>
    <row r="50" spans="1:6" ht="18.75" x14ac:dyDescent="0.3">
      <c r="A50" s="64" t="s">
        <v>137</v>
      </c>
      <c r="B50" s="65"/>
      <c r="C50" s="71">
        <v>6948338</v>
      </c>
      <c r="D50" s="66"/>
      <c r="E50" s="71">
        <v>-993164</v>
      </c>
      <c r="F50" s="127">
        <f>C50-Ф4!H15</f>
        <v>0</v>
      </c>
    </row>
    <row r="51" spans="1:6" ht="24.95" customHeight="1" x14ac:dyDescent="0.3">
      <c r="A51" s="64" t="s">
        <v>41</v>
      </c>
      <c r="B51" s="65"/>
      <c r="C51" s="71">
        <v>38738721</v>
      </c>
      <c r="D51" s="66"/>
      <c r="E51" s="71">
        <f>26950799</f>
        <v>26950799</v>
      </c>
      <c r="F51" s="127">
        <f>C51-Ф4!G15</f>
        <v>0</v>
      </c>
    </row>
    <row r="52" spans="1:6" ht="24.95" customHeight="1" x14ac:dyDescent="0.3">
      <c r="A52" s="64" t="s">
        <v>42</v>
      </c>
      <c r="B52" s="65"/>
      <c r="C52" s="71">
        <v>1145814157</v>
      </c>
      <c r="D52" s="71"/>
      <c r="E52" s="71">
        <v>875548658</v>
      </c>
      <c r="F52" s="127">
        <f>C52-Ф4!I15</f>
        <v>0</v>
      </c>
    </row>
    <row r="53" spans="1:6" ht="24.95" customHeight="1" x14ac:dyDescent="0.25">
      <c r="A53" s="67" t="s">
        <v>14</v>
      </c>
      <c r="B53" s="68"/>
      <c r="C53" s="89">
        <f>SUM(C47:C52)</f>
        <v>3001621516</v>
      </c>
      <c r="D53" s="67"/>
      <c r="E53" s="89">
        <f>SUM(E47:E52)</f>
        <v>2665504904</v>
      </c>
      <c r="F53" s="99">
        <f>C53-Ф4!L15</f>
        <v>0</v>
      </c>
    </row>
    <row r="54" spans="1:6" ht="24.95" customHeight="1" thickBot="1" x14ac:dyDescent="0.3">
      <c r="A54" s="67" t="s">
        <v>15</v>
      </c>
      <c r="B54" s="68"/>
      <c r="C54" s="72">
        <f>C44+C53</f>
        <v>14438236555</v>
      </c>
      <c r="D54" s="67"/>
      <c r="E54" s="72">
        <f>E44+E53</f>
        <v>13620419993</v>
      </c>
    </row>
    <row r="55" spans="1:6" ht="16.5" thickTop="1" x14ac:dyDescent="0.25">
      <c r="C55" s="99">
        <f>C54-C28</f>
        <v>0</v>
      </c>
      <c r="D55" s="100"/>
      <c r="E55" s="99">
        <f>E54-E28</f>
        <v>0</v>
      </c>
    </row>
    <row r="58" spans="1:6" s="14" customFormat="1" ht="18.75" x14ac:dyDescent="0.3">
      <c r="A58" s="13" t="s">
        <v>125</v>
      </c>
      <c r="B58" s="55"/>
      <c r="C58" s="11"/>
      <c r="D58" s="11"/>
      <c r="E58" s="11" t="s">
        <v>43</v>
      </c>
    </row>
    <row r="59" spans="1:6" s="14" customFormat="1" ht="18.75" x14ac:dyDescent="0.3">
      <c r="A59" s="15"/>
      <c r="B59" s="63"/>
      <c r="C59" s="16"/>
      <c r="D59" s="17"/>
    </row>
    <row r="60" spans="1:6" s="14" customFormat="1" ht="18.75" x14ac:dyDescent="0.3">
      <c r="A60" s="13" t="s">
        <v>80</v>
      </c>
      <c r="B60" s="55"/>
      <c r="C60" s="11"/>
      <c r="D60" s="11"/>
      <c r="E60" s="11" t="s">
        <v>81</v>
      </c>
    </row>
  </sheetData>
  <mergeCells count="8">
    <mergeCell ref="D45:D46"/>
    <mergeCell ref="A2:E2"/>
    <mergeCell ref="A3:E3"/>
    <mergeCell ref="A6:A7"/>
    <mergeCell ref="D6:D7"/>
    <mergeCell ref="C29:C30"/>
    <mergeCell ref="D29:D30"/>
    <mergeCell ref="E29:E30"/>
  </mergeCells>
  <pageMargins left="0.98425196850393704" right="0.4" top="0.59055118110236204" bottom="0.59055118110236204" header="0.31496062992126" footer="0.31496062992126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55"/>
  <sheetViews>
    <sheetView view="pageBreakPreview" zoomScale="70" zoomScaleNormal="60" zoomScaleSheetLayoutView="70" workbookViewId="0">
      <selection activeCell="A3" sqref="A3:E3"/>
    </sheetView>
  </sheetViews>
  <sheetFormatPr defaultColWidth="9.140625" defaultRowHeight="15.75" x14ac:dyDescent="0.25"/>
  <cols>
    <col min="1" max="1" width="64.42578125" style="7" customWidth="1"/>
    <col min="2" max="2" width="7.85546875" style="59" customWidth="1"/>
    <col min="3" max="3" width="20.85546875" style="7" customWidth="1"/>
    <col min="4" max="4" width="1.140625" style="7" customWidth="1"/>
    <col min="5" max="5" width="21.140625" style="12" customWidth="1"/>
    <col min="6" max="6" width="9.140625" style="7"/>
    <col min="7" max="7" width="14.5703125" style="7" bestFit="1" customWidth="1"/>
    <col min="8" max="8" width="9.140625" style="7"/>
    <col min="9" max="9" width="14.5703125" style="7" bestFit="1" customWidth="1"/>
    <col min="10" max="16384" width="9.140625" style="7"/>
  </cols>
  <sheetData>
    <row r="2" spans="1:5" x14ac:dyDescent="0.25">
      <c r="A2" s="141" t="s">
        <v>73</v>
      </c>
      <c r="B2" s="141"/>
      <c r="C2" s="141"/>
      <c r="D2" s="141"/>
      <c r="E2" s="141"/>
    </row>
    <row r="3" spans="1:5" x14ac:dyDescent="0.25">
      <c r="A3" s="142" t="s">
        <v>138</v>
      </c>
      <c r="B3" s="142"/>
      <c r="C3" s="142"/>
      <c r="D3" s="142"/>
      <c r="E3" s="142"/>
    </row>
    <row r="5" spans="1:5" x14ac:dyDescent="0.25">
      <c r="B5" s="10" t="s">
        <v>18</v>
      </c>
      <c r="C5" s="38"/>
      <c r="E5" s="38"/>
    </row>
    <row r="6" spans="1:5" x14ac:dyDescent="0.25">
      <c r="A6" s="143"/>
      <c r="B6" s="56" t="s">
        <v>19</v>
      </c>
      <c r="C6" s="10" t="s">
        <v>140</v>
      </c>
      <c r="D6" s="140"/>
      <c r="E6" s="10" t="s">
        <v>129</v>
      </c>
    </row>
    <row r="7" spans="1:5" x14ac:dyDescent="0.25">
      <c r="A7" s="143"/>
      <c r="B7" s="57"/>
      <c r="C7" s="39" t="s">
        <v>0</v>
      </c>
      <c r="D7" s="140"/>
      <c r="E7" s="39" t="s">
        <v>0</v>
      </c>
    </row>
    <row r="8" spans="1:5" ht="31.5" x14ac:dyDescent="0.25">
      <c r="A8" s="101" t="s">
        <v>69</v>
      </c>
      <c r="B8" s="57">
        <v>23</v>
      </c>
      <c r="C8" s="43">
        <v>1064655359</v>
      </c>
      <c r="D8" s="43"/>
      <c r="E8" s="43">
        <v>970387891</v>
      </c>
    </row>
    <row r="9" spans="1:5" x14ac:dyDescent="0.25">
      <c r="A9" s="101" t="s">
        <v>82</v>
      </c>
      <c r="B9" s="57">
        <v>23</v>
      </c>
      <c r="C9" s="43">
        <v>220978620</v>
      </c>
      <c r="D9" s="43"/>
      <c r="E9" s="43">
        <v>170423661</v>
      </c>
    </row>
    <row r="10" spans="1:5" x14ac:dyDescent="0.25">
      <c r="A10" s="101" t="s">
        <v>1</v>
      </c>
      <c r="B10" s="57">
        <v>23</v>
      </c>
      <c r="C10" s="44">
        <v>-668893342</v>
      </c>
      <c r="D10" s="45"/>
      <c r="E10" s="44">
        <v>-588404948</v>
      </c>
    </row>
    <row r="11" spans="1:5" x14ac:dyDescent="0.25">
      <c r="A11" s="18" t="s">
        <v>2</v>
      </c>
      <c r="B11" s="38">
        <v>23</v>
      </c>
      <c r="C11" s="46">
        <f>SUM(C8:C10)</f>
        <v>616740637</v>
      </c>
      <c r="D11" s="47"/>
      <c r="E11" s="46">
        <f>SUM(E8:E10)</f>
        <v>552406604</v>
      </c>
    </row>
    <row r="12" spans="1:5" x14ac:dyDescent="0.25">
      <c r="A12" s="101"/>
      <c r="B12" s="57"/>
      <c r="C12" s="43"/>
      <c r="D12" s="43"/>
      <c r="E12" s="43"/>
    </row>
    <row r="13" spans="1:5" ht="31.5" x14ac:dyDescent="0.25">
      <c r="A13" s="101" t="s">
        <v>99</v>
      </c>
      <c r="B13" s="57">
        <v>10.119999999999999</v>
      </c>
      <c r="C13" s="90">
        <v>-58098034</v>
      </c>
      <c r="D13" s="43"/>
      <c r="E13" s="90">
        <v>42162861</v>
      </c>
    </row>
    <row r="14" spans="1:5" ht="31.5" x14ac:dyDescent="0.25">
      <c r="A14" s="18" t="s">
        <v>44</v>
      </c>
      <c r="B14" s="38"/>
      <c r="C14" s="48">
        <f>SUM(C11:C13)</f>
        <v>558642603</v>
      </c>
      <c r="D14" s="47"/>
      <c r="E14" s="48">
        <f>SUM(E11:E13)</f>
        <v>594569465</v>
      </c>
    </row>
    <row r="15" spans="1:5" x14ac:dyDescent="0.25">
      <c r="A15" s="101"/>
      <c r="B15" s="57"/>
      <c r="C15" s="43"/>
      <c r="D15" s="43"/>
      <c r="E15" s="43"/>
    </row>
    <row r="16" spans="1:5" x14ac:dyDescent="0.25">
      <c r="A16" s="101" t="s">
        <v>3</v>
      </c>
      <c r="B16" s="57">
        <v>24</v>
      </c>
      <c r="C16" s="43">
        <v>42819234</v>
      </c>
      <c r="D16" s="43"/>
      <c r="E16" s="43">
        <v>35446999</v>
      </c>
    </row>
    <row r="17" spans="1:9" x14ac:dyDescent="0.25">
      <c r="A17" s="101" t="s">
        <v>45</v>
      </c>
      <c r="B17" s="57">
        <v>24</v>
      </c>
      <c r="C17" s="90">
        <v>-9383619</v>
      </c>
      <c r="D17" s="43"/>
      <c r="E17" s="90">
        <v>-8133760</v>
      </c>
    </row>
    <row r="18" spans="1:9" ht="24.75" customHeight="1" x14ac:dyDescent="0.25">
      <c r="A18" s="18" t="s">
        <v>100</v>
      </c>
      <c r="B18" s="38">
        <v>24</v>
      </c>
      <c r="C18" s="47">
        <f>SUM(C16:C17)</f>
        <v>33435615</v>
      </c>
      <c r="D18" s="47"/>
      <c r="E18" s="47">
        <f>SUM(E16:E17)</f>
        <v>27313239</v>
      </c>
    </row>
    <row r="19" spans="1:9" x14ac:dyDescent="0.25">
      <c r="A19" s="101"/>
      <c r="B19" s="57"/>
      <c r="C19" s="43"/>
      <c r="D19" s="43"/>
      <c r="E19" s="43"/>
    </row>
    <row r="20" spans="1:9" ht="47.25" x14ac:dyDescent="0.25">
      <c r="A20" s="101" t="s">
        <v>147</v>
      </c>
      <c r="B20" s="57">
        <v>25</v>
      </c>
      <c r="C20" s="45">
        <v>1090245</v>
      </c>
      <c r="D20" s="45"/>
      <c r="E20" s="45">
        <v>6167236</v>
      </c>
    </row>
    <row r="21" spans="1:9" ht="17.25" customHeight="1" x14ac:dyDescent="0.25">
      <c r="A21" s="96" t="s">
        <v>148</v>
      </c>
      <c r="B21" s="57">
        <v>26</v>
      </c>
      <c r="C21" s="45">
        <v>26898761</v>
      </c>
      <c r="D21" s="45"/>
      <c r="E21" s="45">
        <v>7014791</v>
      </c>
    </row>
    <row r="22" spans="1:9" ht="47.25" x14ac:dyDescent="0.25">
      <c r="A22" s="101" t="s">
        <v>149</v>
      </c>
      <c r="B22" s="57"/>
      <c r="C22" s="45">
        <v>4147055</v>
      </c>
      <c r="D22" s="45"/>
      <c r="E22" s="45">
        <v>5027919</v>
      </c>
    </row>
    <row r="23" spans="1:9" ht="47.25" x14ac:dyDescent="0.25">
      <c r="A23" s="101" t="s">
        <v>150</v>
      </c>
      <c r="B23" s="57"/>
      <c r="C23" s="45">
        <v>494355</v>
      </c>
      <c r="D23" s="45"/>
      <c r="E23" s="45">
        <v>3051214</v>
      </c>
    </row>
    <row r="24" spans="1:9" x14ac:dyDescent="0.25">
      <c r="A24" s="101" t="s">
        <v>151</v>
      </c>
      <c r="B24" s="57"/>
      <c r="C24" s="45">
        <v>8158762</v>
      </c>
      <c r="D24" s="45"/>
      <c r="E24" s="45">
        <v>8453480</v>
      </c>
      <c r="G24" s="52"/>
      <c r="H24" s="52"/>
      <c r="I24" s="52"/>
    </row>
    <row r="25" spans="1:9" x14ac:dyDescent="0.25">
      <c r="A25" s="101" t="s">
        <v>152</v>
      </c>
      <c r="B25" s="57"/>
      <c r="C25" s="45">
        <v>-9930378</v>
      </c>
      <c r="D25" s="45"/>
      <c r="E25" s="45">
        <v>-14724045</v>
      </c>
    </row>
    <row r="26" spans="1:9" x14ac:dyDescent="0.25">
      <c r="A26" s="101" t="s">
        <v>153</v>
      </c>
      <c r="B26" s="57">
        <v>27</v>
      </c>
      <c r="C26" s="44">
        <v>-20072763</v>
      </c>
      <c r="D26" s="45"/>
      <c r="E26" s="44">
        <v>-71047445</v>
      </c>
    </row>
    <row r="27" spans="1:9" x14ac:dyDescent="0.25">
      <c r="A27" s="18" t="s">
        <v>46</v>
      </c>
      <c r="B27" s="38"/>
      <c r="C27" s="51">
        <f>SUM(C20:C26,C18,C14)</f>
        <v>602864255</v>
      </c>
      <c r="D27" s="47"/>
      <c r="E27" s="51">
        <f>SUM(E20:E26,E18,E14)</f>
        <v>565825854</v>
      </c>
    </row>
    <row r="28" spans="1:9" ht="31.5" x14ac:dyDescent="0.25">
      <c r="A28" s="101" t="s">
        <v>154</v>
      </c>
      <c r="B28" s="57">
        <v>28</v>
      </c>
      <c r="C28" s="49">
        <v>-5633114</v>
      </c>
      <c r="D28" s="47"/>
      <c r="E28" s="49">
        <v>-4568776</v>
      </c>
    </row>
    <row r="29" spans="1:9" ht="21" hidden="1" customHeight="1" x14ac:dyDescent="0.25">
      <c r="A29" s="101" t="s">
        <v>104</v>
      </c>
      <c r="B29" s="57"/>
      <c r="C29" s="49"/>
      <c r="D29" s="43"/>
      <c r="E29" s="49"/>
    </row>
    <row r="30" spans="1:9" x14ac:dyDescent="0.25">
      <c r="A30" s="101" t="s">
        <v>47</v>
      </c>
      <c r="B30" s="57">
        <v>29</v>
      </c>
      <c r="C30" s="49">
        <v>-97512811</v>
      </c>
      <c r="D30" s="52"/>
      <c r="E30" s="49">
        <v>-81147769</v>
      </c>
    </row>
    <row r="31" spans="1:9" ht="31.5" hidden="1" x14ac:dyDescent="0.25">
      <c r="A31" s="101" t="s">
        <v>48</v>
      </c>
      <c r="B31" s="57"/>
      <c r="C31" s="44" t="s">
        <v>79</v>
      </c>
      <c r="D31" s="43"/>
      <c r="E31" s="44" t="s">
        <v>79</v>
      </c>
    </row>
    <row r="32" spans="1:9" x14ac:dyDescent="0.25">
      <c r="A32" s="18" t="s">
        <v>155</v>
      </c>
      <c r="B32" s="38"/>
      <c r="C32" s="51">
        <f>SUM(C27:C31)</f>
        <v>499718330</v>
      </c>
      <c r="D32" s="47"/>
      <c r="E32" s="51">
        <f>SUM(E27:E31)</f>
        <v>480109309</v>
      </c>
    </row>
    <row r="33" spans="1:5" x14ac:dyDescent="0.25">
      <c r="A33" s="101" t="s">
        <v>17</v>
      </c>
      <c r="B33" s="57">
        <v>30</v>
      </c>
      <c r="C33" s="44">
        <v>-81945387</v>
      </c>
      <c r="D33" s="43"/>
      <c r="E33" s="44">
        <v>-73390482</v>
      </c>
    </row>
    <row r="34" spans="1:5" x14ac:dyDescent="0.25">
      <c r="A34" s="18" t="s">
        <v>133</v>
      </c>
      <c r="B34" s="38"/>
      <c r="C34" s="131">
        <f>SUM(C32:C33)</f>
        <v>417772943</v>
      </c>
      <c r="D34" s="47"/>
      <c r="E34" s="131">
        <f>SUM(E32:E33)</f>
        <v>406718827</v>
      </c>
    </row>
    <row r="35" spans="1:5" x14ac:dyDescent="0.25">
      <c r="A35" s="18" t="s">
        <v>134</v>
      </c>
      <c r="B35" s="38"/>
      <c r="C35" s="43"/>
      <c r="D35" s="47"/>
      <c r="E35" s="43"/>
    </row>
    <row r="36" spans="1:5" ht="48.75" customHeight="1" x14ac:dyDescent="0.25">
      <c r="A36" s="96" t="s">
        <v>156</v>
      </c>
      <c r="B36" s="57">
        <v>13</v>
      </c>
      <c r="C36" s="43">
        <v>-9552841</v>
      </c>
      <c r="D36" s="43"/>
      <c r="E36" s="43">
        <v>927960</v>
      </c>
    </row>
    <row r="37" spans="1:5" hidden="1" x14ac:dyDescent="0.25">
      <c r="A37" s="101" t="s">
        <v>51</v>
      </c>
      <c r="B37" s="57"/>
      <c r="C37" s="126" t="s">
        <v>79</v>
      </c>
      <c r="D37" s="43"/>
      <c r="E37" s="126" t="s">
        <v>79</v>
      </c>
    </row>
    <row r="38" spans="1:5" x14ac:dyDescent="0.25">
      <c r="A38" s="18" t="s">
        <v>157</v>
      </c>
      <c r="B38" s="38"/>
      <c r="C38" s="47">
        <f>SUM(C34:C37)</f>
        <v>408220102</v>
      </c>
      <c r="D38" s="47"/>
      <c r="E38" s="47">
        <f>SUM(E34:E37)</f>
        <v>407646787</v>
      </c>
    </row>
    <row r="39" spans="1:5" x14ac:dyDescent="0.25">
      <c r="A39" s="18" t="s">
        <v>98</v>
      </c>
      <c r="B39" s="38"/>
      <c r="C39" s="47"/>
      <c r="D39" s="47"/>
      <c r="E39" s="47"/>
    </row>
    <row r="40" spans="1:5" ht="47.25" x14ac:dyDescent="0.25">
      <c r="A40" s="37" t="s">
        <v>158</v>
      </c>
      <c r="B40" s="58"/>
      <c r="C40" s="43"/>
      <c r="D40" s="43"/>
      <c r="E40" s="43"/>
    </row>
    <row r="41" spans="1:5" x14ac:dyDescent="0.25">
      <c r="A41" s="101" t="s">
        <v>135</v>
      </c>
      <c r="B41" s="58"/>
      <c r="C41" s="43"/>
      <c r="D41" s="43"/>
      <c r="E41" s="43"/>
    </row>
    <row r="42" spans="1:5" ht="31.5" x14ac:dyDescent="0.25">
      <c r="A42" s="130" t="s">
        <v>159</v>
      </c>
      <c r="B42" s="58"/>
      <c r="C42" s="43">
        <v>7941502</v>
      </c>
      <c r="D42" s="43"/>
      <c r="E42" s="43">
        <v>-993164</v>
      </c>
    </row>
    <row r="43" spans="1:5" ht="31.5" x14ac:dyDescent="0.25">
      <c r="A43" s="101" t="s">
        <v>160</v>
      </c>
      <c r="B43" s="58"/>
      <c r="C43" s="43"/>
      <c r="D43" s="43"/>
      <c r="E43" s="43"/>
    </row>
    <row r="44" spans="1:5" x14ac:dyDescent="0.25">
      <c r="A44" s="101" t="s">
        <v>50</v>
      </c>
      <c r="B44" s="57"/>
      <c r="C44" s="45">
        <v>8914939</v>
      </c>
      <c r="D44" s="43"/>
      <c r="E44" s="45">
        <v>15148926</v>
      </c>
    </row>
    <row r="45" spans="1:5" ht="31.5" x14ac:dyDescent="0.25">
      <c r="A45" s="91" t="s">
        <v>49</v>
      </c>
      <c r="B45" s="57"/>
      <c r="C45" s="45"/>
      <c r="D45" s="43"/>
      <c r="E45" s="45">
        <v>127131</v>
      </c>
    </row>
    <row r="46" spans="1:5" ht="31.5" hidden="1" x14ac:dyDescent="0.25">
      <c r="A46" s="91" t="s">
        <v>85</v>
      </c>
      <c r="B46" s="57"/>
      <c r="C46" s="50"/>
      <c r="D46" s="43"/>
      <c r="E46" s="50"/>
    </row>
    <row r="47" spans="1:5" x14ac:dyDescent="0.25">
      <c r="A47" s="18" t="s">
        <v>161</v>
      </c>
      <c r="B47" s="38"/>
      <c r="C47" s="48">
        <f>SUM(C40:C46)</f>
        <v>16856441</v>
      </c>
      <c r="D47" s="53"/>
      <c r="E47" s="48">
        <f>SUM(E40:E46)</f>
        <v>14282893</v>
      </c>
    </row>
    <row r="48" spans="1:5" x14ac:dyDescent="0.25">
      <c r="A48" s="18" t="s">
        <v>71</v>
      </c>
      <c r="B48" s="38"/>
      <c r="C48" s="48">
        <f>C47+C38</f>
        <v>425076543</v>
      </c>
      <c r="D48" s="47"/>
      <c r="E48" s="48">
        <f>E47+E38</f>
        <v>421929680</v>
      </c>
    </row>
    <row r="49" spans="1:5" x14ac:dyDescent="0.25">
      <c r="A49" s="18"/>
      <c r="B49" s="38"/>
      <c r="C49" s="53"/>
      <c r="D49" s="47"/>
      <c r="E49" s="53"/>
    </row>
    <row r="50" spans="1:5" ht="16.5" thickBot="1" x14ac:dyDescent="0.3">
      <c r="A50" s="88" t="s">
        <v>52</v>
      </c>
      <c r="B50" s="57"/>
      <c r="C50" s="106">
        <v>271.05</v>
      </c>
      <c r="E50" s="106">
        <v>282.92</v>
      </c>
    </row>
    <row r="51" spans="1:5" ht="16.5" thickTop="1" x14ac:dyDescent="0.25">
      <c r="C51" s="52"/>
      <c r="D51" s="52"/>
      <c r="E51" s="54"/>
    </row>
    <row r="53" spans="1:5" x14ac:dyDescent="0.25">
      <c r="A53" s="1" t="str">
        <f>Ф1!A58</f>
        <v>Заместитель Председателя Правления</v>
      </c>
      <c r="B53" s="60"/>
      <c r="C53" s="4"/>
      <c r="D53" s="4"/>
      <c r="E53" s="4" t="str">
        <f>[6]Ф1!E56</f>
        <v>Хамитов Е.Е.</v>
      </c>
    </row>
    <row r="54" spans="1:5" ht="19.5" customHeight="1" x14ac:dyDescent="0.25">
      <c r="A54" s="2"/>
      <c r="B54" s="61"/>
      <c r="C54" s="3"/>
      <c r="D54" s="8"/>
    </row>
    <row r="55" spans="1:5" x14ac:dyDescent="0.25">
      <c r="A55" s="1" t="s">
        <v>80</v>
      </c>
      <c r="B55" s="60"/>
      <c r="C55" s="4"/>
      <c r="D55" s="4"/>
      <c r="E55" s="4" t="str">
        <f>[6]Ф1!E58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" top="0.59055118110236204" bottom="0.59055118110236204" header="0.31496062992126" footer="0.31496062992126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73"/>
  <sheetViews>
    <sheetView view="pageBreakPreview" zoomScale="70" zoomScaleNormal="60" zoomScaleSheetLayoutView="70" workbookViewId="0">
      <selection activeCell="A28" sqref="A28"/>
    </sheetView>
  </sheetViews>
  <sheetFormatPr defaultColWidth="9.140625" defaultRowHeight="15.75" x14ac:dyDescent="0.25"/>
  <cols>
    <col min="1" max="1" width="84.7109375" style="19" customWidth="1"/>
    <col min="2" max="2" width="15.28515625" style="19" customWidth="1"/>
    <col min="3" max="3" width="21.140625" style="21" customWidth="1"/>
    <col min="4" max="4" width="1.85546875" style="21" customWidth="1"/>
    <col min="5" max="5" width="20.5703125" style="21" customWidth="1"/>
    <col min="6" max="16384" width="9.140625" style="19"/>
  </cols>
  <sheetData>
    <row r="2" spans="1:5" ht="18.75" x14ac:dyDescent="0.3">
      <c r="A2" s="144" t="s">
        <v>74</v>
      </c>
      <c r="B2" s="144"/>
      <c r="C2" s="144"/>
      <c r="D2" s="144"/>
      <c r="E2" s="144"/>
    </row>
    <row r="3" spans="1:5" ht="18.75" x14ac:dyDescent="0.3">
      <c r="A3" s="144" t="s">
        <v>138</v>
      </c>
      <c r="B3" s="144"/>
      <c r="C3" s="144"/>
      <c r="D3" s="144"/>
      <c r="E3" s="144"/>
    </row>
    <row r="4" spans="1:5" x14ac:dyDescent="0.25">
      <c r="A4" s="20"/>
      <c r="B4" s="20"/>
      <c r="C4" s="20"/>
      <c r="D4" s="20"/>
      <c r="E4" s="20"/>
    </row>
    <row r="5" spans="1:5" x14ac:dyDescent="0.25">
      <c r="C5" s="38"/>
      <c r="D5" s="7"/>
      <c r="E5" s="38"/>
    </row>
    <row r="6" spans="1:5" x14ac:dyDescent="0.25">
      <c r="A6" s="145"/>
      <c r="B6" s="10" t="s">
        <v>18</v>
      </c>
      <c r="C6" s="10" t="s">
        <v>141</v>
      </c>
      <c r="D6" s="140"/>
      <c r="E6" s="10" t="s">
        <v>130</v>
      </c>
    </row>
    <row r="7" spans="1:5" x14ac:dyDescent="0.25">
      <c r="A7" s="145"/>
      <c r="B7" s="10" t="s">
        <v>19</v>
      </c>
      <c r="C7" s="39" t="s">
        <v>0</v>
      </c>
      <c r="D7" s="140"/>
      <c r="E7" s="39" t="s">
        <v>0</v>
      </c>
    </row>
    <row r="8" spans="1:5" ht="16.5" x14ac:dyDescent="0.25">
      <c r="A8" s="73" t="s">
        <v>53</v>
      </c>
      <c r="B8" s="73"/>
      <c r="C8" s="74"/>
      <c r="D8" s="74"/>
      <c r="E8" s="74"/>
    </row>
    <row r="9" spans="1:5" ht="20.100000000000001" customHeight="1" x14ac:dyDescent="0.25">
      <c r="A9" s="75" t="s">
        <v>105</v>
      </c>
      <c r="B9" s="75"/>
      <c r="C9" s="77">
        <v>1271078108</v>
      </c>
      <c r="D9" s="76"/>
      <c r="E9" s="77">
        <v>1204867555</v>
      </c>
    </row>
    <row r="10" spans="1:5" ht="20.100000000000001" customHeight="1" x14ac:dyDescent="0.25">
      <c r="A10" s="75" t="s">
        <v>106</v>
      </c>
      <c r="B10" s="75"/>
      <c r="C10" s="77">
        <v>-609525587</v>
      </c>
      <c r="D10" s="76"/>
      <c r="E10" s="77">
        <v>-550193641</v>
      </c>
    </row>
    <row r="11" spans="1:5" ht="20.100000000000001" customHeight="1" x14ac:dyDescent="0.25">
      <c r="A11" s="75" t="s">
        <v>54</v>
      </c>
      <c r="B11" s="75"/>
      <c r="C11" s="77">
        <v>62065096</v>
      </c>
      <c r="D11" s="76"/>
      <c r="E11" s="77">
        <v>44467452</v>
      </c>
    </row>
    <row r="12" spans="1:5" ht="20.100000000000001" customHeight="1" x14ac:dyDescent="0.25">
      <c r="A12" s="75" t="s">
        <v>55</v>
      </c>
      <c r="B12" s="75"/>
      <c r="C12" s="77">
        <v>-21080922</v>
      </c>
      <c r="D12" s="76"/>
      <c r="E12" s="77">
        <v>-14351189</v>
      </c>
    </row>
    <row r="13" spans="1:5" ht="23.25" customHeight="1" x14ac:dyDescent="0.25">
      <c r="A13" s="75" t="s">
        <v>148</v>
      </c>
      <c r="B13" s="128"/>
      <c r="C13" s="77">
        <v>14655052</v>
      </c>
      <c r="D13" s="76"/>
      <c r="E13" s="77">
        <v>24456665</v>
      </c>
    </row>
    <row r="14" spans="1:5" ht="24" customHeight="1" x14ac:dyDescent="0.25">
      <c r="A14" s="75" t="s">
        <v>162</v>
      </c>
      <c r="B14" s="75"/>
      <c r="C14" s="77">
        <v>6877960</v>
      </c>
      <c r="D14" s="76"/>
      <c r="E14" s="77">
        <v>7357058</v>
      </c>
    </row>
    <row r="15" spans="1:5" ht="24" customHeight="1" x14ac:dyDescent="0.25">
      <c r="A15" s="75" t="s">
        <v>107</v>
      </c>
      <c r="B15" s="75"/>
      <c r="C15" s="77">
        <v>-1172501</v>
      </c>
      <c r="D15" s="76"/>
      <c r="E15" s="77">
        <v>-4996040</v>
      </c>
    </row>
    <row r="16" spans="1:5" ht="20.100000000000001" customHeight="1" x14ac:dyDescent="0.25">
      <c r="A16" s="75" t="s">
        <v>84</v>
      </c>
      <c r="B16" s="75"/>
      <c r="C16" s="77">
        <v>10864482</v>
      </c>
      <c r="D16" s="76"/>
      <c r="E16" s="77">
        <v>9153734</v>
      </c>
    </row>
    <row r="17" spans="1:5" ht="16.5" x14ac:dyDescent="0.25">
      <c r="A17" s="75" t="s">
        <v>83</v>
      </c>
      <c r="B17" s="75"/>
      <c r="C17" s="77">
        <v>400721</v>
      </c>
      <c r="D17" s="76"/>
      <c r="E17" s="77">
        <v>108153</v>
      </c>
    </row>
    <row r="18" spans="1:5" ht="16.5" x14ac:dyDescent="0.25">
      <c r="A18" s="75" t="s">
        <v>102</v>
      </c>
      <c r="B18" s="75"/>
      <c r="C18" s="77">
        <v>-152697093</v>
      </c>
      <c r="D18" s="76"/>
      <c r="E18" s="77">
        <v>-143724604</v>
      </c>
    </row>
    <row r="19" spans="1:5" ht="20.100000000000001" customHeight="1" x14ac:dyDescent="0.25">
      <c r="A19" s="75" t="s">
        <v>56</v>
      </c>
      <c r="B19" s="75"/>
      <c r="C19" s="77">
        <v>-94331118</v>
      </c>
      <c r="D19" s="78"/>
      <c r="E19" s="77">
        <v>-111312291</v>
      </c>
    </row>
    <row r="20" spans="1:5" ht="20.100000000000001" customHeight="1" x14ac:dyDescent="0.25">
      <c r="A20" s="75"/>
      <c r="B20" s="75"/>
      <c r="C20" s="77"/>
      <c r="D20" s="76"/>
      <c r="E20" s="77"/>
    </row>
    <row r="21" spans="1:5" ht="33" x14ac:dyDescent="0.25">
      <c r="A21" s="73" t="s">
        <v>57</v>
      </c>
      <c r="B21" s="73"/>
      <c r="C21" s="80">
        <f>SUM(C9:C20)</f>
        <v>487134198</v>
      </c>
      <c r="D21" s="102"/>
      <c r="E21" s="80">
        <f>SUM(E9:E20)</f>
        <v>465832852</v>
      </c>
    </row>
    <row r="22" spans="1:5" ht="20.100000000000001" customHeight="1" x14ac:dyDescent="0.25">
      <c r="A22" s="92" t="s">
        <v>86</v>
      </c>
      <c r="B22" s="92"/>
      <c r="C22" s="81"/>
      <c r="D22" s="82"/>
      <c r="E22" s="81"/>
    </row>
    <row r="23" spans="1:5" ht="33" x14ac:dyDescent="0.25">
      <c r="A23" s="104" t="s">
        <v>108</v>
      </c>
      <c r="B23" s="104"/>
      <c r="C23" s="77">
        <v>-3175159</v>
      </c>
      <c r="D23" s="77"/>
      <c r="E23" s="77">
        <v>-512255</v>
      </c>
    </row>
    <row r="24" spans="1:5" ht="16.5" x14ac:dyDescent="0.25">
      <c r="A24" s="104" t="s">
        <v>109</v>
      </c>
      <c r="B24" s="104"/>
      <c r="C24" s="77">
        <v>-73831895</v>
      </c>
      <c r="D24" s="77"/>
      <c r="E24" s="77">
        <v>-46057495</v>
      </c>
    </row>
    <row r="25" spans="1:5" ht="20.100000000000001" customHeight="1" x14ac:dyDescent="0.25">
      <c r="A25" s="104" t="s">
        <v>110</v>
      </c>
      <c r="B25" s="104"/>
      <c r="C25" s="77">
        <v>-277504601</v>
      </c>
      <c r="D25" s="77"/>
      <c r="E25" s="77">
        <v>-2307548</v>
      </c>
    </row>
    <row r="26" spans="1:5" ht="20.100000000000001" customHeight="1" x14ac:dyDescent="0.25">
      <c r="A26" s="104" t="s">
        <v>111</v>
      </c>
      <c r="B26" s="104"/>
      <c r="C26" s="77">
        <v>-753988738</v>
      </c>
      <c r="D26" s="77"/>
      <c r="E26" s="77">
        <v>-252472239</v>
      </c>
    </row>
    <row r="27" spans="1:5" ht="20.100000000000001" customHeight="1" x14ac:dyDescent="0.25">
      <c r="A27" s="104" t="s">
        <v>112</v>
      </c>
      <c r="B27" s="104"/>
      <c r="C27" s="77">
        <v>198039154</v>
      </c>
      <c r="D27" s="77"/>
      <c r="E27" s="77">
        <v>146654645</v>
      </c>
    </row>
    <row r="28" spans="1:5" ht="20.100000000000001" customHeight="1" x14ac:dyDescent="0.25">
      <c r="A28" s="104" t="s">
        <v>113</v>
      </c>
      <c r="B28" s="104"/>
      <c r="C28" s="77">
        <v>23483899</v>
      </c>
      <c r="D28" s="77"/>
      <c r="E28" s="77">
        <v>1307242</v>
      </c>
    </row>
    <row r="29" spans="1:5" ht="20.100000000000001" customHeight="1" x14ac:dyDescent="0.25">
      <c r="A29" s="104" t="s">
        <v>114</v>
      </c>
      <c r="B29" s="104"/>
      <c r="C29" s="77">
        <v>-704082485</v>
      </c>
      <c r="D29" s="77"/>
      <c r="E29" s="77">
        <v>-505375588</v>
      </c>
    </row>
    <row r="30" spans="1:5" ht="20.100000000000001" customHeight="1" x14ac:dyDescent="0.25">
      <c r="A30" s="104" t="s">
        <v>86</v>
      </c>
      <c r="B30" s="104"/>
      <c r="C30" s="77"/>
      <c r="D30" s="77"/>
      <c r="E30" s="77"/>
    </row>
    <row r="31" spans="1:5" ht="20.100000000000001" customHeight="1" x14ac:dyDescent="0.25">
      <c r="A31" s="104" t="s">
        <v>115</v>
      </c>
      <c r="B31" s="104"/>
      <c r="C31" s="77">
        <v>691996764</v>
      </c>
      <c r="D31" s="77"/>
      <c r="E31" s="77">
        <v>328403316</v>
      </c>
    </row>
    <row r="32" spans="1:5" ht="20.100000000000001" customHeight="1" x14ac:dyDescent="0.25">
      <c r="A32" s="104" t="s">
        <v>116</v>
      </c>
      <c r="B32" s="104"/>
      <c r="C32" s="77">
        <v>24759105</v>
      </c>
      <c r="D32" s="77"/>
      <c r="E32" s="77">
        <v>26764082</v>
      </c>
    </row>
    <row r="33" spans="1:5" ht="20.100000000000001" customHeight="1" x14ac:dyDescent="0.25">
      <c r="A33" s="104" t="s">
        <v>117</v>
      </c>
      <c r="B33" s="104"/>
      <c r="C33" s="79">
        <v>36464446</v>
      </c>
      <c r="D33" s="76"/>
      <c r="E33" s="79">
        <v>29534994</v>
      </c>
    </row>
    <row r="34" spans="1:5" ht="40.5" customHeight="1" x14ac:dyDescent="0.25">
      <c r="A34" s="73" t="s">
        <v>164</v>
      </c>
      <c r="B34" s="73"/>
      <c r="C34" s="85">
        <f>SUM(C21:C33)</f>
        <v>-350705312</v>
      </c>
      <c r="D34" s="84"/>
      <c r="E34" s="85">
        <f>SUM(E21:E33)</f>
        <v>191772006</v>
      </c>
    </row>
    <row r="35" spans="1:5" ht="20.100000000000001" customHeight="1" x14ac:dyDescent="0.25">
      <c r="A35" s="73"/>
      <c r="B35" s="73"/>
      <c r="C35" s="102"/>
      <c r="D35" s="102"/>
      <c r="E35" s="102"/>
    </row>
    <row r="36" spans="1:5" ht="16.5" x14ac:dyDescent="0.25">
      <c r="A36" s="73" t="s">
        <v>58</v>
      </c>
      <c r="B36" s="73"/>
      <c r="C36" s="81"/>
      <c r="D36" s="82"/>
      <c r="E36" s="81"/>
    </row>
    <row r="37" spans="1:5" ht="16.5" x14ac:dyDescent="0.25">
      <c r="A37" s="104" t="s">
        <v>87</v>
      </c>
      <c r="B37" s="104"/>
      <c r="C37" s="77">
        <v>-2514679740</v>
      </c>
      <c r="D37" s="77"/>
      <c r="E37" s="77">
        <v>-2084050023</v>
      </c>
    </row>
    <row r="38" spans="1:5" ht="20.100000000000001" customHeight="1" x14ac:dyDescent="0.25">
      <c r="A38" s="104" t="s">
        <v>118</v>
      </c>
      <c r="B38" s="104"/>
      <c r="C38" s="77">
        <v>2008141440</v>
      </c>
      <c r="D38" s="77"/>
      <c r="E38" s="77">
        <v>2034274270</v>
      </c>
    </row>
    <row r="39" spans="1:5" ht="20.100000000000001" customHeight="1" x14ac:dyDescent="0.25">
      <c r="A39" s="104" t="s">
        <v>59</v>
      </c>
      <c r="B39" s="104"/>
      <c r="C39" s="77">
        <v>-15782710</v>
      </c>
      <c r="D39" s="77"/>
      <c r="E39" s="77">
        <v>-22255901</v>
      </c>
    </row>
    <row r="40" spans="1:5" ht="20.100000000000001" customHeight="1" x14ac:dyDescent="0.25">
      <c r="A40" s="104" t="s">
        <v>119</v>
      </c>
      <c r="B40" s="104"/>
      <c r="C40" s="77">
        <v>530435</v>
      </c>
      <c r="D40" s="77"/>
      <c r="E40" s="77">
        <v>58160</v>
      </c>
    </row>
    <row r="41" spans="1:5" ht="20.100000000000001" customHeight="1" x14ac:dyDescent="0.25">
      <c r="A41" s="104" t="s">
        <v>120</v>
      </c>
      <c r="B41" s="104"/>
      <c r="C41" s="77">
        <v>9867345</v>
      </c>
      <c r="D41" s="77"/>
      <c r="E41" s="77">
        <v>0</v>
      </c>
    </row>
    <row r="42" spans="1:5" ht="33" hidden="1" x14ac:dyDescent="0.25">
      <c r="A42" s="104" t="s">
        <v>121</v>
      </c>
      <c r="B42" s="104"/>
      <c r="C42" s="77"/>
      <c r="D42" s="77"/>
      <c r="E42" s="77"/>
    </row>
    <row r="43" spans="1:5" ht="20.100000000000001" customHeight="1" x14ac:dyDescent="0.25">
      <c r="A43" s="104" t="s">
        <v>122</v>
      </c>
      <c r="B43" s="104"/>
      <c r="C43" s="77">
        <v>425124</v>
      </c>
      <c r="D43" s="77"/>
      <c r="E43" s="77">
        <v>89416</v>
      </c>
    </row>
    <row r="44" spans="1:5" ht="39.75" customHeight="1" x14ac:dyDescent="0.25">
      <c r="A44" s="104" t="s">
        <v>163</v>
      </c>
      <c r="B44" s="129">
        <v>13</v>
      </c>
      <c r="C44" s="77">
        <v>-889535315</v>
      </c>
      <c r="D44" s="77"/>
      <c r="E44" s="77">
        <v>0</v>
      </c>
    </row>
    <row r="45" spans="1:5" ht="33" x14ac:dyDescent="0.25">
      <c r="A45" s="73" t="s">
        <v>165</v>
      </c>
      <c r="B45" s="73"/>
      <c r="C45" s="86">
        <f>SUM(C37:C44)</f>
        <v>-1401033421</v>
      </c>
      <c r="D45" s="84"/>
      <c r="E45" s="86">
        <f>SUM(E37:E44)</f>
        <v>-71884078</v>
      </c>
    </row>
    <row r="46" spans="1:5" ht="20.100000000000001" customHeight="1" x14ac:dyDescent="0.25">
      <c r="A46" s="73" t="s">
        <v>60</v>
      </c>
      <c r="B46" s="73"/>
      <c r="C46" s="83"/>
      <c r="D46" s="102"/>
      <c r="E46" s="83"/>
    </row>
    <row r="47" spans="1:5" ht="20.100000000000001" customHeight="1" x14ac:dyDescent="0.25">
      <c r="A47" s="104" t="s">
        <v>31</v>
      </c>
      <c r="B47" s="129">
        <v>17</v>
      </c>
      <c r="C47" s="77">
        <v>700378046</v>
      </c>
      <c r="D47" s="77"/>
      <c r="E47" s="77">
        <v>217799500</v>
      </c>
    </row>
    <row r="48" spans="1:5" ht="20.100000000000001" customHeight="1" x14ac:dyDescent="0.25">
      <c r="A48" s="104" t="s">
        <v>88</v>
      </c>
      <c r="B48" s="129">
        <v>17</v>
      </c>
      <c r="C48" s="77">
        <v>-409382745</v>
      </c>
      <c r="D48" s="77"/>
      <c r="E48" s="77">
        <v>-274803103</v>
      </c>
    </row>
    <row r="49" spans="1:5" ht="20.100000000000001" customHeight="1" x14ac:dyDescent="0.25">
      <c r="A49" s="104" t="s">
        <v>89</v>
      </c>
      <c r="B49" s="129">
        <v>18</v>
      </c>
      <c r="C49" s="77">
        <v>340335317</v>
      </c>
      <c r="D49" s="77"/>
      <c r="E49" s="77">
        <v>288377781</v>
      </c>
    </row>
    <row r="50" spans="1:5" ht="20.100000000000001" customHeight="1" x14ac:dyDescent="0.25">
      <c r="A50" s="104" t="s">
        <v>90</v>
      </c>
      <c r="B50" s="129">
        <v>18</v>
      </c>
      <c r="C50" s="77">
        <v>-261560242</v>
      </c>
      <c r="D50" s="77"/>
      <c r="E50" s="77">
        <v>-220243607</v>
      </c>
    </row>
    <row r="51" spans="1:5" ht="34.5" customHeight="1" x14ac:dyDescent="0.25">
      <c r="A51" s="104" t="s">
        <v>166</v>
      </c>
      <c r="B51" s="129"/>
      <c r="C51" s="77">
        <v>-100000000</v>
      </c>
      <c r="D51" s="77"/>
      <c r="E51" s="77"/>
    </row>
    <row r="52" spans="1:5" ht="20.100000000000001" customHeight="1" x14ac:dyDescent="0.25">
      <c r="A52" s="104" t="s">
        <v>91</v>
      </c>
      <c r="B52" s="129">
        <v>22</v>
      </c>
      <c r="C52" s="77"/>
      <c r="D52" s="77"/>
      <c r="E52" s="77">
        <v>155000000</v>
      </c>
    </row>
    <row r="53" spans="1:5" ht="20.100000000000001" customHeight="1" x14ac:dyDescent="0.25">
      <c r="A53" s="104" t="s">
        <v>92</v>
      </c>
      <c r="B53" s="129">
        <v>16</v>
      </c>
      <c r="C53" s="77">
        <v>1747634032</v>
      </c>
      <c r="D53" s="77"/>
      <c r="E53" s="77">
        <v>498052426</v>
      </c>
    </row>
    <row r="54" spans="1:5" ht="20.100000000000001" customHeight="1" x14ac:dyDescent="0.25">
      <c r="A54" s="104" t="s">
        <v>123</v>
      </c>
      <c r="B54" s="129">
        <v>16</v>
      </c>
      <c r="C54" s="77">
        <v>-458130998</v>
      </c>
      <c r="D54" s="77"/>
      <c r="E54" s="77">
        <v>-112706110</v>
      </c>
    </row>
    <row r="55" spans="1:5" ht="20.100000000000001" hidden="1" customHeight="1" x14ac:dyDescent="0.25">
      <c r="A55" s="104" t="s">
        <v>124</v>
      </c>
      <c r="B55" s="129"/>
      <c r="C55" s="77"/>
      <c r="D55" s="77"/>
      <c r="E55" s="77"/>
    </row>
    <row r="56" spans="1:5" ht="20.100000000000001" customHeight="1" x14ac:dyDescent="0.25">
      <c r="A56" s="104" t="s">
        <v>16</v>
      </c>
      <c r="B56" s="129">
        <v>22</v>
      </c>
      <c r="C56" s="77">
        <v>-126166681</v>
      </c>
      <c r="D56" s="77"/>
      <c r="E56" s="77">
        <v>-58616338</v>
      </c>
    </row>
    <row r="57" spans="1:5" ht="20.100000000000001" hidden="1" customHeight="1" x14ac:dyDescent="0.25">
      <c r="A57" s="104" t="s">
        <v>101</v>
      </c>
      <c r="B57" s="129">
        <v>22</v>
      </c>
      <c r="C57" s="79"/>
      <c r="D57" s="77"/>
      <c r="E57" s="79" t="s">
        <v>79</v>
      </c>
    </row>
    <row r="58" spans="1:5" ht="37.5" customHeight="1" x14ac:dyDescent="0.25">
      <c r="A58" s="73" t="s">
        <v>167</v>
      </c>
      <c r="B58" s="73"/>
      <c r="C58" s="86">
        <f>SUM(C47:C57)</f>
        <v>1433106729</v>
      </c>
      <c r="D58" s="84"/>
      <c r="E58" s="86">
        <f>SUM(E47:E57)</f>
        <v>492860549</v>
      </c>
    </row>
    <row r="59" spans="1:5" ht="20.100000000000001" customHeight="1" x14ac:dyDescent="0.25">
      <c r="A59" s="75"/>
      <c r="B59" s="75"/>
      <c r="C59" s="105"/>
      <c r="D59" s="82"/>
      <c r="E59" s="81"/>
    </row>
    <row r="60" spans="1:5" ht="33" customHeight="1" x14ac:dyDescent="0.25">
      <c r="A60" s="75" t="s">
        <v>93</v>
      </c>
      <c r="B60" s="75"/>
      <c r="C60" s="77">
        <v>41529355</v>
      </c>
      <c r="D60" s="76"/>
      <c r="E60" s="77">
        <v>3779324</v>
      </c>
    </row>
    <row r="61" spans="1:5" ht="16.5" x14ac:dyDescent="0.25">
      <c r="A61" s="75" t="s">
        <v>94</v>
      </c>
      <c r="B61" s="75"/>
      <c r="C61" s="77">
        <v>25030</v>
      </c>
      <c r="D61" s="76"/>
      <c r="E61" s="77">
        <v>-39111</v>
      </c>
    </row>
    <row r="62" spans="1:5" ht="34.5" customHeight="1" x14ac:dyDescent="0.25">
      <c r="A62" s="73" t="s">
        <v>95</v>
      </c>
      <c r="B62" s="73"/>
      <c r="C62" s="133">
        <f>SUM(C60:C61,C58,C45,C34)</f>
        <v>-277077619</v>
      </c>
      <c r="D62" s="84"/>
      <c r="E62" s="133">
        <f>SUM(E60:E61,E58,E45,E34)</f>
        <v>616488690</v>
      </c>
    </row>
    <row r="63" spans="1:5" ht="20.100000000000001" customHeight="1" x14ac:dyDescent="0.25">
      <c r="A63" s="75" t="s">
        <v>96</v>
      </c>
      <c r="B63" s="128">
        <v>6</v>
      </c>
      <c r="C63" s="82">
        <v>2214953148</v>
      </c>
      <c r="D63" s="82"/>
      <c r="E63" s="82">
        <v>2293973195</v>
      </c>
    </row>
    <row r="64" spans="1:5" ht="36" customHeight="1" x14ac:dyDescent="0.25">
      <c r="A64" s="75" t="s">
        <v>169</v>
      </c>
      <c r="B64" s="128">
        <v>13</v>
      </c>
      <c r="C64" s="134">
        <v>695508737</v>
      </c>
      <c r="D64" s="102"/>
      <c r="E64" s="135" t="s">
        <v>79</v>
      </c>
    </row>
    <row r="65" spans="1:5" ht="22.5" customHeight="1" x14ac:dyDescent="0.25">
      <c r="A65" s="73" t="s">
        <v>136</v>
      </c>
      <c r="B65" s="128">
        <v>6</v>
      </c>
      <c r="C65" s="102">
        <f>C64+C63+C62</f>
        <v>2633384266</v>
      </c>
      <c r="D65" s="102">
        <f t="shared" ref="D65" si="0">D64+D63+D62</f>
        <v>0</v>
      </c>
      <c r="E65" s="102">
        <f>C63</f>
        <v>2214953148</v>
      </c>
    </row>
    <row r="66" spans="1:5" ht="36" customHeight="1" x14ac:dyDescent="0.25">
      <c r="A66" s="73" t="s">
        <v>168</v>
      </c>
      <c r="B66" s="128">
        <v>13</v>
      </c>
      <c r="C66" s="134" t="s">
        <v>79</v>
      </c>
      <c r="D66" s="102"/>
      <c r="E66" s="135">
        <f>C64</f>
        <v>695508737</v>
      </c>
    </row>
    <row r="67" spans="1:5" ht="20.100000000000001" customHeight="1" thickBot="1" x14ac:dyDescent="0.3">
      <c r="A67" s="73" t="s">
        <v>97</v>
      </c>
      <c r="B67" s="128"/>
      <c r="C67" s="87">
        <f>SUM(C65:C66)</f>
        <v>2633384266</v>
      </c>
      <c r="D67" s="102"/>
      <c r="E67" s="87">
        <f>SUM(E65:E66)</f>
        <v>2910461885</v>
      </c>
    </row>
    <row r="68" spans="1:5" ht="16.5" thickTop="1" x14ac:dyDescent="0.25"/>
    <row r="71" spans="1:5" s="40" customFormat="1" ht="18.75" x14ac:dyDescent="0.3">
      <c r="A71" s="1" t="str">
        <f>Ф1!A58</f>
        <v>Заместитель Председателя Правления</v>
      </c>
      <c r="B71" s="1"/>
      <c r="C71" s="22"/>
      <c r="D71" s="4"/>
      <c r="E71" s="4" t="str">
        <f>[6]Ф2!E57</f>
        <v>Хамитов Е.Е.</v>
      </c>
    </row>
    <row r="72" spans="1:5" s="40" customFormat="1" ht="21" customHeight="1" x14ac:dyDescent="0.3">
      <c r="A72" s="2"/>
      <c r="B72" s="2"/>
      <c r="C72" s="23"/>
      <c r="D72" s="8"/>
      <c r="E72" s="24"/>
    </row>
    <row r="73" spans="1:5" s="40" customFormat="1" ht="18.75" x14ac:dyDescent="0.3">
      <c r="A73" s="1" t="s">
        <v>80</v>
      </c>
      <c r="B73" s="1"/>
      <c r="C73" s="22"/>
      <c r="D73" s="4"/>
      <c r="E73" s="4" t="str">
        <f>[6]Ф2!E59</f>
        <v>Есенгараева К.Д.</v>
      </c>
    </row>
  </sheetData>
  <mergeCells count="4">
    <mergeCell ref="A2:E2"/>
    <mergeCell ref="A3:E3"/>
    <mergeCell ref="A6:A7"/>
    <mergeCell ref="D6:D7"/>
  </mergeCells>
  <pageMargins left="0.98425196850393704" right="0.39370078740157483" top="0.59055118110236227" bottom="0.59055118110236227" header="0.31496062992125984" footer="0.31496062992125984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L35"/>
  <sheetViews>
    <sheetView tabSelected="1" view="pageBreakPreview" zoomScale="70" zoomScaleNormal="60" zoomScaleSheetLayoutView="70" zoomScalePageLayoutView="50" workbookViewId="0">
      <selection activeCell="F8" sqref="F8"/>
    </sheetView>
  </sheetViews>
  <sheetFormatPr defaultColWidth="9.140625" defaultRowHeight="15.75" x14ac:dyDescent="0.25"/>
  <cols>
    <col min="1" max="1" width="1.85546875" style="25" customWidth="1"/>
    <col min="2" max="2" width="75.140625" style="25" customWidth="1"/>
    <col min="3" max="3" width="18" style="26" customWidth="1"/>
    <col min="4" max="4" width="16.140625" style="26" customWidth="1"/>
    <col min="5" max="5" width="20.28515625" style="26" hidden="1" customWidth="1"/>
    <col min="6" max="6" width="19.7109375" style="26" customWidth="1"/>
    <col min="7" max="8" width="17.28515625" style="26" customWidth="1"/>
    <col min="9" max="9" width="19.140625" style="26" customWidth="1"/>
    <col min="10" max="11" width="17.28515625" style="26" hidden="1" customWidth="1"/>
    <col min="12" max="12" width="16.85546875" style="26" customWidth="1"/>
    <col min="13" max="13" width="8.85546875" style="25" customWidth="1"/>
    <col min="14" max="16384" width="9.140625" style="25"/>
  </cols>
  <sheetData>
    <row r="2" spans="2:12" ht="18.75" x14ac:dyDescent="0.25">
      <c r="B2" s="146" t="s">
        <v>75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2:12" ht="18.75" x14ac:dyDescent="0.25">
      <c r="B3" s="147" t="str">
        <f>[6]Ф3!A3</f>
        <v xml:space="preserve"> АО "Национальный управляющий холдинг "Байтерек"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2:12" ht="22.5" customHeight="1" x14ac:dyDescent="0.25">
      <c r="B4" s="146" t="s">
        <v>179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</row>
    <row r="5" spans="2:12" x14ac:dyDescent="0.25">
      <c r="C5" s="148" t="s">
        <v>66</v>
      </c>
      <c r="D5" s="148"/>
      <c r="E5" s="148"/>
      <c r="F5" s="148"/>
      <c r="G5" s="148"/>
      <c r="H5" s="148"/>
      <c r="I5" s="148"/>
      <c r="J5" s="148"/>
      <c r="L5" s="27"/>
    </row>
    <row r="6" spans="2:12" ht="94.5" x14ac:dyDescent="0.25">
      <c r="B6" s="93" t="s">
        <v>68</v>
      </c>
      <c r="C6" s="97" t="s">
        <v>12</v>
      </c>
      <c r="D6" s="97" t="s">
        <v>61</v>
      </c>
      <c r="E6" s="97" t="s">
        <v>39</v>
      </c>
      <c r="F6" s="97" t="s">
        <v>67</v>
      </c>
      <c r="G6" s="97" t="s">
        <v>41</v>
      </c>
      <c r="H6" s="97" t="s">
        <v>137</v>
      </c>
      <c r="I6" s="97" t="s">
        <v>62</v>
      </c>
      <c r="J6" s="97" t="s">
        <v>63</v>
      </c>
      <c r="K6" s="97" t="s">
        <v>64</v>
      </c>
      <c r="L6" s="98" t="s">
        <v>65</v>
      </c>
    </row>
    <row r="7" spans="2:12" x14ac:dyDescent="0.25">
      <c r="B7" s="28" t="s">
        <v>170</v>
      </c>
      <c r="C7" s="109">
        <v>1521238962</v>
      </c>
      <c r="D7" s="110">
        <v>-49796105</v>
      </c>
      <c r="E7" s="110">
        <v>0</v>
      </c>
      <c r="F7" s="110">
        <v>292555754</v>
      </c>
      <c r="G7" s="110">
        <v>26950799</v>
      </c>
      <c r="H7" s="110">
        <v>-993164</v>
      </c>
      <c r="I7" s="110">
        <v>875548658</v>
      </c>
      <c r="J7" s="110"/>
      <c r="K7" s="110">
        <v>0</v>
      </c>
      <c r="L7" s="109">
        <f>SUM(C7:I7)</f>
        <v>2665504904</v>
      </c>
    </row>
    <row r="8" spans="2:12" x14ac:dyDescent="0.25">
      <c r="B8" s="29" t="s">
        <v>70</v>
      </c>
      <c r="C8" s="111">
        <v>0</v>
      </c>
      <c r="D8" s="112">
        <v>0</v>
      </c>
      <c r="E8" s="111">
        <v>0</v>
      </c>
      <c r="F8" s="111">
        <v>0</v>
      </c>
      <c r="G8" s="111">
        <v>0</v>
      </c>
      <c r="H8" s="111"/>
      <c r="I8" s="113">
        <f>Ф2!C38</f>
        <v>408220102</v>
      </c>
      <c r="J8" s="113"/>
      <c r="K8" s="120">
        <v>0</v>
      </c>
      <c r="L8" s="113">
        <f>I8</f>
        <v>408220102</v>
      </c>
    </row>
    <row r="9" spans="2:12" x14ac:dyDescent="0.25">
      <c r="B9" s="29" t="s">
        <v>98</v>
      </c>
      <c r="C9" s="111">
        <v>0</v>
      </c>
      <c r="D9" s="114">
        <f>Ф2!C44</f>
        <v>8914939</v>
      </c>
      <c r="E9" s="116">
        <v>0</v>
      </c>
      <c r="F9" s="111">
        <v>0</v>
      </c>
      <c r="G9" s="117">
        <v>0</v>
      </c>
      <c r="H9" s="114" t="str">
        <f>Ф2!C31</f>
        <v>-</v>
      </c>
      <c r="I9" s="117">
        <v>0</v>
      </c>
      <c r="J9" s="115"/>
      <c r="K9" s="117">
        <v>0</v>
      </c>
      <c r="L9" s="114">
        <f>SUM(D9:I9)</f>
        <v>8914939</v>
      </c>
    </row>
    <row r="10" spans="2:12" ht="31.5" x14ac:dyDescent="0.25">
      <c r="B10" s="29" t="s">
        <v>171</v>
      </c>
      <c r="C10" s="111"/>
      <c r="D10" s="115"/>
      <c r="E10" s="116"/>
      <c r="F10" s="111"/>
      <c r="G10" s="117"/>
      <c r="H10" s="114">
        <f>Ф2!C42</f>
        <v>7941502</v>
      </c>
      <c r="I10" s="117"/>
      <c r="J10" s="115"/>
      <c r="K10" s="117"/>
      <c r="L10" s="115">
        <f>H10</f>
        <v>7941502</v>
      </c>
    </row>
    <row r="11" spans="2:12" x14ac:dyDescent="0.25">
      <c r="B11" s="28" t="s">
        <v>71</v>
      </c>
      <c r="C11" s="118">
        <f t="shared" ref="C11:G11" si="0">SUM(C8:C9)</f>
        <v>0</v>
      </c>
      <c r="D11" s="119">
        <f t="shared" si="0"/>
        <v>8914939</v>
      </c>
      <c r="E11" s="118">
        <f t="shared" si="0"/>
        <v>0</v>
      </c>
      <c r="F11" s="118">
        <f t="shared" si="0"/>
        <v>0</v>
      </c>
      <c r="G11" s="118">
        <f t="shared" si="0"/>
        <v>0</v>
      </c>
      <c r="H11" s="110">
        <f>H10</f>
        <v>7941502</v>
      </c>
      <c r="I11" s="110">
        <f t="shared" ref="I11" si="1">SUM(I8:I9)</f>
        <v>408220102</v>
      </c>
      <c r="J11" s="110"/>
      <c r="K11" s="110">
        <f t="shared" ref="K11" si="2">SUM(K8:K9)</f>
        <v>0</v>
      </c>
      <c r="L11" s="110">
        <f>SUM(D11:I11)</f>
        <v>425076543</v>
      </c>
    </row>
    <row r="12" spans="2:12" x14ac:dyDescent="0.25">
      <c r="B12" s="29" t="s">
        <v>172</v>
      </c>
      <c r="C12" s="120">
        <v>0</v>
      </c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14">
        <v>-126166681</v>
      </c>
      <c r="J12" s="114"/>
      <c r="K12" s="120">
        <v>0</v>
      </c>
      <c r="L12" s="114">
        <f>I12</f>
        <v>-126166681</v>
      </c>
    </row>
    <row r="13" spans="2:12" ht="30" x14ac:dyDescent="0.25">
      <c r="B13" s="107" t="s">
        <v>173</v>
      </c>
      <c r="C13" s="120"/>
      <c r="D13" s="120"/>
      <c r="E13" s="120"/>
      <c r="F13" s="114">
        <v>37206750</v>
      </c>
      <c r="G13" s="120"/>
      <c r="H13" s="120">
        <v>0</v>
      </c>
      <c r="I13" s="114"/>
      <c r="J13" s="122"/>
      <c r="K13" s="120"/>
      <c r="L13" s="114">
        <f>F13</f>
        <v>37206750</v>
      </c>
    </row>
    <row r="14" spans="2:12" x14ac:dyDescent="0.25">
      <c r="B14" s="107" t="s">
        <v>174</v>
      </c>
      <c r="C14" s="120">
        <v>0</v>
      </c>
      <c r="D14" s="120">
        <v>0</v>
      </c>
      <c r="E14" s="120"/>
      <c r="F14" s="120">
        <v>0</v>
      </c>
      <c r="G14" s="114">
        <v>11787922</v>
      </c>
      <c r="H14" s="114">
        <v>0</v>
      </c>
      <c r="I14" s="114">
        <f>-G14</f>
        <v>-11787922</v>
      </c>
      <c r="J14" s="122"/>
      <c r="K14" s="114"/>
      <c r="L14" s="114">
        <f t="shared" ref="L14" si="3">SUM(J14:K14)</f>
        <v>0</v>
      </c>
    </row>
    <row r="15" spans="2:12" ht="16.5" thickBot="1" x14ac:dyDescent="0.3">
      <c r="B15" s="28" t="s">
        <v>175</v>
      </c>
      <c r="C15" s="123">
        <f>SUM(C7:C12)</f>
        <v>1521238962</v>
      </c>
      <c r="D15" s="124">
        <f>SUM(D7:D9)</f>
        <v>-40881166</v>
      </c>
      <c r="E15" s="125">
        <f>SUM(E7:E12)</f>
        <v>0</v>
      </c>
      <c r="F15" s="125">
        <f>SUM(F7:F14)</f>
        <v>329762504</v>
      </c>
      <c r="G15" s="125">
        <f>SUM(G7:G14)</f>
        <v>38738721</v>
      </c>
      <c r="H15" s="124">
        <f>H11+H7</f>
        <v>6948338</v>
      </c>
      <c r="I15" s="125">
        <f>SUM(I7:I14)-I8</f>
        <v>1145814157</v>
      </c>
      <c r="J15" s="124"/>
      <c r="K15" s="124">
        <f>SUM(K7:K8)+K14</f>
        <v>0</v>
      </c>
      <c r="L15" s="123">
        <f>SUM(L11:L14)+L7</f>
        <v>3001621516</v>
      </c>
    </row>
    <row r="16" spans="2:12" ht="19.5" thickTop="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</row>
    <row r="17" spans="2:12" x14ac:dyDescent="0.25">
      <c r="C17" s="148" t="s">
        <v>66</v>
      </c>
      <c r="D17" s="148"/>
      <c r="E17" s="148"/>
      <c r="F17" s="148"/>
      <c r="G17" s="148"/>
      <c r="H17" s="148"/>
      <c r="I17" s="148"/>
      <c r="J17" s="148"/>
      <c r="L17" s="27"/>
    </row>
    <row r="18" spans="2:12" ht="94.5" x14ac:dyDescent="0.25">
      <c r="B18" s="93" t="s">
        <v>68</v>
      </c>
      <c r="C18" s="97" t="s">
        <v>12</v>
      </c>
      <c r="D18" s="97" t="s">
        <v>61</v>
      </c>
      <c r="E18" s="97" t="s">
        <v>39</v>
      </c>
      <c r="F18" s="97" t="s">
        <v>67</v>
      </c>
      <c r="G18" s="97" t="s">
        <v>41</v>
      </c>
      <c r="H18" s="97" t="s">
        <v>137</v>
      </c>
      <c r="I18" s="97" t="s">
        <v>62</v>
      </c>
      <c r="J18" s="97" t="s">
        <v>63</v>
      </c>
      <c r="K18" s="97" t="s">
        <v>64</v>
      </c>
      <c r="L18" s="98" t="s">
        <v>65</v>
      </c>
    </row>
    <row r="19" spans="2:12" x14ac:dyDescent="0.25">
      <c r="B19" s="28" t="s">
        <v>131</v>
      </c>
      <c r="C19" s="109">
        <v>1366238962</v>
      </c>
      <c r="D19" s="110">
        <v>-65072162</v>
      </c>
      <c r="E19" s="110">
        <v>0</v>
      </c>
      <c r="F19" s="110">
        <v>241088410</v>
      </c>
      <c r="G19" s="110">
        <v>31125936</v>
      </c>
      <c r="H19" s="110">
        <v>0</v>
      </c>
      <c r="I19" s="110">
        <v>524684592</v>
      </c>
      <c r="J19" s="110"/>
      <c r="K19" s="110">
        <v>0</v>
      </c>
      <c r="L19" s="109">
        <f>SUM(C19:I19)</f>
        <v>2098065738</v>
      </c>
    </row>
    <row r="20" spans="2:12" x14ac:dyDescent="0.25">
      <c r="B20" s="29" t="s">
        <v>70</v>
      </c>
      <c r="C20" s="111">
        <v>0</v>
      </c>
      <c r="D20" s="112">
        <v>0</v>
      </c>
      <c r="E20" s="111">
        <v>0</v>
      </c>
      <c r="F20" s="111">
        <v>0</v>
      </c>
      <c r="G20" s="111">
        <v>0</v>
      </c>
      <c r="H20" s="111"/>
      <c r="I20" s="113">
        <f>Ф2!E38</f>
        <v>407646787</v>
      </c>
      <c r="J20" s="113"/>
      <c r="K20" s="120">
        <v>0</v>
      </c>
      <c r="L20" s="113">
        <f>I20</f>
        <v>407646787</v>
      </c>
    </row>
    <row r="21" spans="2:12" x14ac:dyDescent="0.25">
      <c r="B21" s="29" t="s">
        <v>98</v>
      </c>
      <c r="C21" s="111">
        <v>0</v>
      </c>
      <c r="D21" s="115">
        <f>Ф2!E44+Ф2!E45</f>
        <v>15276057</v>
      </c>
      <c r="E21" s="116">
        <v>0</v>
      </c>
      <c r="F21" s="111">
        <v>0</v>
      </c>
      <c r="G21" s="117">
        <v>0</v>
      </c>
      <c r="H21" s="114">
        <f>Ф2!E42</f>
        <v>-993164</v>
      </c>
      <c r="I21" s="117">
        <v>0</v>
      </c>
      <c r="J21" s="115"/>
      <c r="K21" s="117">
        <v>0</v>
      </c>
      <c r="L21" s="115">
        <f>SUM(D21:I21)</f>
        <v>14282893</v>
      </c>
    </row>
    <row r="22" spans="2:12" x14ac:dyDescent="0.25">
      <c r="B22" s="28" t="s">
        <v>71</v>
      </c>
      <c r="C22" s="118">
        <f t="shared" ref="C22:K22" si="4">SUM(C20:C21)</f>
        <v>0</v>
      </c>
      <c r="D22" s="119">
        <f t="shared" si="4"/>
        <v>15276057</v>
      </c>
      <c r="E22" s="118">
        <f t="shared" si="4"/>
        <v>0</v>
      </c>
      <c r="F22" s="118">
        <f t="shared" si="4"/>
        <v>0</v>
      </c>
      <c r="G22" s="118">
        <f t="shared" si="4"/>
        <v>0</v>
      </c>
      <c r="H22" s="110">
        <f>H21</f>
        <v>-993164</v>
      </c>
      <c r="I22" s="110">
        <f t="shared" si="4"/>
        <v>407646787</v>
      </c>
      <c r="J22" s="110"/>
      <c r="K22" s="110">
        <f t="shared" si="4"/>
        <v>0</v>
      </c>
      <c r="L22" s="110">
        <f>SUM(D22:I22)</f>
        <v>421929680</v>
      </c>
    </row>
    <row r="23" spans="2:12" x14ac:dyDescent="0.25">
      <c r="B23" s="29" t="s">
        <v>176</v>
      </c>
      <c r="C23" s="108">
        <v>155000000</v>
      </c>
      <c r="D23" s="120">
        <v>0</v>
      </c>
      <c r="E23" s="121">
        <v>0</v>
      </c>
      <c r="F23" s="120">
        <v>0</v>
      </c>
      <c r="G23" s="120">
        <v>0</v>
      </c>
      <c r="H23" s="120">
        <v>0</v>
      </c>
      <c r="I23" s="120">
        <v>0</v>
      </c>
      <c r="J23" s="122"/>
      <c r="K23" s="120">
        <v>0</v>
      </c>
      <c r="L23" s="114">
        <f>C23</f>
        <v>155000000</v>
      </c>
    </row>
    <row r="24" spans="2:12" x14ac:dyDescent="0.25">
      <c r="B24" s="29" t="s">
        <v>172</v>
      </c>
      <c r="C24" s="120">
        <v>0</v>
      </c>
      <c r="D24" s="120">
        <v>0</v>
      </c>
      <c r="E24" s="120">
        <v>0</v>
      </c>
      <c r="F24" s="120">
        <v>0</v>
      </c>
      <c r="G24" s="120">
        <v>0</v>
      </c>
      <c r="H24" s="120">
        <v>0</v>
      </c>
      <c r="I24" s="114">
        <v>-58616337.626000002</v>
      </c>
      <c r="J24" s="114"/>
      <c r="K24" s="120">
        <v>0</v>
      </c>
      <c r="L24" s="114">
        <f>I24</f>
        <v>-58616337.626000002</v>
      </c>
    </row>
    <row r="25" spans="2:12" ht="45" x14ac:dyDescent="0.25">
      <c r="B25" s="107" t="s">
        <v>177</v>
      </c>
      <c r="C25" s="120">
        <v>0</v>
      </c>
      <c r="D25" s="120">
        <v>0</v>
      </c>
      <c r="E25" s="120">
        <v>0</v>
      </c>
      <c r="F25" s="114">
        <v>0</v>
      </c>
      <c r="G25" s="120">
        <v>0</v>
      </c>
      <c r="H25" s="120">
        <v>0</v>
      </c>
      <c r="I25" s="114">
        <v>-2341520</v>
      </c>
      <c r="J25" s="122"/>
      <c r="K25" s="120">
        <v>0</v>
      </c>
      <c r="L25" s="114">
        <f>I25</f>
        <v>-2341520</v>
      </c>
    </row>
    <row r="26" spans="2:12" ht="30" x14ac:dyDescent="0.25">
      <c r="B26" s="107" t="s">
        <v>178</v>
      </c>
      <c r="C26" s="120"/>
      <c r="D26" s="120"/>
      <c r="E26" s="120"/>
      <c r="F26" s="114">
        <v>51467344</v>
      </c>
      <c r="G26" s="120"/>
      <c r="H26" s="120">
        <v>0</v>
      </c>
      <c r="I26" s="114"/>
      <c r="J26" s="122"/>
      <c r="K26" s="120"/>
      <c r="L26" s="114">
        <f>F26</f>
        <v>51467344</v>
      </c>
    </row>
    <row r="27" spans="2:12" x14ac:dyDescent="0.25">
      <c r="B27" s="107" t="s">
        <v>127</v>
      </c>
      <c r="C27" s="120">
        <v>0</v>
      </c>
      <c r="D27" s="120">
        <v>0</v>
      </c>
      <c r="E27" s="120"/>
      <c r="F27" s="120">
        <v>0</v>
      </c>
      <c r="G27" s="114">
        <v>-4175137</v>
      </c>
      <c r="H27" s="114">
        <v>0</v>
      </c>
      <c r="I27" s="114">
        <f>-G27</f>
        <v>4175137</v>
      </c>
      <c r="J27" s="122"/>
      <c r="K27" s="114"/>
      <c r="L27" s="114">
        <f t="shared" ref="L27" si="5">SUM(J27:K27)</f>
        <v>0</v>
      </c>
    </row>
    <row r="28" spans="2:12" ht="16.5" thickBot="1" x14ac:dyDescent="0.3">
      <c r="B28" s="28" t="s">
        <v>132</v>
      </c>
      <c r="C28" s="123">
        <f>SUM(C19:C25)</f>
        <v>1521238962</v>
      </c>
      <c r="D28" s="124">
        <f>SUM(D19:D21)</f>
        <v>-49796105</v>
      </c>
      <c r="E28" s="125">
        <f>SUM(E19:E25)</f>
        <v>0</v>
      </c>
      <c r="F28" s="125">
        <f>SUM(F19:F27)</f>
        <v>292555754</v>
      </c>
      <c r="G28" s="125">
        <f>SUM(G19:G27)</f>
        <v>26950799</v>
      </c>
      <c r="H28" s="124">
        <f>H22</f>
        <v>-993164</v>
      </c>
      <c r="I28" s="125">
        <f>SUM(I19:I27)-I20</f>
        <v>875548658.37400007</v>
      </c>
      <c r="J28" s="124"/>
      <c r="K28" s="124">
        <f>SUM(K19:K20)+K27</f>
        <v>0</v>
      </c>
      <c r="L28" s="123">
        <f>SUM(L22:L27)+L19</f>
        <v>2665504904.3740001</v>
      </c>
    </row>
    <row r="29" spans="2:12" ht="19.5" thickTop="1" x14ac:dyDescent="0.25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</row>
    <row r="30" spans="2:12" x14ac:dyDescent="0.25">
      <c r="B30" s="28"/>
      <c r="C30" s="42"/>
      <c r="D30" s="42"/>
      <c r="E30" s="42"/>
      <c r="F30" s="42"/>
      <c r="G30" s="41"/>
      <c r="H30" s="41"/>
      <c r="I30" s="41"/>
      <c r="J30" s="41"/>
      <c r="K30" s="41"/>
      <c r="L30" s="42"/>
    </row>
    <row r="31" spans="2:12" x14ac:dyDescent="0.25">
      <c r="B31" s="28"/>
      <c r="C31" s="42"/>
      <c r="D31" s="42"/>
      <c r="E31" s="42"/>
      <c r="F31" s="42"/>
      <c r="G31" s="41"/>
      <c r="H31" s="41"/>
      <c r="I31" s="41"/>
      <c r="J31" s="41"/>
      <c r="K31" s="41"/>
      <c r="L31" s="42"/>
    </row>
    <row r="32" spans="2:12" s="35" customFormat="1" ht="18.75" x14ac:dyDescent="0.3">
      <c r="B32" s="13" t="str">
        <f>Ф1!A58</f>
        <v>Заместитель Председателя Правления</v>
      </c>
      <c r="C32" s="94"/>
      <c r="D32" s="11" t="str">
        <f>Ф1!E58</f>
        <v>Хамитов Е.Е.</v>
      </c>
      <c r="E32" s="4" t="str">
        <f>[6]Ф2!E57</f>
        <v>Хамитов Е.Е.</v>
      </c>
      <c r="F32" s="94"/>
      <c r="G32" s="95"/>
      <c r="H32" s="95"/>
      <c r="I32" s="95"/>
      <c r="J32" s="95"/>
      <c r="K32" s="95"/>
      <c r="L32" s="95"/>
    </row>
    <row r="33" spans="2:12" s="35" customFormat="1" ht="17.45" customHeight="1" x14ac:dyDescent="0.3">
      <c r="B33" s="30"/>
      <c r="C33" s="31"/>
      <c r="D33" s="32"/>
      <c r="E33" s="32"/>
      <c r="F33" s="33"/>
      <c r="L33" s="34"/>
    </row>
    <row r="34" spans="2:12" s="35" customFormat="1" ht="18.75" x14ac:dyDescent="0.3">
      <c r="B34" s="30" t="s">
        <v>80</v>
      </c>
      <c r="C34" s="31"/>
      <c r="D34" s="11" t="str">
        <f>Ф1!E60</f>
        <v>Есенгараева К.Д.</v>
      </c>
      <c r="E34" s="11" t="str">
        <f>[6]Ф3!D75</f>
        <v>Есенгараева К.Д.</v>
      </c>
      <c r="F34" s="11"/>
    </row>
    <row r="35" spans="2:12" s="35" customFormat="1" ht="18.75" x14ac:dyDescent="0.3">
      <c r="B35" s="36"/>
      <c r="C35" s="31"/>
      <c r="D35" s="31"/>
      <c r="E35" s="31"/>
      <c r="F35" s="31"/>
      <c r="G35" s="31"/>
      <c r="H35" s="31"/>
      <c r="I35" s="31"/>
      <c r="J35" s="31"/>
      <c r="K35" s="31"/>
      <c r="L35" s="31"/>
    </row>
  </sheetData>
  <mergeCells count="5">
    <mergeCell ref="B2:L2"/>
    <mergeCell ref="B3:L3"/>
    <mergeCell ref="C17:J17"/>
    <mergeCell ref="C5:J5"/>
    <mergeCell ref="B4:L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Zhulayeva Zhanara</dc:creator>
  <cp:lastModifiedBy>Лаура Серменова</cp:lastModifiedBy>
  <cp:lastPrinted>2021-10-14T04:20:52Z</cp:lastPrinted>
  <dcterms:created xsi:type="dcterms:W3CDTF">2017-02-27T03:37:51Z</dcterms:created>
  <dcterms:modified xsi:type="dcterms:W3CDTF">2025-05-23T14:12:09Z</dcterms:modified>
</cp:coreProperties>
</file>