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ДКФ\11 Финансовая отчетность\2025\ФО 1кв 2025 и 2024\"/>
    </mc:Choice>
  </mc:AlternateContent>
  <xr:revisionPtr revIDLastSave="0" documentId="13_ncr:1_{BB3C8475-3E20-45F4-9EAB-318CA6D0B39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Ф1!$A$1:$E$57</definedName>
    <definedName name="_xlnm.Print_Area" localSheetId="3">Ф4!$B$1:$I$39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F49" i="2"/>
  <c r="F48" i="2"/>
  <c r="F47" i="2"/>
  <c r="F46" i="2"/>
  <c r="F45" i="2"/>
  <c r="F44" i="2"/>
  <c r="D9" i="7"/>
  <c r="H8" i="7"/>
  <c r="H10" i="7" s="1"/>
  <c r="G9" i="7"/>
  <c r="G10" i="7" s="1"/>
  <c r="G13" i="7" s="1"/>
  <c r="D10" i="7"/>
  <c r="D13" i="7" s="1"/>
  <c r="F13" i="7"/>
  <c r="C13" i="7"/>
  <c r="H12" i="7"/>
  <c r="I12" i="7" s="1"/>
  <c r="I11" i="7"/>
  <c r="F10" i="7"/>
  <c r="E10" i="7"/>
  <c r="E13" i="7" s="1"/>
  <c r="C10" i="7"/>
  <c r="I7" i="7"/>
  <c r="B55" i="6"/>
  <c r="C31" i="5"/>
  <c r="C50" i="2"/>
  <c r="E50" i="2"/>
  <c r="E26" i="2"/>
  <c r="D57" i="6"/>
  <c r="H23" i="7"/>
  <c r="G20" i="7"/>
  <c r="G21" i="7" s="1"/>
  <c r="G24" i="7" s="1"/>
  <c r="E42" i="5"/>
  <c r="C42" i="5"/>
  <c r="I9" i="7" l="1"/>
  <c r="I8" i="7"/>
  <c r="H13" i="7"/>
  <c r="I13" i="7" s="1"/>
  <c r="A48" i="5"/>
  <c r="C41" i="2"/>
  <c r="C51" i="2" s="1"/>
  <c r="E41" i="2"/>
  <c r="E51" i="2" s="1"/>
  <c r="I10" i="7" l="1"/>
  <c r="D48" i="6"/>
  <c r="I23" i="7"/>
  <c r="I22" i="7"/>
  <c r="F21" i="7"/>
  <c r="F24" i="7" s="1"/>
  <c r="E21" i="7"/>
  <c r="E24" i="7" s="1"/>
  <c r="C21" i="7"/>
  <c r="C24" i="7" s="1"/>
  <c r="I18" i="7"/>
  <c r="B48" i="6"/>
  <c r="B38" i="6" l="1"/>
  <c r="D9" i="5"/>
  <c r="D17" i="6"/>
  <c r="D29" i="6" s="1"/>
  <c r="B37" i="7"/>
  <c r="B17" i="6"/>
  <c r="B29" i="6" s="1"/>
  <c r="D38" i="6"/>
  <c r="A61" i="6"/>
  <c r="E17" i="5"/>
  <c r="E10" i="5"/>
  <c r="E13" i="5" s="1"/>
  <c r="D63" i="6"/>
  <c r="D39" i="7" s="1"/>
  <c r="D61" i="6"/>
  <c r="D37" i="7" s="1"/>
  <c r="E51" i="5"/>
  <c r="E48" i="5"/>
  <c r="C17" i="5"/>
  <c r="C10" i="5"/>
  <c r="C13" i="5" s="1"/>
  <c r="B52" i="6" l="1"/>
  <c r="B57" i="6" s="1"/>
  <c r="D20" i="7"/>
  <c r="D52" i="6"/>
  <c r="C26" i="5"/>
  <c r="C29" i="5" s="1"/>
  <c r="C34" i="5" s="1"/>
  <c r="C43" i="5" s="1"/>
  <c r="E26" i="5"/>
  <c r="E52" i="2"/>
  <c r="C52" i="2" l="1"/>
  <c r="E29" i="5"/>
  <c r="E31" i="5" s="1"/>
  <c r="E34" i="5" s="1"/>
  <c r="E43" i="5" s="1"/>
  <c r="I20" i="7"/>
  <c r="D21" i="7"/>
  <c r="D24" i="7" s="1"/>
  <c r="H19" i="7"/>
  <c r="H21" i="7" l="1"/>
  <c r="H24" i="7" s="1"/>
  <c r="I19" i="7"/>
  <c r="I24" i="7" l="1"/>
  <c r="I21" i="7"/>
</calcChain>
</file>

<file path=xl/sharedStrings.xml><?xml version="1.0" encoding="utf-8"?>
<sst xmlns="http://schemas.openxmlformats.org/spreadsheetml/2006/main" count="213" uniqueCount="155">
  <si>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</si>
  <si>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</si>
  <si>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</si>
  <si>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</si>
  <si>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Прибыль до налогообложения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</si>
  <si>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</si>
  <si>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</si>
  <si>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</si>
  <si>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</si>
  <si>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</si>
  <si>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</si>
  <si>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</si>
  <si>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</si>
  <si>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</si>
  <si>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</si>
  <si>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</si>
  <si>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</si>
  <si>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Прочий совокупный (убыток)/ доход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</si>
  <si>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</si>
  <si>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</si>
  <si>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</si>
  <si>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</si>
  <si>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</si>
  <si>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</si>
  <si>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</si>
  <si>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</si>
  <si>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</si>
  <si>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</si>
  <si>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</si>
  <si>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</si>
  <si>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</si>
  <si>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</si>
  <si>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</si>
  <si>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</si>
  <si>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</si>
  <si>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</si>
  <si>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</si>
  <si>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Прочие финансовые обязательства</t>
  </si>
  <si>
    <t xml:space="preserve">Резерв изменения справедливой стоимости ценных бумаг 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</si>
  <si>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</si>
  <si>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</si>
  <si>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</si>
  <si>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</si>
  <si>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</si>
  <si>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</si>
  <si>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Чистая прибыль/(убыток) от операций с иностранной валютой</t>
  </si>
  <si>
    <t>Чистая прибыль/(убыток) от операций с финансовыми активами, оцениваемыми по справедливой стоимости через прочий совокупный доход</t>
  </si>
  <si>
    <t>Чистые заработанные страховые премии</t>
  </si>
  <si>
    <t xml:space="preserve">Прочие операционные (расходы)/ доходы, нетто </t>
  </si>
  <si>
    <t>Операционный доход</t>
  </si>
  <si>
    <t xml:space="preserve">Административные расходы 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</si>
  <si>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</si>
  <si>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</si>
  <si>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>Базовая и разводненная прибыль на акцию, в тенге</t>
  </si>
  <si>
    <t>Денежные потоки от операционной деятельности</t>
  </si>
  <si>
    <t xml:space="preserve">Проценты полученные </t>
  </si>
  <si>
    <t xml:space="preserve">Проценты уплаченные 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</si>
  <si>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</si>
  <si>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</si>
  <si>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</si>
  <si>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</si>
  <si>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дебиторской задолженности по финансовой аренде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</si>
  <si>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</si>
  <si>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</si>
  <si>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</si>
  <si>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</si>
  <si>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</si>
  <si>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</si>
  <si>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</si>
  <si>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</si>
  <si>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</si>
  <si>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Процентный доход, расчитанный с использованием метода эффективной процентной ставки</t>
  </si>
  <si>
    <t xml:space="preserve"> АО "Национальный управляющий холдинг "Байтерек"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</si>
  <si>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</si>
  <si>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</si>
  <si>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</si>
  <si>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</si>
  <si>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</si>
  <si>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</si>
  <si>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Государственные субсидии</t>
  </si>
  <si>
    <t>-</t>
  </si>
  <si>
    <t>Чистая прибыль/(убыток) от операций с активами, оцениваемыми по справедливой стоимости, изменения которой отражаются в составе прибыли или убытка за период</t>
  </si>
  <si>
    <t>Главный бухгалтер</t>
  </si>
  <si>
    <t>Есенгараева К.Д.</t>
  </si>
  <si>
    <t xml:space="preserve">Чистые расходы по страховым выплатам и по изменениям в резервах по договорам страхования </t>
  </si>
  <si>
    <t>Статьи, которые не будут впоследствии реклассифицированы в состав прибыли или убытка:</t>
  </si>
  <si>
    <t>Резерв справедливой стоимости ценных бумаг:</t>
  </si>
  <si>
    <t xml:space="preserve">Административные и прочие операционные расходы уплаченные </t>
  </si>
  <si>
    <t>Чистый (прирост)/снижение по:</t>
  </si>
  <si>
    <t>активам, оцениваемым по справедливой стоимости, изменения которой отражаются в составе прибыли или убытка за период</t>
  </si>
  <si>
    <t>средствам в банках</t>
  </si>
  <si>
    <t>кредитам, выданным клиентам</t>
  </si>
  <si>
    <t>прочим финансовым активам</t>
  </si>
  <si>
    <t>прочим активам</t>
  </si>
  <si>
    <t>Чистое(снижение)/прирост по:</t>
  </si>
  <si>
    <t>средствам клиентов</t>
  </si>
  <si>
    <t>прочим финансовым обязательствам</t>
  </si>
  <si>
    <t>прочим обязательствам</t>
  </si>
  <si>
    <t>Чистые денежные средства, использованные в операционной деятельности</t>
  </si>
  <si>
    <t xml:space="preserve">Приобретение инвестиционных ценных бумаг </t>
  </si>
  <si>
    <t xml:space="preserve">Поступления от продажи и погашения инвестиционных ценных бумаг </t>
  </si>
  <si>
    <t>Поступления от выбытия основных средств</t>
  </si>
  <si>
    <t xml:space="preserve">Поступления от выбытия ассоциированных и совместных предприятий </t>
  </si>
  <si>
    <t>Чистые денежные средства, полученные от инвестиционной деятельности</t>
  </si>
  <si>
    <t>Получение займов от банков и прочих финансовых институтов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</si>
  <si>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</si>
  <si>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</si>
  <si>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</si>
  <si>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</si>
  <si>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</si>
  <si>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 xml:space="preserve">Погашение /выкуп долговых ценных бумаг выпущенных </t>
  </si>
  <si>
    <t>Чистые денежные средства, полученные от финансовой деятельности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</si>
  <si>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</si>
  <si>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</si>
  <si>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</si>
  <si>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конец года</t>
  </si>
  <si>
    <t>Итого совокупного дохода за период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</si>
  <si>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</si>
  <si>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</si>
  <si>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не аудировано</t>
  </si>
  <si>
    <t>Восстановление/(создание) резерва под обесценение прочих финансовых активов и условных обязательств кредитного характера</t>
  </si>
  <si>
    <t>Прочие полученные операционные доходы/(уплаченные расходы)</t>
  </si>
  <si>
    <t>Уплаченные расходы на содержание персонала</t>
  </si>
  <si>
    <t>Прочее</t>
  </si>
  <si>
    <t>Выпуск акций - денежный взнос, не аудировано</t>
  </si>
  <si>
    <t>Прибыль за год, не аудировано</t>
  </si>
  <si>
    <t>Прочий совокупный доход, не аудировано</t>
  </si>
  <si>
    <t>Переводы и прочие движения, не аудировано</t>
  </si>
  <si>
    <t>Чистый убыток от прекращения признания финансовых активов, оцениваемых по амортизированной стоимости</t>
  </si>
  <si>
    <t>Средства банков</t>
  </si>
  <si>
    <t>Заместитель Председателя Правления</t>
  </si>
  <si>
    <t>Остаток на 1 января 2024 года</t>
  </si>
  <si>
    <t>Остаток на 31 марта 2024 года</t>
  </si>
  <si>
    <t>Прибыль от продолжающейся деятельности</t>
  </si>
  <si>
    <t>Прекращенная деятельность</t>
  </si>
  <si>
    <t>Прибыль выбывающей группы, учитываемой как активы предназначенные для продажи (за вычетом налога на прибыль)</t>
  </si>
  <si>
    <t>Изменение в резерве хеджирования:</t>
  </si>
  <si>
    <t>- Эффективная часть хеджирования справедливой стоимости</t>
  </si>
  <si>
    <t>ПРИБЫЛЬ ЗА ПЕРИОД</t>
  </si>
  <si>
    <t>Прочий совокупный (убыток)/доход за период</t>
  </si>
  <si>
    <t>Резерв хеджирования</t>
  </si>
  <si>
    <t xml:space="preserve"> </t>
  </si>
  <si>
    <t>Денежные средства и их эквиваленты на начало года продолжающей деятельности</t>
  </si>
  <si>
    <t>Денежные средства и их эквиваленты на начало года выбывающей группы, учитываемой как активы для продажи</t>
  </si>
  <si>
    <t>Денежные средства и их эквиваленты в составе долгосрочных, предназначенных для продажи</t>
  </si>
  <si>
    <t>31 декабря 2024 г.</t>
  </si>
  <si>
    <t>31 марта 2025 г.</t>
  </si>
  <si>
    <t>Инвестиционная недвижимость</t>
  </si>
  <si>
    <t>Дебиторская задолженность по государственным субсидиям</t>
  </si>
  <si>
    <t>Дебиторская задолженность Правительства Республики Казахстан по возмещению премии, начисленной на средства клиентов</t>
  </si>
  <si>
    <t>Активы, удерживаемые для продажи</t>
  </si>
  <si>
    <t>Остаток на 1 января 2025 года</t>
  </si>
  <si>
    <t>Остаток на 31 марта 2025 года</t>
  </si>
  <si>
    <t xml:space="preserve"> АО "Национальный управляющий холдинг "Байтерек" за период, закончившийся 31 марта 2025 года</t>
  </si>
  <si>
    <t>за период, закончившийся 31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</si>
</sst>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8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rgb="FF21252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1" fillId="0" borderId="0"/>
    <xf numFmtId="0" fontId="5" fillId="0" borderId="0"/>
    <xf numFmtId="0" fontId="33" fillId="0" borderId="0"/>
  </cellStyleXfs>
  <cellXfs count="145">
    <xf numFmtId="0" fontId="0" fillId="0" borderId="0" xfId="0"/>
    <xf numFmtId="0" fontId="1" fillId="0" borderId="0" xfId="0" applyFont="1"/>
    <xf numFmtId="0" fontId="3" fillId="0" borderId="0" xfId="1" applyFont="1"/>
    <xf numFmtId="3" fontId="1" fillId="0" borderId="0" xfId="1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/>
    <xf numFmtId="0" fontId="15" fillId="0" borderId="0" xfId="0" applyFont="1"/>
    <xf numFmtId="0" fontId="12" fillId="0" borderId="0" xfId="0" applyFont="1"/>
    <xf numFmtId="0" fontId="17" fillId="0" borderId="0" xfId="0" applyFont="1"/>
    <xf numFmtId="0" fontId="13" fillId="0" borderId="0" xfId="1" applyFont="1"/>
    <xf numFmtId="0" fontId="12" fillId="0" borderId="0" xfId="1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8" fillId="0" borderId="0" xfId="1" applyNumberFormat="1" applyFont="1"/>
    <xf numFmtId="0" fontId="20" fillId="0" borderId="0" xfId="0" applyFont="1"/>
    <xf numFmtId="0" fontId="10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2" fillId="0" borderId="0" xfId="1" applyFont="1"/>
    <xf numFmtId="0" fontId="13" fillId="0" borderId="0" xfId="2" applyFont="1" applyAlignment="1">
      <alignment horizontal="right"/>
    </xf>
    <xf numFmtId="3" fontId="12" fillId="0" borderId="0" xfId="1" applyNumberFormat="1" applyFont="1" applyAlignment="1">
      <alignment horizontal="right"/>
    </xf>
    <xf numFmtId="37" fontId="13" fillId="0" borderId="0" xfId="2" applyNumberFormat="1" applyFont="1" applyAlignment="1">
      <alignment horizontal="right"/>
    </xf>
    <xf numFmtId="0" fontId="13" fillId="0" borderId="0" xfId="2" applyFont="1"/>
    <xf numFmtId="0" fontId="14" fillId="0" borderId="0" xfId="4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2" fillId="0" borderId="0" xfId="0" applyFont="1"/>
    <xf numFmtId="3" fontId="3" fillId="0" borderId="0" xfId="2" applyNumberFormat="1" applyFont="1"/>
    <xf numFmtId="165" fontId="6" fillId="0" borderId="4" xfId="4" applyNumberFormat="1" applyFont="1" applyBorder="1"/>
    <xf numFmtId="165" fontId="7" fillId="0" borderId="0" xfId="4" applyNumberFormat="1" applyFont="1"/>
    <xf numFmtId="165" fontId="7" fillId="0" borderId="2" xfId="4" applyNumberFormat="1" applyFont="1" applyBorder="1"/>
    <xf numFmtId="3" fontId="1" fillId="0" borderId="3" xfId="4" applyNumberFormat="1" applyFont="1" applyBorder="1" applyAlignment="1">
      <alignment wrapText="1"/>
    </xf>
    <xf numFmtId="165" fontId="6" fillId="0" borderId="3" xfId="4" applyNumberFormat="1" applyFont="1" applyBorder="1"/>
    <xf numFmtId="3" fontId="3" fillId="0" borderId="0" xfId="4" applyNumberFormat="1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3" fontId="1" fillId="0" borderId="4" xfId="4" applyNumberFormat="1" applyFont="1" applyBorder="1" applyAlignment="1">
      <alignment wrapText="1"/>
    </xf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1" fillId="0" borderId="2" xfId="0" applyNumberFormat="1" applyFont="1" applyBorder="1" applyAlignment="1">
      <alignment wrapText="1"/>
    </xf>
    <xf numFmtId="167" fontId="6" fillId="0" borderId="0" xfId="4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13" fillId="0" borderId="0" xfId="4" applyNumberFormat="1" applyFont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165" fontId="23" fillId="0" borderId="0" xfId="4" applyNumberFormat="1" applyFont="1" applyAlignment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3" fontId="25" fillId="0" borderId="0" xfId="4" applyNumberFormat="1" applyFont="1" applyAlignment="1">
      <alignment horizontal="right"/>
    </xf>
    <xf numFmtId="165" fontId="26" fillId="0" borderId="0" xfId="4" applyNumberFormat="1" applyFont="1" applyAlignment="1">
      <alignment horizontal="right"/>
    </xf>
    <xf numFmtId="165" fontId="25" fillId="0" borderId="0" xfId="4" applyNumberFormat="1" applyFont="1" applyAlignment="1">
      <alignment horizontal="right"/>
    </xf>
    <xf numFmtId="165" fontId="25" fillId="0" borderId="2" xfId="4" applyNumberFormat="1" applyFont="1" applyBorder="1" applyAlignment="1">
      <alignment horizontal="right"/>
    </xf>
    <xf numFmtId="166" fontId="24" fillId="0" borderId="3" xfId="6" applyNumberFormat="1" applyFont="1" applyBorder="1" applyAlignment="1">
      <alignment horizontal="right" vertical="center" wrapText="1"/>
    </xf>
    <xf numFmtId="166" fontId="25" fillId="0" borderId="0" xfId="6" applyNumberFormat="1" applyFont="1" applyAlignment="1">
      <alignment horizontal="right" vertical="center" wrapText="1"/>
    </xf>
    <xf numFmtId="166" fontId="25" fillId="0" borderId="0" xfId="6" applyNumberFormat="1" applyFont="1" applyBorder="1" applyAlignment="1">
      <alignment horizontal="right" vertical="center" wrapText="1"/>
    </xf>
    <xf numFmtId="166" fontId="24" fillId="0" borderId="0" xfId="6" applyNumberFormat="1" applyFont="1" applyAlignment="1">
      <alignment horizontal="right" vertical="center" wrapText="1"/>
    </xf>
    <xf numFmtId="165" fontId="28" fillId="0" borderId="0" xfId="4" applyNumberFormat="1" applyFont="1" applyAlignment="1">
      <alignment horizontal="right"/>
    </xf>
    <xf numFmtId="165" fontId="24" fillId="0" borderId="2" xfId="4" applyNumberFormat="1" applyFont="1" applyBorder="1" applyAlignment="1">
      <alignment horizontal="right"/>
    </xf>
    <xf numFmtId="165" fontId="24" fillId="0" borderId="3" xfId="4" applyNumberFormat="1" applyFont="1" applyBorder="1" applyAlignment="1">
      <alignment horizontal="right"/>
    </xf>
    <xf numFmtId="166" fontId="24" fillId="0" borderId="1" xfId="6" applyNumberFormat="1" applyFont="1" applyBorder="1" applyAlignment="1">
      <alignment horizontal="right" vertical="center" wrapText="1"/>
    </xf>
    <xf numFmtId="0" fontId="3" fillId="0" borderId="0" xfId="0" applyFont="1"/>
    <xf numFmtId="167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29" fillId="0" borderId="0" xfId="0" applyFont="1" applyAlignment="1">
      <alignment vertical="center" wrapText="1"/>
    </xf>
    <xf numFmtId="165" fontId="30" fillId="0" borderId="0" xfId="4" applyNumberFormat="1" applyFont="1" applyAlignment="1">
      <alignment horizontal="right"/>
    </xf>
    <xf numFmtId="164" fontId="3" fillId="0" borderId="0" xfId="6" applyFont="1" applyFill="1" applyAlignment="1" applyProtection="1"/>
    <xf numFmtId="165" fontId="6" fillId="0" borderId="2" xfId="4" applyNumberFormat="1" applyFont="1" applyBorder="1"/>
    <xf numFmtId="164" fontId="3" fillId="0" borderId="5" xfId="6" applyFont="1" applyFill="1" applyBorder="1" applyAlignment="1" applyProtection="1"/>
    <xf numFmtId="164" fontId="3" fillId="0" borderId="0" xfId="6" applyFont="1" applyFill="1" applyAlignment="1"/>
    <xf numFmtId="0" fontId="31" fillId="0" borderId="0" xfId="2" applyFont="1" applyAlignment="1">
      <alignment wrapText="1"/>
    </xf>
    <xf numFmtId="164" fontId="7" fillId="0" borderId="0" xfId="6" applyFont="1" applyFill="1" applyBorder="1" applyAlignment="1" applyProtection="1"/>
    <xf numFmtId="164" fontId="6" fillId="0" borderId="3" xfId="6" applyFont="1" applyFill="1" applyBorder="1" applyAlignment="1" applyProtection="1"/>
    <xf numFmtId="3" fontId="3" fillId="0" borderId="0" xfId="6" applyNumberFormat="1" applyFont="1" applyFill="1" applyAlignment="1">
      <alignment horizontal="right"/>
    </xf>
    <xf numFmtId="3" fontId="13" fillId="0" borderId="0" xfId="2" applyNumberFormat="1" applyFont="1" applyAlignment="1">
      <alignment horizontal="right"/>
    </xf>
    <xf numFmtId="3" fontId="13" fillId="0" borderId="0" xfId="2" applyNumberFormat="1" applyFont="1"/>
    <xf numFmtId="0" fontId="9" fillId="0" borderId="0" xfId="0" applyFont="1" applyAlignment="1">
      <alignment horizontal="left" vertical="center" wrapText="1"/>
    </xf>
    <xf numFmtId="166" fontId="1" fillId="0" borderId="4" xfId="6" applyNumberFormat="1" applyFont="1" applyFill="1" applyBorder="1" applyAlignment="1" applyProtection="1">
      <alignment horizontal="right" wrapText="1"/>
    </xf>
    <xf numFmtId="0" fontId="1" fillId="0" borderId="3" xfId="2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3" fontId="34" fillId="0" borderId="0" xfId="0" applyNumberFormat="1" applyFont="1"/>
    <xf numFmtId="0" fontId="34" fillId="0" borderId="0" xfId="0" applyFont="1"/>
    <xf numFmtId="165" fontId="34" fillId="0" borderId="0" xfId="0" applyNumberFormat="1" applyFont="1"/>
    <xf numFmtId="0" fontId="9" fillId="0" borderId="0" xfId="0" applyFont="1" applyAlignment="1">
      <alignment wrapText="1"/>
    </xf>
    <xf numFmtId="166" fontId="24" fillId="0" borderId="0" xfId="6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center" vertical="justify"/>
    </xf>
    <xf numFmtId="0" fontId="25" fillId="0" borderId="0" xfId="0" applyFont="1"/>
    <xf numFmtId="0" fontId="27" fillId="0" borderId="0" xfId="0" applyFont="1" applyAlignment="1">
      <alignment vertical="center" wrapText="1"/>
    </xf>
    <xf numFmtId="165" fontId="27" fillId="0" borderId="0" xfId="4" applyNumberFormat="1" applyFont="1" applyAlignment="1">
      <alignment horizontal="right"/>
    </xf>
    <xf numFmtId="0" fontId="35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6" fillId="0" borderId="1" xfId="4" applyNumberFormat="1" applyFont="1" applyBorder="1"/>
    <xf numFmtId="3" fontId="3" fillId="0" borderId="0" xfId="4" applyNumberFormat="1" applyFont="1" applyAlignment="1">
      <alignment horizontal="right"/>
    </xf>
    <xf numFmtId="165" fontId="7" fillId="0" borderId="2" xfId="4" applyNumberFormat="1" applyFont="1" applyBorder="1" applyAlignment="1">
      <alignment horizontal="right"/>
    </xf>
    <xf numFmtId="0" fontId="9" fillId="0" borderId="0" xfId="0" quotePrefix="1" applyFont="1" applyAlignment="1">
      <alignment wrapText="1"/>
    </xf>
    <xf numFmtId="4" fontId="3" fillId="0" borderId="1" xfId="5" applyNumberFormat="1" applyFont="1" applyFill="1" applyBorder="1"/>
    <xf numFmtId="165" fontId="30" fillId="0" borderId="5" xfId="4" applyNumberFormat="1" applyFont="1" applyBorder="1" applyAlignment="1">
      <alignment horizontal="right"/>
    </xf>
    <xf numFmtId="165" fontId="27" fillId="0" borderId="2" xfId="4" applyNumberFormat="1" applyFont="1" applyBorder="1" applyAlignment="1">
      <alignment horizontal="right"/>
    </xf>
    <xf numFmtId="0" fontId="22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1" fillId="0" borderId="0" xfId="2" applyFont="1" applyAlignment="1">
      <alignment horizontal="center"/>
    </xf>
    <xf numFmtId="0" fontId="36" fillId="0" borderId="0" xfId="0" applyFont="1"/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Обычный 63" xfId="9" xr:uid="{00000000-0005-0000-0000-000008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  <sheetName val="Plan_acc"/>
      <sheetName val="Quantit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7"/>
  <sheetViews>
    <sheetView view="pageBreakPreview" zoomScale="60" zoomScaleNormal="100" workbookViewId="0">
      <selection activeCell="K11" sqref="K11"/>
    </sheetView>
  </sheetViews>
  <sheetFormatPr defaultColWidth="9.140625" defaultRowHeight="15.75" x14ac:dyDescent="0.25"/>
  <cols>
    <col min="1" max="1" width="76.85546875" style="6" customWidth="1"/>
    <col min="2" max="2" width="8.85546875" style="64" customWidth="1"/>
    <col min="3" max="3" width="21.140625" style="6" customWidth="1"/>
    <col min="4" max="4" width="1.85546875" style="6" customWidth="1"/>
    <col min="5" max="5" width="22.28515625" style="6" customWidth="1"/>
    <col min="6" max="6" width="14.85546875" style="6" customWidth="1"/>
    <col min="7" max="7" width="11" style="6" bestFit="1" customWidth="1"/>
    <col min="8" max="16384" width="9.140625" style="6"/>
  </cols>
  <sheetData>
    <row r="2" spans="1:6" ht="18.75" x14ac:dyDescent="0.3">
      <c r="A2" s="132" t="s">
        <v>73</v>
      </c>
      <c r="B2" s="132"/>
      <c r="C2" s="132"/>
      <c r="D2" s="132"/>
      <c r="E2" s="132"/>
    </row>
    <row r="3" spans="1:6" ht="18.75" x14ac:dyDescent="0.3">
      <c r="A3" s="133" t="s">
        <v>153</v>
      </c>
      <c r="B3" s="133"/>
      <c r="C3" s="133"/>
      <c r="D3" s="133"/>
      <c r="E3" s="133"/>
    </row>
    <row r="5" spans="1:6" x14ac:dyDescent="0.25">
      <c r="B5" s="9" t="s">
        <v>19</v>
      </c>
      <c r="C5" s="9" t="s">
        <v>119</v>
      </c>
      <c r="E5" s="9"/>
    </row>
    <row r="6" spans="1:6" ht="33" customHeight="1" x14ac:dyDescent="0.25">
      <c r="A6" s="134"/>
      <c r="B6" s="9" t="s">
        <v>20</v>
      </c>
      <c r="C6" s="9" t="s">
        <v>146</v>
      </c>
      <c r="D6" s="135"/>
      <c r="E6" s="9" t="s">
        <v>145</v>
      </c>
    </row>
    <row r="7" spans="1:6" x14ac:dyDescent="0.25">
      <c r="A7" s="134"/>
      <c r="B7" s="66"/>
      <c r="C7" s="8" t="s">
        <v>0</v>
      </c>
      <c r="D7" s="135"/>
      <c r="E7" s="8" t="s">
        <v>0</v>
      </c>
    </row>
    <row r="8" spans="1:6" x14ac:dyDescent="0.25">
      <c r="A8" s="4" t="s">
        <v>5</v>
      </c>
      <c r="B8" s="9"/>
      <c r="C8" s="5"/>
      <c r="D8" s="5"/>
      <c r="E8" s="5"/>
    </row>
    <row r="9" spans="1:6" ht="24.95" customHeight="1" x14ac:dyDescent="0.3">
      <c r="A9" s="68" t="s">
        <v>6</v>
      </c>
      <c r="B9" s="69">
        <v>3</v>
      </c>
      <c r="C9" s="70">
        <v>2707697957</v>
      </c>
      <c r="D9" s="70"/>
      <c r="E9" s="70">
        <v>2633384266</v>
      </c>
    </row>
    <row r="10" spans="1:6" ht="37.5" x14ac:dyDescent="0.3">
      <c r="A10" s="68" t="s">
        <v>77</v>
      </c>
      <c r="B10" s="69"/>
      <c r="C10" s="70">
        <v>155264619</v>
      </c>
      <c r="D10" s="70"/>
      <c r="E10" s="70">
        <v>172935405</v>
      </c>
    </row>
    <row r="11" spans="1:6" ht="24.95" customHeight="1" x14ac:dyDescent="0.3">
      <c r="A11" s="68" t="s">
        <v>21</v>
      </c>
      <c r="B11" s="69"/>
      <c r="C11" s="70">
        <v>406600322</v>
      </c>
      <c r="D11" s="70"/>
      <c r="E11" s="70">
        <v>434371612</v>
      </c>
    </row>
    <row r="12" spans="1:6" ht="24.95" customHeight="1" x14ac:dyDescent="0.3">
      <c r="A12" s="68" t="s">
        <v>78</v>
      </c>
      <c r="B12" s="69"/>
      <c r="C12" s="70">
        <v>293747406</v>
      </c>
      <c r="D12" s="70"/>
      <c r="E12" s="70">
        <v>303606110</v>
      </c>
    </row>
    <row r="13" spans="1:6" ht="24.95" customHeight="1" x14ac:dyDescent="0.3">
      <c r="A13" s="68" t="s">
        <v>22</v>
      </c>
      <c r="B13" s="69">
        <v>4</v>
      </c>
      <c r="C13" s="70">
        <v>6643361252</v>
      </c>
      <c r="D13" s="70"/>
      <c r="E13" s="70">
        <v>6575246869</v>
      </c>
    </row>
    <row r="14" spans="1:6" ht="24.95" customHeight="1" x14ac:dyDescent="0.3">
      <c r="A14" s="68" t="s">
        <v>23</v>
      </c>
      <c r="B14" s="69">
        <v>5</v>
      </c>
      <c r="C14" s="70">
        <v>1739160689</v>
      </c>
      <c r="D14" s="70"/>
      <c r="E14" s="70">
        <v>1862476249</v>
      </c>
      <c r="F14" s="110"/>
    </row>
    <row r="15" spans="1:6" ht="24.95" customHeight="1" x14ac:dyDescent="0.3">
      <c r="A15" s="68" t="s">
        <v>24</v>
      </c>
      <c r="B15" s="69"/>
      <c r="C15" s="70">
        <v>1622666245</v>
      </c>
      <c r="D15" s="70"/>
      <c r="E15" s="70">
        <v>1578562791</v>
      </c>
      <c r="F15" s="110"/>
    </row>
    <row r="16" spans="1:6" ht="24.95" customHeight="1" x14ac:dyDescent="0.3">
      <c r="A16" s="68" t="s">
        <v>147</v>
      </c>
      <c r="B16" s="69"/>
      <c r="C16" s="70">
        <v>6128470</v>
      </c>
      <c r="D16" s="70"/>
      <c r="E16" s="70">
        <v>6148617</v>
      </c>
    </row>
    <row r="17" spans="1:5" ht="24.95" customHeight="1" x14ac:dyDescent="0.3">
      <c r="A17" s="68" t="s">
        <v>25</v>
      </c>
      <c r="B17" s="69"/>
      <c r="C17" s="70">
        <v>44814278</v>
      </c>
      <c r="D17" s="70"/>
      <c r="E17" s="70">
        <v>45802310</v>
      </c>
    </row>
    <row r="18" spans="1:5" ht="24.95" customHeight="1" x14ac:dyDescent="0.3">
      <c r="A18" s="68" t="s">
        <v>26</v>
      </c>
      <c r="B18" s="69"/>
      <c r="C18" s="70">
        <v>43257196</v>
      </c>
      <c r="D18" s="70"/>
      <c r="E18" s="70">
        <v>42067430</v>
      </c>
    </row>
    <row r="19" spans="1:5" ht="24.95" customHeight="1" x14ac:dyDescent="0.3">
      <c r="A19" s="68" t="s">
        <v>27</v>
      </c>
      <c r="B19" s="69"/>
      <c r="C19" s="70">
        <v>23250817</v>
      </c>
      <c r="D19" s="70"/>
      <c r="E19" s="70">
        <v>23746687</v>
      </c>
    </row>
    <row r="20" spans="1:5" ht="24.95" customHeight="1" x14ac:dyDescent="0.3">
      <c r="A20" s="68" t="s">
        <v>28</v>
      </c>
      <c r="B20" s="69"/>
      <c r="C20" s="70">
        <v>11410000</v>
      </c>
      <c r="D20" s="70"/>
      <c r="E20" s="70">
        <v>11101549</v>
      </c>
    </row>
    <row r="21" spans="1:5" ht="24.95" customHeight="1" x14ac:dyDescent="0.3">
      <c r="A21" s="68" t="s">
        <v>148</v>
      </c>
      <c r="B21" s="69"/>
      <c r="C21" s="70">
        <v>37619033</v>
      </c>
      <c r="D21" s="70"/>
      <c r="E21" s="70">
        <v>37619033</v>
      </c>
    </row>
    <row r="22" spans="1:5" ht="37.5" customHeight="1" x14ac:dyDescent="0.3">
      <c r="A22" s="129" t="s">
        <v>149</v>
      </c>
      <c r="B22" s="69"/>
      <c r="C22" s="70">
        <v>116980564</v>
      </c>
      <c r="D22" s="70"/>
      <c r="E22" s="70">
        <v>55026392</v>
      </c>
    </row>
    <row r="23" spans="1:5" ht="24.95" customHeight="1" x14ac:dyDescent="0.3">
      <c r="A23" s="68" t="s">
        <v>150</v>
      </c>
      <c r="B23" s="69"/>
      <c r="C23" s="70">
        <v>2219242</v>
      </c>
      <c r="D23" s="70"/>
      <c r="E23" s="70">
        <v>2827982</v>
      </c>
    </row>
    <row r="24" spans="1:5" ht="24.95" customHeight="1" x14ac:dyDescent="0.3">
      <c r="A24" s="68" t="s">
        <v>29</v>
      </c>
      <c r="B24" s="69"/>
      <c r="C24" s="70">
        <v>31973447</v>
      </c>
      <c r="D24" s="70"/>
      <c r="E24" s="70">
        <v>41942451</v>
      </c>
    </row>
    <row r="25" spans="1:5" ht="24.95" customHeight="1" x14ac:dyDescent="0.3">
      <c r="A25" s="68" t="s">
        <v>7</v>
      </c>
      <c r="B25" s="72"/>
      <c r="C25" s="70">
        <v>711371553</v>
      </c>
      <c r="E25" s="70">
        <v>611370802</v>
      </c>
    </row>
    <row r="26" spans="1:5" ht="24.95" customHeight="1" x14ac:dyDescent="0.25">
      <c r="A26" s="71" t="s">
        <v>8</v>
      </c>
      <c r="B26" s="72"/>
      <c r="C26" s="73">
        <f>SUM(C9:C25)</f>
        <v>14597523090</v>
      </c>
      <c r="D26" s="71"/>
      <c r="E26" s="73">
        <f>SUM(E9:E25)</f>
        <v>14438236555</v>
      </c>
    </row>
    <row r="27" spans="1:5" ht="24.95" customHeight="1" x14ac:dyDescent="0.25">
      <c r="A27" s="71"/>
      <c r="B27" s="72"/>
      <c r="C27" s="131"/>
      <c r="D27" s="131"/>
      <c r="E27" s="131"/>
    </row>
    <row r="28" spans="1:5" ht="24.95" customHeight="1" x14ac:dyDescent="0.25">
      <c r="A28" s="71" t="s">
        <v>9</v>
      </c>
      <c r="B28" s="72"/>
      <c r="C28" s="131"/>
      <c r="D28" s="131"/>
      <c r="E28" s="131"/>
    </row>
    <row r="29" spans="1:5" ht="24.95" customHeight="1" x14ac:dyDescent="0.3">
      <c r="A29" s="68" t="s">
        <v>129</v>
      </c>
      <c r="B29" s="72"/>
      <c r="C29" s="70">
        <v>4194670</v>
      </c>
      <c r="D29" s="68"/>
      <c r="E29" s="70">
        <v>6585186</v>
      </c>
    </row>
    <row r="30" spans="1:5" ht="24.95" customHeight="1" x14ac:dyDescent="0.3">
      <c r="A30" s="68" t="s">
        <v>30</v>
      </c>
      <c r="B30" s="69">
        <v>6</v>
      </c>
      <c r="C30" s="70">
        <v>2757290579</v>
      </c>
      <c r="D30" s="70"/>
      <c r="E30" s="70">
        <v>2691969890</v>
      </c>
    </row>
    <row r="31" spans="1:5" ht="18.75" x14ac:dyDescent="0.3">
      <c r="A31" s="68" t="s">
        <v>31</v>
      </c>
      <c r="B31" s="69">
        <v>7</v>
      </c>
      <c r="C31" s="70">
        <v>5069814718</v>
      </c>
      <c r="D31" s="70"/>
      <c r="E31" s="70">
        <v>5197698088</v>
      </c>
    </row>
    <row r="32" spans="1:5" ht="24.95" customHeight="1" x14ac:dyDescent="0.3">
      <c r="A32" s="68" t="s">
        <v>10</v>
      </c>
      <c r="B32" s="69"/>
      <c r="C32" s="70">
        <v>9437865</v>
      </c>
      <c r="D32" s="70"/>
      <c r="E32" s="70">
        <v>9277065</v>
      </c>
    </row>
    <row r="33" spans="1:6" ht="24.95" customHeight="1" x14ac:dyDescent="0.3">
      <c r="A33" s="68" t="s">
        <v>32</v>
      </c>
      <c r="B33" s="69">
        <v>8</v>
      </c>
      <c r="C33" s="70">
        <v>902331985</v>
      </c>
      <c r="D33" s="70"/>
      <c r="E33" s="70">
        <v>989856038</v>
      </c>
    </row>
    <row r="34" spans="1:6" ht="24.95" customHeight="1" x14ac:dyDescent="0.3">
      <c r="A34" s="68" t="s">
        <v>33</v>
      </c>
      <c r="B34" s="69">
        <v>9</v>
      </c>
      <c r="C34" s="70">
        <v>861507080</v>
      </c>
      <c r="D34" s="70"/>
      <c r="E34" s="70">
        <v>820138732</v>
      </c>
    </row>
    <row r="35" spans="1:6" ht="24.95" customHeight="1" x14ac:dyDescent="0.3">
      <c r="A35" s="68" t="s">
        <v>34</v>
      </c>
      <c r="B35" s="69"/>
      <c r="C35" s="70">
        <v>2053041</v>
      </c>
      <c r="D35" s="70"/>
      <c r="E35" s="70">
        <v>2856812</v>
      </c>
    </row>
    <row r="36" spans="1:6" ht="24.95" customHeight="1" x14ac:dyDescent="0.3">
      <c r="A36" s="68" t="s">
        <v>35</v>
      </c>
      <c r="B36" s="69"/>
      <c r="C36" s="70">
        <v>58715169</v>
      </c>
      <c r="D36" s="70"/>
      <c r="E36" s="70">
        <v>57624427</v>
      </c>
    </row>
    <row r="37" spans="1:6" ht="24.95" customHeight="1" x14ac:dyDescent="0.3">
      <c r="A37" s="68" t="s">
        <v>36</v>
      </c>
      <c r="B37" s="69"/>
      <c r="C37" s="70">
        <v>65122186</v>
      </c>
      <c r="D37" s="70"/>
      <c r="E37" s="70">
        <v>73675873</v>
      </c>
    </row>
    <row r="38" spans="1:6" ht="24.95" customHeight="1" x14ac:dyDescent="0.3">
      <c r="A38" s="68" t="s">
        <v>37</v>
      </c>
      <c r="B38" s="69"/>
      <c r="C38" s="70">
        <v>270985136</v>
      </c>
      <c r="D38" s="70"/>
      <c r="E38" s="70">
        <v>189634574</v>
      </c>
    </row>
    <row r="39" spans="1:6" ht="24.95" customHeight="1" x14ac:dyDescent="0.3">
      <c r="A39" s="68" t="s">
        <v>79</v>
      </c>
      <c r="B39" s="69"/>
      <c r="C39" s="70">
        <v>1224150829</v>
      </c>
      <c r="D39" s="70"/>
      <c r="E39" s="70">
        <v>1221909358</v>
      </c>
    </row>
    <row r="40" spans="1:6" ht="24.95" customHeight="1" x14ac:dyDescent="0.3">
      <c r="A40" s="68" t="s">
        <v>11</v>
      </c>
      <c r="B40" s="69"/>
      <c r="C40" s="70">
        <v>178152495</v>
      </c>
      <c r="D40" s="70"/>
      <c r="E40" s="70">
        <v>175388996</v>
      </c>
    </row>
    <row r="41" spans="1:6" ht="24.95" customHeight="1" x14ac:dyDescent="0.25">
      <c r="A41" s="71" t="s">
        <v>12</v>
      </c>
      <c r="B41" s="72"/>
      <c r="C41" s="73">
        <f>SUM(C29:C40)</f>
        <v>11403755753</v>
      </c>
      <c r="D41" s="71"/>
      <c r="E41" s="73">
        <f>SUM(E29:E40)</f>
        <v>11436615039</v>
      </c>
    </row>
    <row r="42" spans="1:6" ht="24.95" customHeight="1" x14ac:dyDescent="0.25">
      <c r="A42" s="71"/>
      <c r="B42" s="72"/>
      <c r="C42" s="68"/>
      <c r="D42" s="131"/>
      <c r="E42" s="68"/>
    </row>
    <row r="43" spans="1:6" ht="24.95" customHeight="1" x14ac:dyDescent="0.25">
      <c r="A43" s="71" t="s">
        <v>14</v>
      </c>
      <c r="B43" s="72"/>
      <c r="C43" s="68"/>
      <c r="D43" s="131"/>
      <c r="E43" s="68"/>
    </row>
    <row r="44" spans="1:6" ht="24.95" customHeight="1" x14ac:dyDescent="0.25">
      <c r="A44" s="68" t="s">
        <v>13</v>
      </c>
      <c r="B44" s="69">
        <v>10</v>
      </c>
      <c r="C44" s="74">
        <v>1521238962</v>
      </c>
      <c r="D44" s="68"/>
      <c r="E44" s="74">
        <v>1521238962</v>
      </c>
      <c r="F44" s="111">
        <f>C44-Ф4!C13</f>
        <v>0</v>
      </c>
    </row>
    <row r="45" spans="1:6" ht="24.95" customHeight="1" x14ac:dyDescent="0.3">
      <c r="A45" s="68" t="s">
        <v>38</v>
      </c>
      <c r="B45" s="69"/>
      <c r="C45" s="75">
        <v>-36154263</v>
      </c>
      <c r="D45" s="75"/>
      <c r="E45" s="75">
        <v>-40881166</v>
      </c>
      <c r="F45" s="113">
        <f>C45-Ф4!D13</f>
        <v>0</v>
      </c>
    </row>
    <row r="46" spans="1:6" ht="37.5" x14ac:dyDescent="0.3">
      <c r="A46" s="68" t="s">
        <v>39</v>
      </c>
      <c r="B46" s="69"/>
      <c r="C46" s="75">
        <v>334675047</v>
      </c>
      <c r="D46" s="70"/>
      <c r="E46" s="75">
        <v>329762504</v>
      </c>
      <c r="F46" s="113">
        <f>C46-Ф4!E13</f>
        <v>0</v>
      </c>
    </row>
    <row r="47" spans="1:6" ht="24.95" customHeight="1" x14ac:dyDescent="0.3">
      <c r="A47" s="68" t="s">
        <v>140</v>
      </c>
      <c r="B47" s="69"/>
      <c r="C47" s="75">
        <v>4266656</v>
      </c>
      <c r="D47" s="70"/>
      <c r="E47" s="75">
        <v>6948338</v>
      </c>
      <c r="F47" s="113">
        <f>C47-Ф4!G13</f>
        <v>0</v>
      </c>
    </row>
    <row r="48" spans="1:6" ht="24.95" customHeight="1" x14ac:dyDescent="0.3">
      <c r="A48" s="68" t="s">
        <v>40</v>
      </c>
      <c r="B48" s="69"/>
      <c r="C48" s="75">
        <v>38991958</v>
      </c>
      <c r="D48" s="75"/>
      <c r="E48" s="75">
        <v>38738721</v>
      </c>
      <c r="F48" s="113">
        <f>C48-Ф4!F13</f>
        <v>0</v>
      </c>
    </row>
    <row r="49" spans="1:6" ht="24.95" customHeight="1" x14ac:dyDescent="0.3">
      <c r="A49" s="68" t="s">
        <v>41</v>
      </c>
      <c r="B49" s="72"/>
      <c r="C49" s="75">
        <v>1330748977</v>
      </c>
      <c r="D49" s="71"/>
      <c r="E49" s="75">
        <v>1145814157</v>
      </c>
      <c r="F49" s="111">
        <f>C49-Ф4!H13</f>
        <v>0</v>
      </c>
    </row>
    <row r="50" spans="1:6" ht="24.95" customHeight="1" x14ac:dyDescent="0.25">
      <c r="A50" s="71" t="s">
        <v>15</v>
      </c>
      <c r="B50" s="72"/>
      <c r="C50" s="130">
        <f>SUM(C44:C49)</f>
        <v>3193767337</v>
      </c>
      <c r="D50" s="71"/>
      <c r="E50" s="130">
        <f>SUM(E44:E49)</f>
        <v>3001621516</v>
      </c>
      <c r="F50" s="111"/>
    </row>
    <row r="51" spans="1:6" ht="24.95" customHeight="1" thickBot="1" x14ac:dyDescent="0.3">
      <c r="A51" s="71" t="s">
        <v>16</v>
      </c>
      <c r="B51" s="72"/>
      <c r="C51" s="76">
        <f>C50+C41</f>
        <v>14597523090</v>
      </c>
      <c r="D51" s="71"/>
      <c r="E51" s="76">
        <f>E50+E41</f>
        <v>14438236555</v>
      </c>
      <c r="F51" s="111"/>
    </row>
    <row r="52" spans="1:6" ht="16.5" thickTop="1" x14ac:dyDescent="0.25">
      <c r="C52" s="111" t="e">
        <f>#REF!-C26</f>
        <v>#REF!</v>
      </c>
      <c r="D52" s="112"/>
      <c r="E52" s="111" t="e">
        <f>#REF!-E26</f>
        <v>#REF!</v>
      </c>
    </row>
    <row r="55" spans="1:6" s="13" customFormat="1" ht="18.75" x14ac:dyDescent="0.3">
      <c r="A55" s="12" t="s">
        <v>130</v>
      </c>
      <c r="B55" s="60"/>
      <c r="C55" s="10"/>
      <c r="D55" s="10"/>
      <c r="E55" s="10" t="s">
        <v>42</v>
      </c>
      <c r="F55" s="10"/>
    </row>
    <row r="56" spans="1:6" s="13" customFormat="1" ht="18.75" x14ac:dyDescent="0.3">
      <c r="A56" s="14"/>
      <c r="B56" s="67"/>
      <c r="C56" s="15"/>
      <c r="D56" s="16"/>
    </row>
    <row r="57" spans="1:6" s="13" customFormat="1" ht="18.75" x14ac:dyDescent="0.3">
      <c r="A57" s="12" t="s">
        <v>82</v>
      </c>
      <c r="B57" s="60"/>
      <c r="C57" s="10"/>
      <c r="D57" s="10"/>
      <c r="E57" s="10" t="s">
        <v>83</v>
      </c>
      <c r="F57" s="10"/>
    </row>
  </sheetData>
  <mergeCells count="8">
    <mergeCell ref="D42:D43"/>
    <mergeCell ref="A2:E2"/>
    <mergeCell ref="A3:E3"/>
    <mergeCell ref="A6:A7"/>
    <mergeCell ref="D6:D7"/>
    <mergeCell ref="C27:C28"/>
    <mergeCell ref="D27:D28"/>
    <mergeCell ref="E27:E28"/>
  </mergeCells>
  <pageMargins left="0.98425196850393704" right="0.4" top="0.59055118110236204" bottom="0.59055118110236204" header="0.31496062992126" footer="0.31496062992126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51"/>
  <sheetViews>
    <sheetView zoomScale="80" zoomScaleNormal="80" zoomScaleSheetLayoutView="100" workbookViewId="0">
      <selection activeCell="C6" sqref="C6"/>
    </sheetView>
  </sheetViews>
  <sheetFormatPr defaultColWidth="9.140625" defaultRowHeight="15.75" x14ac:dyDescent="0.25"/>
  <cols>
    <col min="1" max="1" width="64.42578125" style="6" customWidth="1"/>
    <col min="2" max="2" width="7.85546875" style="64" customWidth="1"/>
    <col min="3" max="3" width="20.85546875" style="6" customWidth="1"/>
    <col min="4" max="4" width="1.140625" style="6" customWidth="1"/>
    <col min="5" max="5" width="21.140625" style="11" customWidth="1"/>
    <col min="6" max="16384" width="9.140625" style="6"/>
  </cols>
  <sheetData>
    <row r="2" spans="1:5" x14ac:dyDescent="0.25">
      <c r="A2" s="136" t="s">
        <v>74</v>
      </c>
      <c r="B2" s="136"/>
      <c r="C2" s="136"/>
      <c r="D2" s="136"/>
      <c r="E2" s="136"/>
    </row>
    <row r="3" spans="1:5" x14ac:dyDescent="0.25">
      <c r="A3" s="137" t="s">
        <v>72</v>
      </c>
      <c r="B3" s="137"/>
      <c r="C3" s="137"/>
      <c r="D3" s="137"/>
      <c r="E3" s="137"/>
    </row>
    <row r="5" spans="1:5" x14ac:dyDescent="0.25">
      <c r="B5" s="9" t="s">
        <v>19</v>
      </c>
      <c r="C5" s="35" t="s">
        <v>119</v>
      </c>
      <c r="E5" s="35" t="s">
        <v>119</v>
      </c>
    </row>
    <row r="6" spans="1:5" ht="50.25" customHeight="1" x14ac:dyDescent="0.25">
      <c r="A6" s="138"/>
      <c r="B6" s="61" t="s">
        <v>20</v>
      </c>
      <c r="C6" s="9" t="s">
        <v>154</v>
      </c>
      <c r="D6" s="135"/>
      <c r="E6" s="9" t="s">
        <v>154</v>
      </c>
    </row>
    <row r="7" spans="1:5" x14ac:dyDescent="0.25">
      <c r="A7" s="138"/>
      <c r="B7" s="62"/>
      <c r="C7" s="36" t="s">
        <v>0</v>
      </c>
      <c r="D7" s="135"/>
      <c r="E7" s="121" t="s">
        <v>0</v>
      </c>
    </row>
    <row r="8" spans="1:5" ht="31.5" x14ac:dyDescent="0.25">
      <c r="A8" s="114" t="s">
        <v>71</v>
      </c>
      <c r="B8" s="62">
        <v>11</v>
      </c>
      <c r="C8" s="48">
        <v>364848519</v>
      </c>
      <c r="D8" s="48"/>
      <c r="E8" s="48">
        <v>297959930</v>
      </c>
    </row>
    <row r="9" spans="1:5" x14ac:dyDescent="0.25">
      <c r="A9" s="114" t="s">
        <v>1</v>
      </c>
      <c r="B9" s="62">
        <v>11</v>
      </c>
      <c r="C9" s="49">
        <v>-181395707</v>
      </c>
      <c r="D9" s="50">
        <f>Ф2!G2</f>
        <v>0</v>
      </c>
      <c r="E9" s="49">
        <v>-152824481</v>
      </c>
    </row>
    <row r="10" spans="1:5" x14ac:dyDescent="0.25">
      <c r="A10" s="17" t="s">
        <v>2</v>
      </c>
      <c r="B10" s="35">
        <v>11</v>
      </c>
      <c r="C10" s="51">
        <f>SUM(C8:C9)</f>
        <v>183452812</v>
      </c>
      <c r="D10" s="52"/>
      <c r="E10" s="51">
        <f>SUM(E8:E9)</f>
        <v>145135449</v>
      </c>
    </row>
    <row r="11" spans="1:5" x14ac:dyDescent="0.25">
      <c r="A11" s="114"/>
      <c r="B11" s="62"/>
      <c r="C11" s="48"/>
      <c r="D11" s="48"/>
      <c r="E11" s="48"/>
    </row>
    <row r="12" spans="1:5" ht="31.5" x14ac:dyDescent="0.25">
      <c r="A12" s="114" t="s">
        <v>117</v>
      </c>
      <c r="B12" s="62"/>
      <c r="C12" s="93">
        <v>52356027.075570002</v>
      </c>
      <c r="D12" s="48"/>
      <c r="E12" s="93">
        <v>10701107</v>
      </c>
    </row>
    <row r="13" spans="1:5" ht="31.5" x14ac:dyDescent="0.25">
      <c r="A13" s="17" t="s">
        <v>43</v>
      </c>
      <c r="B13" s="35"/>
      <c r="C13" s="53">
        <f>SUM(C10:C12)</f>
        <v>235808839.07556999</v>
      </c>
      <c r="D13" s="52"/>
      <c r="E13" s="53">
        <f>SUM(E10:E12)</f>
        <v>155836556</v>
      </c>
    </row>
    <row r="14" spans="1:5" x14ac:dyDescent="0.25">
      <c r="A14" s="114"/>
      <c r="B14" s="62"/>
      <c r="C14" s="48"/>
      <c r="D14" s="48"/>
      <c r="E14" s="48"/>
    </row>
    <row r="15" spans="1:5" x14ac:dyDescent="0.25">
      <c r="A15" s="114" t="s">
        <v>3</v>
      </c>
      <c r="B15" s="62"/>
      <c r="C15" s="48">
        <v>13235495</v>
      </c>
      <c r="D15" s="48"/>
      <c r="E15" s="48">
        <v>8626594</v>
      </c>
    </row>
    <row r="16" spans="1:5" x14ac:dyDescent="0.25">
      <c r="A16" s="114" t="s">
        <v>44</v>
      </c>
      <c r="B16" s="62"/>
      <c r="C16" s="93">
        <v>-2848221</v>
      </c>
      <c r="D16" s="48"/>
      <c r="E16" s="93">
        <v>-1937264</v>
      </c>
    </row>
    <row r="17" spans="1:5" x14ac:dyDescent="0.25">
      <c r="A17" s="17" t="s">
        <v>118</v>
      </c>
      <c r="B17" s="35"/>
      <c r="C17" s="52">
        <f>SUM(C15:C16)</f>
        <v>10387274</v>
      </c>
      <c r="D17" s="52"/>
      <c r="E17" s="52">
        <f>SUM(E15:E16)</f>
        <v>6689330</v>
      </c>
    </row>
    <row r="18" spans="1:5" x14ac:dyDescent="0.25">
      <c r="A18" s="114"/>
      <c r="B18" s="62"/>
      <c r="C18" s="48"/>
      <c r="D18" s="48"/>
      <c r="E18" s="48"/>
    </row>
    <row r="19" spans="1:5" ht="47.25" x14ac:dyDescent="0.25">
      <c r="A19" s="114" t="s">
        <v>81</v>
      </c>
      <c r="B19" s="62"/>
      <c r="C19" s="50">
        <v>1662417</v>
      </c>
      <c r="D19" s="50"/>
      <c r="E19" s="50">
        <v>6785394</v>
      </c>
    </row>
    <row r="20" spans="1:5" ht="17.25" customHeight="1" x14ac:dyDescent="0.25">
      <c r="A20" s="107" t="s">
        <v>45</v>
      </c>
      <c r="B20" s="62"/>
      <c r="C20" s="50">
        <v>-8920957</v>
      </c>
      <c r="D20" s="50"/>
      <c r="E20" s="50">
        <v>278395</v>
      </c>
    </row>
    <row r="21" spans="1:5" ht="47.25" x14ac:dyDescent="0.25">
      <c r="A21" s="114" t="s">
        <v>46</v>
      </c>
      <c r="B21" s="62"/>
      <c r="C21" s="50">
        <v>-5316159</v>
      </c>
      <c r="D21" s="50"/>
      <c r="E21" s="50">
        <v>-1287617</v>
      </c>
    </row>
    <row r="22" spans="1:5" ht="31.5" x14ac:dyDescent="0.25">
      <c r="A22" s="114" t="s">
        <v>128</v>
      </c>
      <c r="B22" s="62"/>
      <c r="C22" s="50">
        <v>55954</v>
      </c>
      <c r="D22" s="50"/>
      <c r="E22" s="50">
        <v>125813</v>
      </c>
    </row>
    <row r="23" spans="1:5" x14ac:dyDescent="0.25">
      <c r="A23" s="114" t="s">
        <v>47</v>
      </c>
      <c r="B23" s="62"/>
      <c r="C23" s="50">
        <v>2385539</v>
      </c>
      <c r="D23" s="50"/>
      <c r="E23" s="50">
        <v>2034961</v>
      </c>
    </row>
    <row r="24" spans="1:5" ht="31.5" x14ac:dyDescent="0.25">
      <c r="A24" s="114" t="s">
        <v>84</v>
      </c>
      <c r="B24" s="62"/>
      <c r="C24" s="50">
        <v>6834518</v>
      </c>
      <c r="D24" s="50"/>
      <c r="E24" s="50">
        <v>5048965</v>
      </c>
    </row>
    <row r="25" spans="1:5" x14ac:dyDescent="0.25">
      <c r="A25" s="114" t="s">
        <v>48</v>
      </c>
      <c r="B25" s="62"/>
      <c r="C25" s="49">
        <v>-15015737</v>
      </c>
      <c r="D25" s="50"/>
      <c r="E25" s="49">
        <v>-3753070</v>
      </c>
    </row>
    <row r="26" spans="1:5" x14ac:dyDescent="0.25">
      <c r="A26" s="17" t="s">
        <v>49</v>
      </c>
      <c r="B26" s="35"/>
      <c r="C26" s="55">
        <f>SUM(C19:C25,C17,C13)</f>
        <v>227881688.07556999</v>
      </c>
      <c r="D26" s="52"/>
      <c r="E26" s="55">
        <f>SUM(E19:E25,E17,E13)</f>
        <v>171758727</v>
      </c>
    </row>
    <row r="27" spans="1:5" ht="47.25" x14ac:dyDescent="0.25">
      <c r="A27" s="114" t="s">
        <v>120</v>
      </c>
      <c r="B27" s="62"/>
      <c r="C27" s="50">
        <v>5823802.9244299997</v>
      </c>
      <c r="D27" s="48"/>
      <c r="E27" s="50">
        <v>-12693000</v>
      </c>
    </row>
    <row r="28" spans="1:5" x14ac:dyDescent="0.25">
      <c r="A28" s="114" t="s">
        <v>50</v>
      </c>
      <c r="B28" s="62"/>
      <c r="C28" s="54">
        <v>-26048013</v>
      </c>
      <c r="D28" s="56"/>
      <c r="E28" s="54">
        <v>-22920174</v>
      </c>
    </row>
    <row r="29" spans="1:5" x14ac:dyDescent="0.25">
      <c r="A29" s="17" t="s">
        <v>4</v>
      </c>
      <c r="B29" s="35"/>
      <c r="C29" s="55">
        <f>SUM(C26:C28)</f>
        <v>207657478</v>
      </c>
      <c r="D29" s="52"/>
      <c r="E29" s="55">
        <f>SUM(E26:E28)</f>
        <v>136145553</v>
      </c>
    </row>
    <row r="30" spans="1:5" x14ac:dyDescent="0.25">
      <c r="A30" s="114" t="s">
        <v>18</v>
      </c>
      <c r="B30" s="62"/>
      <c r="C30" s="49">
        <v>-22469421</v>
      </c>
      <c r="D30" s="48"/>
      <c r="E30" s="49">
        <v>-10859795</v>
      </c>
    </row>
    <row r="31" spans="1:5" x14ac:dyDescent="0.25">
      <c r="A31" s="17" t="s">
        <v>133</v>
      </c>
      <c r="B31" s="35"/>
      <c r="C31" s="57">
        <f>SUM(C29:C30)</f>
        <v>185188057</v>
      </c>
      <c r="D31" s="52"/>
      <c r="E31" s="57">
        <f>SUM(E29:E30)</f>
        <v>125285758</v>
      </c>
    </row>
    <row r="32" spans="1:5" x14ac:dyDescent="0.25">
      <c r="A32" s="17" t="s">
        <v>134</v>
      </c>
      <c r="B32" s="35"/>
      <c r="C32" s="52"/>
      <c r="D32" s="52"/>
      <c r="E32" s="52"/>
    </row>
    <row r="33" spans="1:5" ht="35.25" customHeight="1" x14ac:dyDescent="0.25">
      <c r="A33" s="107" t="s">
        <v>135</v>
      </c>
      <c r="B33" s="62"/>
      <c r="C33" s="54">
        <v>0</v>
      </c>
      <c r="D33" s="56"/>
      <c r="E33" s="54">
        <v>7295217</v>
      </c>
    </row>
    <row r="34" spans="1:5" x14ac:dyDescent="0.25">
      <c r="A34" s="17" t="s">
        <v>138</v>
      </c>
      <c r="B34" s="35"/>
      <c r="C34" s="57">
        <f>C31+C33</f>
        <v>185188057</v>
      </c>
      <c r="D34" s="52"/>
      <c r="E34" s="57">
        <f>E31+E33</f>
        <v>132580975</v>
      </c>
    </row>
    <row r="35" spans="1:5" x14ac:dyDescent="0.25">
      <c r="A35" s="17" t="s">
        <v>17</v>
      </c>
      <c r="B35" s="35"/>
      <c r="E35" s="6"/>
    </row>
    <row r="36" spans="1:5" ht="31.5" x14ac:dyDescent="0.25">
      <c r="A36" s="34" t="s">
        <v>85</v>
      </c>
      <c r="B36" s="63"/>
      <c r="E36" s="6"/>
    </row>
    <row r="37" spans="1:5" x14ac:dyDescent="0.25">
      <c r="A37" s="114" t="s">
        <v>136</v>
      </c>
      <c r="B37" s="63"/>
      <c r="E37" s="6"/>
    </row>
    <row r="38" spans="1:5" x14ac:dyDescent="0.25">
      <c r="A38" s="125" t="s">
        <v>137</v>
      </c>
      <c r="B38" s="62"/>
      <c r="C38" s="54">
        <v>-2681682</v>
      </c>
      <c r="E38" s="54">
        <v>-3703579</v>
      </c>
    </row>
    <row r="39" spans="1:5" x14ac:dyDescent="0.25">
      <c r="A39" s="114" t="s">
        <v>86</v>
      </c>
      <c r="B39" s="62"/>
      <c r="E39" s="6"/>
    </row>
    <row r="40" spans="1:5" x14ac:dyDescent="0.25">
      <c r="A40" s="114" t="s">
        <v>52</v>
      </c>
      <c r="B40" s="35"/>
      <c r="C40" s="54">
        <v>4726903</v>
      </c>
      <c r="D40" s="56"/>
      <c r="E40" s="54">
        <v>-1078626</v>
      </c>
    </row>
    <row r="41" spans="1:5" ht="31.5" x14ac:dyDescent="0.25">
      <c r="A41" s="94" t="s">
        <v>51</v>
      </c>
      <c r="B41" s="35"/>
      <c r="C41" s="54"/>
      <c r="D41" s="56"/>
      <c r="E41" s="54" t="s">
        <v>80</v>
      </c>
    </row>
    <row r="42" spans="1:5" x14ac:dyDescent="0.25">
      <c r="A42" s="17" t="s">
        <v>139</v>
      </c>
      <c r="B42" s="35"/>
      <c r="C42" s="53">
        <f>SUM(C38:C41)</f>
        <v>2045221</v>
      </c>
      <c r="D42" s="58"/>
      <c r="E42" s="53">
        <f>SUM(E38:E41)</f>
        <v>-4782205</v>
      </c>
    </row>
    <row r="43" spans="1:5" x14ac:dyDescent="0.25">
      <c r="A43" s="17" t="s">
        <v>116</v>
      </c>
      <c r="B43" s="35"/>
      <c r="C43" s="53">
        <f>C42+C34</f>
        <v>187233278</v>
      </c>
      <c r="D43" s="52"/>
      <c r="E43" s="53">
        <f>E42+E34</f>
        <v>127798770</v>
      </c>
    </row>
    <row r="44" spans="1:5" x14ac:dyDescent="0.25">
      <c r="A44" s="17"/>
      <c r="B44" s="35"/>
      <c r="C44" s="58"/>
      <c r="D44" s="52"/>
      <c r="E44" s="58"/>
    </row>
    <row r="45" spans="1:5" ht="16.5" thickBot="1" x14ac:dyDescent="0.3">
      <c r="A45" s="92" t="s">
        <v>53</v>
      </c>
      <c r="B45" s="35"/>
      <c r="C45" s="126">
        <v>122.96</v>
      </c>
      <c r="E45" s="126">
        <v>88.03</v>
      </c>
    </row>
    <row r="46" spans="1:5" ht="16.5" thickTop="1" x14ac:dyDescent="0.25">
      <c r="A46" s="114"/>
      <c r="B46" s="35"/>
      <c r="E46" s="6"/>
    </row>
    <row r="47" spans="1:5" x14ac:dyDescent="0.25">
      <c r="A47" s="114"/>
      <c r="B47" s="62"/>
      <c r="E47" s="6"/>
    </row>
    <row r="48" spans="1:5" x14ac:dyDescent="0.25">
      <c r="A48" s="1" t="str">
        <f>Ф1!A55</f>
        <v>Заместитель Председателя Правления</v>
      </c>
      <c r="E48" s="3" t="str">
        <f>[6]Ф1!E56</f>
        <v>Хамитов Е.Е.</v>
      </c>
    </row>
    <row r="51" spans="1:5" x14ac:dyDescent="0.25">
      <c r="A51" s="1" t="s">
        <v>82</v>
      </c>
      <c r="B51" s="65"/>
      <c r="C51" s="3"/>
      <c r="D51" s="3"/>
      <c r="E51" s="3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63"/>
  <sheetViews>
    <sheetView tabSelected="1" zoomScale="80" zoomScaleNormal="80" workbookViewId="0">
      <selection activeCell="N21" sqref="N21"/>
    </sheetView>
  </sheetViews>
  <sheetFormatPr defaultColWidth="9.140625" defaultRowHeight="15.75" x14ac:dyDescent="0.25"/>
  <cols>
    <col min="1" max="1" width="84.7109375" style="18" customWidth="1"/>
    <col min="2" max="2" width="21.140625" style="20" customWidth="1"/>
    <col min="3" max="3" width="1.85546875" style="20" customWidth="1"/>
    <col min="4" max="4" width="20.5703125" style="20" customWidth="1"/>
    <col min="5" max="16384" width="9.140625" style="18"/>
  </cols>
  <sheetData>
    <row r="2" spans="1:4" ht="18.75" x14ac:dyDescent="0.3">
      <c r="A2" s="139" t="s">
        <v>75</v>
      </c>
      <c r="B2" s="139"/>
      <c r="C2" s="139"/>
      <c r="D2" s="139"/>
    </row>
    <row r="3" spans="1:4" ht="18.75" x14ac:dyDescent="0.3">
      <c r="A3" s="139" t="s">
        <v>72</v>
      </c>
      <c r="B3" s="139"/>
      <c r="C3" s="139"/>
      <c r="D3" s="139"/>
    </row>
    <row r="4" spans="1:4" x14ac:dyDescent="0.25">
      <c r="A4" s="19"/>
      <c r="B4" s="19"/>
      <c r="C4" s="19"/>
      <c r="D4" s="19"/>
    </row>
    <row r="5" spans="1:4" x14ac:dyDescent="0.25">
      <c r="B5" s="35" t="s">
        <v>119</v>
      </c>
      <c r="C5" s="6"/>
      <c r="D5" s="35" t="s">
        <v>119</v>
      </c>
    </row>
    <row r="6" spans="1:4" ht="47.25" x14ac:dyDescent="0.25">
      <c r="A6" s="140"/>
      <c r="B6" s="9" t="s">
        <v>154</v>
      </c>
      <c r="C6" s="135"/>
      <c r="D6" s="9" t="s">
        <v>154</v>
      </c>
    </row>
    <row r="7" spans="1:4" x14ac:dyDescent="0.25">
      <c r="A7" s="140"/>
      <c r="B7" s="36" t="s">
        <v>0</v>
      </c>
      <c r="C7" s="135"/>
      <c r="D7" s="121" t="s">
        <v>0</v>
      </c>
    </row>
    <row r="8" spans="1:4" ht="16.5" x14ac:dyDescent="0.25">
      <c r="A8" s="77" t="s">
        <v>54</v>
      </c>
      <c r="B8" s="78"/>
      <c r="C8" s="78"/>
      <c r="D8" s="78"/>
    </row>
    <row r="9" spans="1:4" ht="20.100000000000001" customHeight="1" x14ac:dyDescent="0.25">
      <c r="A9" s="79" t="s">
        <v>55</v>
      </c>
      <c r="B9" s="80">
        <v>255460941</v>
      </c>
      <c r="C9" s="81"/>
      <c r="D9" s="80">
        <v>287639084</v>
      </c>
    </row>
    <row r="10" spans="1:4" ht="20.100000000000001" customHeight="1" x14ac:dyDescent="0.25">
      <c r="A10" s="79" t="s">
        <v>56</v>
      </c>
      <c r="B10" s="82">
        <v>-118480153</v>
      </c>
      <c r="C10" s="81"/>
      <c r="D10" s="82">
        <v>-118527310</v>
      </c>
    </row>
    <row r="11" spans="1:4" ht="20.100000000000001" customHeight="1" x14ac:dyDescent="0.25">
      <c r="A11" s="79" t="s">
        <v>57</v>
      </c>
      <c r="B11" s="80">
        <v>6759125</v>
      </c>
      <c r="C11" s="81"/>
      <c r="D11" s="80">
        <v>22057958</v>
      </c>
    </row>
    <row r="12" spans="1:4" ht="20.100000000000001" customHeight="1" x14ac:dyDescent="0.25">
      <c r="A12" s="79" t="s">
        <v>58</v>
      </c>
      <c r="B12" s="82">
        <v>-3369525</v>
      </c>
      <c r="C12" s="81"/>
      <c r="D12" s="82">
        <v>-6612242</v>
      </c>
    </row>
    <row r="13" spans="1:4" ht="20.100000000000001" customHeight="1" x14ac:dyDescent="0.25">
      <c r="A13" s="79" t="s">
        <v>121</v>
      </c>
      <c r="B13" s="82">
        <v>3921644</v>
      </c>
      <c r="C13" s="81"/>
      <c r="D13" s="82">
        <v>6156015</v>
      </c>
    </row>
    <row r="14" spans="1:4" ht="20.100000000000001" customHeight="1" x14ac:dyDescent="0.25">
      <c r="A14" s="79" t="s">
        <v>122</v>
      </c>
      <c r="B14" s="82">
        <v>-16199529</v>
      </c>
      <c r="C14" s="81"/>
      <c r="D14" s="82">
        <v>-13858718</v>
      </c>
    </row>
    <row r="15" spans="1:4" ht="20.100000000000001" customHeight="1" x14ac:dyDescent="0.25">
      <c r="A15" s="79" t="s">
        <v>87</v>
      </c>
      <c r="B15" s="82">
        <v>-11519508</v>
      </c>
      <c r="C15" s="81"/>
      <c r="D15" s="82">
        <v>-26576902</v>
      </c>
    </row>
    <row r="16" spans="1:4" ht="20.100000000000001" customHeight="1" x14ac:dyDescent="0.25">
      <c r="A16" s="79" t="s">
        <v>59</v>
      </c>
      <c r="B16" s="82">
        <v>-22024708</v>
      </c>
      <c r="C16" s="81"/>
      <c r="D16" s="82">
        <v>-16103710</v>
      </c>
    </row>
    <row r="17" spans="1:4" ht="33" x14ac:dyDescent="0.25">
      <c r="A17" s="77" t="s">
        <v>60</v>
      </c>
      <c r="B17" s="84">
        <f>SUM(B9:B16)</f>
        <v>94548287</v>
      </c>
      <c r="C17" s="115"/>
      <c r="D17" s="84">
        <f>SUM(D9:D16)</f>
        <v>134174175</v>
      </c>
    </row>
    <row r="18" spans="1:4" ht="20.100000000000001" customHeight="1" x14ac:dyDescent="0.25">
      <c r="A18" s="95" t="s">
        <v>88</v>
      </c>
      <c r="B18" s="85"/>
      <c r="C18" s="86"/>
      <c r="D18" s="85"/>
    </row>
    <row r="19" spans="1:4" ht="33" x14ac:dyDescent="0.25">
      <c r="A19" s="79" t="s">
        <v>89</v>
      </c>
      <c r="B19" s="82">
        <v>5233110</v>
      </c>
      <c r="C19" s="82"/>
      <c r="D19" s="82">
        <v>2392244</v>
      </c>
    </row>
    <row r="20" spans="1:4" ht="20.100000000000001" customHeight="1" x14ac:dyDescent="0.25">
      <c r="A20" s="79" t="s">
        <v>90</v>
      </c>
      <c r="B20" s="82">
        <v>42332314</v>
      </c>
      <c r="C20" s="82"/>
      <c r="D20" s="82">
        <v>-25280386</v>
      </c>
    </row>
    <row r="21" spans="1:4" ht="20.100000000000001" customHeight="1" x14ac:dyDescent="0.25">
      <c r="A21" s="79" t="s">
        <v>91</v>
      </c>
      <c r="B21" s="82">
        <v>-60995768</v>
      </c>
      <c r="C21" s="82"/>
      <c r="D21" s="82">
        <v>-116487127</v>
      </c>
    </row>
    <row r="22" spans="1:4" ht="20.100000000000001" customHeight="1" x14ac:dyDescent="0.25">
      <c r="A22" s="79" t="s">
        <v>61</v>
      </c>
      <c r="B22" s="82">
        <v>56332400</v>
      </c>
      <c r="C22" s="82"/>
      <c r="D22" s="82">
        <v>20073870</v>
      </c>
    </row>
    <row r="23" spans="1:4" ht="20.100000000000001" customHeight="1" x14ac:dyDescent="0.25">
      <c r="A23" s="79" t="s">
        <v>92</v>
      </c>
      <c r="B23" s="82">
        <v>-1405773</v>
      </c>
      <c r="C23" s="82"/>
      <c r="D23" s="82">
        <v>-3872841</v>
      </c>
    </row>
    <row r="24" spans="1:4" ht="20.100000000000001" customHeight="1" x14ac:dyDescent="0.25">
      <c r="A24" s="79" t="s">
        <v>93</v>
      </c>
      <c r="B24" s="82">
        <v>-197424244</v>
      </c>
      <c r="C24" s="117"/>
      <c r="D24" s="82">
        <v>-41256626</v>
      </c>
    </row>
    <row r="25" spans="1:4" ht="20.100000000000001" customHeight="1" x14ac:dyDescent="0.25">
      <c r="A25" s="95" t="s">
        <v>94</v>
      </c>
      <c r="B25" s="82"/>
      <c r="C25" s="82"/>
      <c r="D25" s="82"/>
    </row>
    <row r="26" spans="1:4" ht="20.100000000000001" customHeight="1" x14ac:dyDescent="0.25">
      <c r="A26" s="79" t="s">
        <v>95</v>
      </c>
      <c r="B26" s="80">
        <v>4254092</v>
      </c>
      <c r="C26" s="82"/>
      <c r="D26" s="80">
        <v>37906934</v>
      </c>
    </row>
    <row r="27" spans="1:4" ht="20.100000000000001" customHeight="1" x14ac:dyDescent="0.25">
      <c r="A27" s="79" t="s">
        <v>96</v>
      </c>
      <c r="B27" s="82">
        <v>155088671</v>
      </c>
      <c r="C27" s="82"/>
      <c r="D27" s="82">
        <v>54811134</v>
      </c>
    </row>
    <row r="28" spans="1:4" ht="20.100000000000001" customHeight="1" x14ac:dyDescent="0.25">
      <c r="A28" s="79" t="s">
        <v>97</v>
      </c>
      <c r="B28" s="83">
        <v>14680843</v>
      </c>
      <c r="C28" s="80"/>
      <c r="D28" s="83">
        <v>714071</v>
      </c>
    </row>
    <row r="29" spans="1:4" ht="40.5" customHeight="1" x14ac:dyDescent="0.25">
      <c r="A29" s="77" t="s">
        <v>98</v>
      </c>
      <c r="B29" s="89">
        <f>SUM(B17:B28)</f>
        <v>112643932</v>
      </c>
      <c r="C29" s="88"/>
      <c r="D29" s="89">
        <f>SUM(D17:D28)</f>
        <v>63175448</v>
      </c>
    </row>
    <row r="30" spans="1:4" ht="20.100000000000001" customHeight="1" x14ac:dyDescent="0.25">
      <c r="A30" s="77"/>
      <c r="B30" s="115"/>
      <c r="C30" s="115"/>
      <c r="D30" s="115"/>
    </row>
    <row r="31" spans="1:4" ht="16.5" x14ac:dyDescent="0.25">
      <c r="A31" s="77" t="s">
        <v>62</v>
      </c>
      <c r="B31" s="85"/>
      <c r="C31" s="86"/>
      <c r="D31" s="85"/>
    </row>
    <row r="32" spans="1:4" ht="16.5" x14ac:dyDescent="0.25">
      <c r="A32" s="118" t="s">
        <v>99</v>
      </c>
      <c r="B32" s="82">
        <v>-208739174</v>
      </c>
      <c r="C32" s="81"/>
      <c r="D32" s="82">
        <v>-72113325</v>
      </c>
    </row>
    <row r="33" spans="1:4" ht="20.100000000000001" customHeight="1" x14ac:dyDescent="0.25">
      <c r="A33" s="118" t="s">
        <v>100</v>
      </c>
      <c r="B33" s="119">
        <v>357809804</v>
      </c>
      <c r="C33" s="81"/>
      <c r="D33" s="119">
        <v>196159901</v>
      </c>
    </row>
    <row r="34" spans="1:4" ht="20.100000000000001" customHeight="1" x14ac:dyDescent="0.25">
      <c r="A34" s="118" t="s">
        <v>63</v>
      </c>
      <c r="B34" s="119">
        <v>-2106220</v>
      </c>
      <c r="C34" s="81"/>
      <c r="D34" s="119">
        <v>-4120431</v>
      </c>
    </row>
    <row r="35" spans="1:4" ht="20.100000000000001" customHeight="1" x14ac:dyDescent="0.25">
      <c r="A35" s="118" t="s">
        <v>101</v>
      </c>
      <c r="B35" s="119">
        <v>7747</v>
      </c>
      <c r="C35" s="81"/>
      <c r="D35" s="119">
        <v>13637</v>
      </c>
    </row>
    <row r="36" spans="1:4" ht="20.100000000000001" hidden="1" customHeight="1" x14ac:dyDescent="0.25">
      <c r="A36" s="118" t="s">
        <v>102</v>
      </c>
      <c r="B36" s="119"/>
      <c r="C36" s="81"/>
      <c r="D36" s="119"/>
    </row>
    <row r="37" spans="1:4" ht="20.100000000000001" customHeight="1" x14ac:dyDescent="0.25">
      <c r="A37" s="118" t="s">
        <v>123</v>
      </c>
      <c r="B37" s="119">
        <v>107566</v>
      </c>
      <c r="C37" s="81"/>
      <c r="D37" s="119">
        <v>511483</v>
      </c>
    </row>
    <row r="38" spans="1:4" ht="33" x14ac:dyDescent="0.25">
      <c r="A38" s="77" t="s">
        <v>103</v>
      </c>
      <c r="B38" s="90">
        <f>SUM(B32:B37)</f>
        <v>147079723</v>
      </c>
      <c r="C38" s="88"/>
      <c r="D38" s="90">
        <f>SUM(D32:D37)</f>
        <v>120451265</v>
      </c>
    </row>
    <row r="39" spans="1:4" ht="20.100000000000001" customHeight="1" x14ac:dyDescent="0.25">
      <c r="A39" s="77"/>
      <c r="B39" s="87"/>
      <c r="C39" s="115"/>
      <c r="D39" s="87"/>
    </row>
    <row r="40" spans="1:4" ht="20.100000000000001" customHeight="1" x14ac:dyDescent="0.25">
      <c r="A40" s="77" t="s">
        <v>64</v>
      </c>
      <c r="B40" s="87"/>
      <c r="C40" s="115"/>
      <c r="D40" s="87"/>
    </row>
    <row r="41" spans="1:4" ht="20.100000000000001" customHeight="1" x14ac:dyDescent="0.25">
      <c r="A41" s="79" t="s">
        <v>104</v>
      </c>
      <c r="B41" s="85">
        <v>885000</v>
      </c>
      <c r="C41" s="86"/>
      <c r="D41" s="85">
        <v>300000</v>
      </c>
    </row>
    <row r="42" spans="1:4" ht="20.100000000000001" customHeight="1" x14ac:dyDescent="0.25">
      <c r="A42" s="79" t="s">
        <v>105</v>
      </c>
      <c r="B42" s="119">
        <v>-104112238</v>
      </c>
      <c r="C42" s="86"/>
      <c r="D42" s="119">
        <v>-27426352</v>
      </c>
    </row>
    <row r="43" spans="1:4" ht="20.100000000000001" customHeight="1" x14ac:dyDescent="0.25">
      <c r="A43" s="79" t="s">
        <v>106</v>
      </c>
      <c r="B43" s="119">
        <v>80277600</v>
      </c>
      <c r="C43" s="86"/>
      <c r="D43" s="119">
        <v>110805000</v>
      </c>
    </row>
    <row r="44" spans="1:4" ht="20.100000000000001" customHeight="1" x14ac:dyDescent="0.25">
      <c r="A44" s="79" t="s">
        <v>107</v>
      </c>
      <c r="B44" s="119">
        <v>-20874640</v>
      </c>
      <c r="C44" s="86"/>
      <c r="D44" s="119">
        <v>-8878698</v>
      </c>
    </row>
    <row r="45" spans="1:4" ht="20.100000000000001" customHeight="1" x14ac:dyDescent="0.25">
      <c r="A45" s="79" t="s">
        <v>108</v>
      </c>
      <c r="B45" s="119" t="s">
        <v>80</v>
      </c>
      <c r="C45" s="86"/>
      <c r="D45" s="119" t="s">
        <v>80</v>
      </c>
    </row>
    <row r="46" spans="1:4" ht="20.100000000000001" customHeight="1" x14ac:dyDescent="0.25">
      <c r="A46" s="79" t="s">
        <v>109</v>
      </c>
      <c r="B46" s="119" t="s">
        <v>80</v>
      </c>
      <c r="C46" s="86"/>
      <c r="D46" s="119">
        <v>237352683</v>
      </c>
    </row>
    <row r="47" spans="1:4" ht="20.100000000000001" customHeight="1" x14ac:dyDescent="0.25">
      <c r="A47" s="79" t="s">
        <v>110</v>
      </c>
      <c r="B47" s="119">
        <v>-142102492</v>
      </c>
      <c r="C47" s="86"/>
      <c r="D47" s="119" t="s">
        <v>80</v>
      </c>
    </row>
    <row r="48" spans="1:4" ht="20.100000000000001" customHeight="1" x14ac:dyDescent="0.25">
      <c r="A48" s="77" t="s">
        <v>111</v>
      </c>
      <c r="B48" s="96">
        <f>SUM(B41:B47)</f>
        <v>-185926770</v>
      </c>
      <c r="C48" s="115"/>
      <c r="D48" s="96">
        <f>SUM(D41:D47)</f>
        <v>312152633</v>
      </c>
    </row>
    <row r="49" spans="1:4" ht="20.100000000000001" customHeight="1" x14ac:dyDescent="0.25">
      <c r="A49" s="79"/>
      <c r="B49" s="120"/>
      <c r="C49" s="86"/>
      <c r="D49" s="85"/>
    </row>
    <row r="50" spans="1:4" ht="33" customHeight="1" x14ac:dyDescent="0.25">
      <c r="A50" s="79" t="s">
        <v>112</v>
      </c>
      <c r="B50" s="82">
        <v>526917</v>
      </c>
      <c r="C50" s="81"/>
      <c r="D50" s="82">
        <v>-8259644</v>
      </c>
    </row>
    <row r="51" spans="1:4" ht="16.5" x14ac:dyDescent="0.25">
      <c r="A51" s="79" t="s">
        <v>113</v>
      </c>
      <c r="B51" s="119">
        <v>-10111</v>
      </c>
      <c r="C51" s="81"/>
      <c r="D51" s="119">
        <v>-15921</v>
      </c>
    </row>
    <row r="52" spans="1:4" ht="34.5" customHeight="1" x14ac:dyDescent="0.25">
      <c r="A52" s="77" t="s">
        <v>114</v>
      </c>
      <c r="B52" s="127">
        <f>SUM(B50:B51,B48,B38,B29)</f>
        <v>74313691</v>
      </c>
      <c r="C52" s="88"/>
      <c r="D52" s="127">
        <f>SUM(D50:D51,D48,D38,D29)</f>
        <v>487503781</v>
      </c>
    </row>
    <row r="53" spans="1:4" ht="33" customHeight="1" x14ac:dyDescent="0.25">
      <c r="A53" s="79" t="s">
        <v>142</v>
      </c>
      <c r="B53" s="86">
        <v>2633384266</v>
      </c>
      <c r="C53" s="86"/>
      <c r="D53" s="86">
        <v>2214953148</v>
      </c>
    </row>
    <row r="54" spans="1:4" ht="33" customHeight="1" x14ac:dyDescent="0.25">
      <c r="A54" s="79" t="s">
        <v>143</v>
      </c>
      <c r="B54" s="128"/>
      <c r="C54" s="81"/>
      <c r="D54" s="128">
        <v>695508737</v>
      </c>
    </row>
    <row r="55" spans="1:4" ht="33" customHeight="1" x14ac:dyDescent="0.25">
      <c r="A55" s="77" t="s">
        <v>6</v>
      </c>
      <c r="B55" s="115">
        <f>B53</f>
        <v>2633384266</v>
      </c>
      <c r="C55" s="115"/>
      <c r="D55" s="115">
        <v>2681386061</v>
      </c>
    </row>
    <row r="56" spans="1:4" ht="35.25" customHeight="1" x14ac:dyDescent="0.25">
      <c r="A56" s="77" t="s">
        <v>144</v>
      </c>
      <c r="B56" s="119" t="s">
        <v>80</v>
      </c>
      <c r="C56" s="115"/>
      <c r="D56" s="115">
        <v>716579605</v>
      </c>
    </row>
    <row r="57" spans="1:4" ht="20.100000000000001" customHeight="1" thickBot="1" x14ac:dyDescent="0.3">
      <c r="A57" s="77" t="s">
        <v>115</v>
      </c>
      <c r="B57" s="91">
        <f>B55+B52</f>
        <v>2707697957</v>
      </c>
      <c r="C57" s="115"/>
      <c r="D57" s="91">
        <f>D56+D55</f>
        <v>3397965666</v>
      </c>
    </row>
    <row r="58" spans="1:4" ht="16.5" thickTop="1" x14ac:dyDescent="0.25"/>
    <row r="61" spans="1:4" s="37" customFormat="1" ht="18.75" x14ac:dyDescent="0.3">
      <c r="A61" s="1" t="str">
        <f>Ф1!A55</f>
        <v>Заместитель Председателя Правления</v>
      </c>
      <c r="B61" s="21"/>
      <c r="C61" s="3"/>
      <c r="D61" s="3" t="str">
        <f>[6]Ф2!E57</f>
        <v>Хамитов Е.Е.</v>
      </c>
    </row>
    <row r="62" spans="1:4" s="37" customFormat="1" ht="21" customHeight="1" x14ac:dyDescent="0.3">
      <c r="A62" s="2"/>
      <c r="B62" s="22"/>
      <c r="C62" s="7"/>
      <c r="D62" s="23"/>
    </row>
    <row r="63" spans="1:4" s="37" customFormat="1" ht="18.75" x14ac:dyDescent="0.3">
      <c r="A63" s="1" t="s">
        <v>82</v>
      </c>
      <c r="B63" s="21"/>
      <c r="C63" s="3"/>
      <c r="D63" s="3" t="str">
        <f>[6]Ф2!E59</f>
        <v>Есенгараева К.Д.</v>
      </c>
    </row>
  </sheetData>
  <mergeCells count="4">
    <mergeCell ref="A2:D2"/>
    <mergeCell ref="A3:D3"/>
    <mergeCell ref="A6:A7"/>
    <mergeCell ref="C6:C7"/>
  </mergeCells>
  <pageMargins left="0.98425196850393704" right="0.39370078740157483" top="0.59055118110236227" bottom="0.59055118110236227" header="0.31496062992125984" footer="0.31496062992125984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40"/>
  <sheetViews>
    <sheetView zoomScale="70" zoomScaleNormal="70" zoomScaleSheetLayoutView="85" workbookViewId="0">
      <selection activeCell="R19" sqref="R19"/>
    </sheetView>
  </sheetViews>
  <sheetFormatPr defaultColWidth="9.140625" defaultRowHeight="15.75" x14ac:dyDescent="0.25"/>
  <cols>
    <col min="1" max="1" width="1.85546875" style="24" customWidth="1"/>
    <col min="2" max="2" width="75.140625" style="24" customWidth="1"/>
    <col min="3" max="3" width="16.28515625" style="25" customWidth="1"/>
    <col min="4" max="4" width="16.140625" style="25" customWidth="1"/>
    <col min="5" max="5" width="19.7109375" style="25" customWidth="1"/>
    <col min="6" max="7" width="17.28515625" style="25" customWidth="1"/>
    <col min="8" max="8" width="18.85546875" style="25" customWidth="1"/>
    <col min="9" max="9" width="17.28515625" style="25" customWidth="1"/>
    <col min="10" max="10" width="8.85546875" style="24" customWidth="1"/>
    <col min="11" max="11" width="9.140625" style="24"/>
    <col min="12" max="12" width="11.85546875" style="24" bestFit="1" customWidth="1"/>
    <col min="13" max="16384" width="9.140625" style="24"/>
  </cols>
  <sheetData>
    <row r="2" spans="2:16" ht="18.75" x14ac:dyDescent="0.25">
      <c r="B2" s="141" t="s">
        <v>76</v>
      </c>
      <c r="C2" s="141"/>
      <c r="D2" s="141"/>
      <c r="E2" s="141"/>
      <c r="F2" s="141"/>
      <c r="G2" s="141"/>
      <c r="H2" s="141"/>
      <c r="I2" s="141"/>
    </row>
    <row r="3" spans="2:16" ht="18.75" x14ac:dyDescent="0.25">
      <c r="B3" s="142" t="s">
        <v>153</v>
      </c>
      <c r="C3" s="142"/>
      <c r="D3" s="142"/>
      <c r="E3" s="142"/>
      <c r="F3" s="142"/>
      <c r="G3" s="142"/>
      <c r="H3" s="142"/>
      <c r="I3" s="142"/>
    </row>
    <row r="4" spans="2:16" ht="18.75" x14ac:dyDescent="0.25">
      <c r="B4" s="116"/>
      <c r="C4" s="116"/>
      <c r="D4" s="116"/>
      <c r="E4" s="116"/>
      <c r="F4" s="116"/>
      <c r="G4" s="116"/>
      <c r="H4" s="116"/>
      <c r="I4" s="116"/>
    </row>
    <row r="5" spans="2:16" x14ac:dyDescent="0.25">
      <c r="C5" s="143" t="s">
        <v>68</v>
      </c>
      <c r="D5" s="143"/>
      <c r="E5" s="143"/>
      <c r="F5" s="143"/>
      <c r="G5" s="143"/>
      <c r="H5" s="143"/>
      <c r="I5" s="143"/>
    </row>
    <row r="6" spans="2:16" ht="94.5" x14ac:dyDescent="0.25">
      <c r="B6" s="101" t="s">
        <v>70</v>
      </c>
      <c r="C6" s="109" t="s">
        <v>13</v>
      </c>
      <c r="D6" s="109" t="s">
        <v>65</v>
      </c>
      <c r="E6" s="109" t="s">
        <v>69</v>
      </c>
      <c r="F6" s="109" t="s">
        <v>40</v>
      </c>
      <c r="G6" s="109" t="s">
        <v>140</v>
      </c>
      <c r="H6" s="109" t="s">
        <v>66</v>
      </c>
      <c r="I6" s="109" t="s">
        <v>67</v>
      </c>
      <c r="P6" s="144" t="s">
        <v>154</v>
      </c>
    </row>
    <row r="7" spans="2:16" x14ac:dyDescent="0.25">
      <c r="B7" s="26" t="s">
        <v>151</v>
      </c>
      <c r="C7" s="42">
        <v>1521238962</v>
      </c>
      <c r="D7" s="43">
        <v>-40881166</v>
      </c>
      <c r="E7" s="43">
        <v>329762504</v>
      </c>
      <c r="F7" s="43">
        <v>38738721</v>
      </c>
      <c r="G7" s="43">
        <v>6948338</v>
      </c>
      <c r="H7" s="43">
        <v>1145814157</v>
      </c>
      <c r="I7" s="43">
        <f>SUM(C7:H7)</f>
        <v>3001621516</v>
      </c>
    </row>
    <row r="8" spans="2:16" x14ac:dyDescent="0.25">
      <c r="B8" s="27" t="s">
        <v>125</v>
      </c>
      <c r="C8" s="97">
        <v>0</v>
      </c>
      <c r="D8" s="99">
        <v>0</v>
      </c>
      <c r="E8" s="97">
        <v>0</v>
      </c>
      <c r="F8" s="97">
        <v>0</v>
      </c>
      <c r="G8" s="97"/>
      <c r="H8" s="44">
        <f>Ф2!C31</f>
        <v>185188057</v>
      </c>
      <c r="I8" s="44">
        <f>SUM(C8:H8)</f>
        <v>185188057</v>
      </c>
    </row>
    <row r="9" spans="2:16" x14ac:dyDescent="0.25">
      <c r="B9" s="27" t="s">
        <v>126</v>
      </c>
      <c r="C9" s="97">
        <v>0</v>
      </c>
      <c r="D9" s="41">
        <f>Ф2!C40</f>
        <v>4726903</v>
      </c>
      <c r="E9" s="97">
        <v>0</v>
      </c>
      <c r="F9" s="100">
        <v>0</v>
      </c>
      <c r="G9" s="41">
        <f>Ф2!C38</f>
        <v>-2681682</v>
      </c>
      <c r="H9" s="100">
        <v>0</v>
      </c>
      <c r="I9" s="41">
        <f>SUM(C9:H9)</f>
        <v>2045221</v>
      </c>
    </row>
    <row r="10" spans="2:16" x14ac:dyDescent="0.25">
      <c r="B10" s="26" t="s">
        <v>116</v>
      </c>
      <c r="C10" s="103">
        <f t="shared" ref="C10:F10" si="0">SUM(C8:C9)</f>
        <v>0</v>
      </c>
      <c r="D10" s="98">
        <f t="shared" si="0"/>
        <v>4726903</v>
      </c>
      <c r="E10" s="103">
        <f t="shared" si="0"/>
        <v>0</v>
      </c>
      <c r="F10" s="103">
        <f t="shared" si="0"/>
        <v>0</v>
      </c>
      <c r="G10" s="98">
        <f>G9</f>
        <v>-2681682</v>
      </c>
      <c r="H10" s="43">
        <f t="shared" ref="H10:I10" si="1">SUM(H8:H9)</f>
        <v>185188057</v>
      </c>
      <c r="I10" s="43">
        <f t="shared" si="1"/>
        <v>187233278</v>
      </c>
    </row>
    <row r="11" spans="2:16" x14ac:dyDescent="0.25">
      <c r="B11" s="27" t="s">
        <v>124</v>
      </c>
      <c r="C11" s="44"/>
      <c r="D11" s="123" t="s">
        <v>80</v>
      </c>
      <c r="E11" s="123" t="s">
        <v>80</v>
      </c>
      <c r="F11" s="123" t="s">
        <v>80</v>
      </c>
      <c r="G11" s="123" t="s">
        <v>80</v>
      </c>
      <c r="H11" s="123" t="s">
        <v>80</v>
      </c>
      <c r="I11" s="40">
        <f>SUM(C11:H11)</f>
        <v>0</v>
      </c>
    </row>
    <row r="12" spans="2:16" x14ac:dyDescent="0.25">
      <c r="B12" s="27" t="s">
        <v>127</v>
      </c>
      <c r="C12" s="102">
        <v>0</v>
      </c>
      <c r="D12" s="124" t="s">
        <v>80</v>
      </c>
      <c r="E12" s="40">
        <v>4912543</v>
      </c>
      <c r="F12" s="41">
        <v>253237</v>
      </c>
      <c r="G12" s="124" t="s">
        <v>80</v>
      </c>
      <c r="H12" s="40">
        <f>-F12</f>
        <v>-253237</v>
      </c>
      <c r="I12" s="40">
        <f>SUM(C12:H12)</f>
        <v>4912543</v>
      </c>
    </row>
    <row r="13" spans="2:16" ht="16.5" thickBot="1" x14ac:dyDescent="0.3">
      <c r="B13" s="26" t="s">
        <v>152</v>
      </c>
      <c r="C13" s="47">
        <f>SUM(C7:C12)</f>
        <v>1521238962</v>
      </c>
      <c r="D13" s="122">
        <f>D10+D7</f>
        <v>-36154263</v>
      </c>
      <c r="E13" s="108">
        <f>SUM(E7:E12)</f>
        <v>334675047</v>
      </c>
      <c r="F13" s="122">
        <f>SUM(F7:F12)</f>
        <v>38991958</v>
      </c>
      <c r="G13" s="122">
        <f>G10+G7</f>
        <v>4266656</v>
      </c>
      <c r="H13" s="108">
        <f>SUM(H7:H12)-H8</f>
        <v>1330748977</v>
      </c>
      <c r="I13" s="39">
        <f>SUM(C13:H13)</f>
        <v>3193767337</v>
      </c>
    </row>
    <row r="14" spans="2:16" ht="19.5" thickTop="1" x14ac:dyDescent="0.25">
      <c r="B14" s="116"/>
      <c r="C14" s="116"/>
      <c r="D14" s="116"/>
      <c r="E14" s="116"/>
      <c r="F14" s="116"/>
      <c r="G14" s="116"/>
      <c r="H14" s="116"/>
      <c r="I14" s="116"/>
    </row>
    <row r="15" spans="2:16" ht="18.75" x14ac:dyDescent="0.25">
      <c r="B15" s="116"/>
      <c r="C15" s="116"/>
      <c r="D15" s="116"/>
      <c r="E15" s="116"/>
      <c r="F15" s="116"/>
      <c r="G15" s="116"/>
      <c r="H15" s="116"/>
      <c r="I15" s="116"/>
    </row>
    <row r="16" spans="2:16" x14ac:dyDescent="0.25">
      <c r="C16" s="143" t="s">
        <v>68</v>
      </c>
      <c r="D16" s="143"/>
      <c r="E16" s="143"/>
      <c r="F16" s="143"/>
      <c r="G16" s="143"/>
      <c r="H16" s="143"/>
      <c r="I16" s="143"/>
    </row>
    <row r="17" spans="2:9" ht="94.5" x14ac:dyDescent="0.25">
      <c r="B17" s="101" t="s">
        <v>70</v>
      </c>
      <c r="C17" s="109" t="s">
        <v>13</v>
      </c>
      <c r="D17" s="109" t="s">
        <v>65</v>
      </c>
      <c r="E17" s="109" t="s">
        <v>69</v>
      </c>
      <c r="F17" s="109" t="s">
        <v>40</v>
      </c>
      <c r="G17" s="109" t="s">
        <v>140</v>
      </c>
      <c r="H17" s="109" t="s">
        <v>66</v>
      </c>
      <c r="I17" s="109" t="s">
        <v>67</v>
      </c>
    </row>
    <row r="18" spans="2:9" x14ac:dyDescent="0.25">
      <c r="B18" s="26" t="s">
        <v>131</v>
      </c>
      <c r="C18" s="42">
        <v>1521238962</v>
      </c>
      <c r="D18" s="43">
        <v>-49796105</v>
      </c>
      <c r="E18" s="43">
        <v>292555754</v>
      </c>
      <c r="F18" s="43">
        <v>26950799</v>
      </c>
      <c r="G18" s="43">
        <v>-993164</v>
      </c>
      <c r="H18" s="43">
        <v>875548658</v>
      </c>
      <c r="I18" s="43">
        <f>SUM(C18:H18)</f>
        <v>2665504904</v>
      </c>
    </row>
    <row r="19" spans="2:9" x14ac:dyDescent="0.25">
      <c r="B19" s="27" t="s">
        <v>125</v>
      </c>
      <c r="C19" s="97">
        <v>0</v>
      </c>
      <c r="D19" s="99">
        <v>0</v>
      </c>
      <c r="E19" s="97">
        <v>0</v>
      </c>
      <c r="F19" s="97">
        <v>0</v>
      </c>
      <c r="G19" s="97"/>
      <c r="H19" s="44">
        <f>Ф2!C34</f>
        <v>185188057</v>
      </c>
      <c r="I19" s="44">
        <f>SUM(C19:H19)</f>
        <v>185188057</v>
      </c>
    </row>
    <row r="20" spans="2:9" x14ac:dyDescent="0.25">
      <c r="B20" s="27" t="s">
        <v>126</v>
      </c>
      <c r="C20" s="97">
        <v>0</v>
      </c>
      <c r="D20" s="41">
        <f>Ф2!C40</f>
        <v>4726903</v>
      </c>
      <c r="E20" s="97">
        <v>0</v>
      </c>
      <c r="F20" s="100">
        <v>0</v>
      </c>
      <c r="G20" s="41">
        <f>Ф2!C38</f>
        <v>-2681682</v>
      </c>
      <c r="H20" s="100">
        <v>0</v>
      </c>
      <c r="I20" s="41">
        <f>SUM(C20:H20)</f>
        <v>2045221</v>
      </c>
    </row>
    <row r="21" spans="2:9" x14ac:dyDescent="0.25">
      <c r="B21" s="26" t="s">
        <v>116</v>
      </c>
      <c r="C21" s="103">
        <f t="shared" ref="C21:I21" si="2">SUM(C19:C20)</f>
        <v>0</v>
      </c>
      <c r="D21" s="98">
        <f t="shared" si="2"/>
        <v>4726903</v>
      </c>
      <c r="E21" s="103">
        <f t="shared" si="2"/>
        <v>0</v>
      </c>
      <c r="F21" s="103">
        <f t="shared" si="2"/>
        <v>0</v>
      </c>
      <c r="G21" s="98">
        <f>G20</f>
        <v>-2681682</v>
      </c>
      <c r="H21" s="43">
        <f t="shared" si="2"/>
        <v>185188057</v>
      </c>
      <c r="I21" s="43">
        <f t="shared" si="2"/>
        <v>187233278</v>
      </c>
    </row>
    <row r="22" spans="2:9" x14ac:dyDescent="0.25">
      <c r="B22" s="27" t="s">
        <v>124</v>
      </c>
      <c r="C22" s="44"/>
      <c r="D22" s="123" t="s">
        <v>80</v>
      </c>
      <c r="E22" s="123" t="s">
        <v>80</v>
      </c>
      <c r="F22" s="123" t="s">
        <v>80</v>
      </c>
      <c r="G22" s="123" t="s">
        <v>80</v>
      </c>
      <c r="H22" s="123" t="s">
        <v>80</v>
      </c>
      <c r="I22" s="40">
        <f>SUM(C22:H22)</f>
        <v>0</v>
      </c>
    </row>
    <row r="23" spans="2:9" x14ac:dyDescent="0.25">
      <c r="B23" s="27" t="s">
        <v>127</v>
      </c>
      <c r="C23" s="102">
        <v>0</v>
      </c>
      <c r="D23" s="124" t="s">
        <v>80</v>
      </c>
      <c r="E23" s="40">
        <v>13239201</v>
      </c>
      <c r="F23" s="41">
        <v>4801218</v>
      </c>
      <c r="G23" s="124" t="s">
        <v>80</v>
      </c>
      <c r="H23" s="40">
        <f>-F23</f>
        <v>-4801218</v>
      </c>
      <c r="I23" s="40">
        <f>SUM(C23:H23)</f>
        <v>13239201</v>
      </c>
    </row>
    <row r="24" spans="2:9" ht="16.5" thickBot="1" x14ac:dyDescent="0.3">
      <c r="B24" s="26" t="s">
        <v>132</v>
      </c>
      <c r="C24" s="47">
        <f>SUM(C18:C23)</f>
        <v>1521238962</v>
      </c>
      <c r="D24" s="122">
        <f>D21+D18</f>
        <v>-45069202</v>
      </c>
      <c r="E24" s="108">
        <f>SUM(E18:E23)</f>
        <v>305794955</v>
      </c>
      <c r="F24" s="122">
        <f>SUM(F18:F23)</f>
        <v>31752017</v>
      </c>
      <c r="G24" s="122">
        <f>G21+G18</f>
        <v>-3674846</v>
      </c>
      <c r="H24" s="108">
        <f>SUM(H18:H23)-H19</f>
        <v>1055935497</v>
      </c>
      <c r="I24" s="39">
        <f>SUM(C24:H24)</f>
        <v>2865977383</v>
      </c>
    </row>
    <row r="25" spans="2:9" ht="19.5" thickTop="1" x14ac:dyDescent="0.25">
      <c r="B25" s="116"/>
      <c r="C25" s="116"/>
      <c r="D25" s="116"/>
      <c r="E25" s="116"/>
      <c r="F25" s="116"/>
      <c r="G25" s="116"/>
      <c r="H25" s="116"/>
      <c r="I25" s="116"/>
    </row>
    <row r="26" spans="2:9" ht="18.75" x14ac:dyDescent="0.25">
      <c r="B26" s="116"/>
      <c r="C26" s="116"/>
      <c r="D26" s="116"/>
      <c r="E26" s="116"/>
      <c r="F26" s="116"/>
      <c r="G26" s="116"/>
      <c r="H26" s="116"/>
      <c r="I26" s="116"/>
    </row>
    <row r="27" spans="2:9" ht="18.75" x14ac:dyDescent="0.25">
      <c r="B27" s="116"/>
      <c r="C27" s="116"/>
      <c r="D27" s="116"/>
      <c r="E27" s="116"/>
      <c r="F27" s="116"/>
      <c r="G27" s="116"/>
      <c r="H27" s="116"/>
      <c r="I27" s="116"/>
    </row>
    <row r="28" spans="2:9" ht="18.75" x14ac:dyDescent="0.25">
      <c r="B28" s="116"/>
      <c r="C28" s="116"/>
      <c r="D28" s="116"/>
      <c r="E28" s="116"/>
      <c r="F28" s="116"/>
      <c r="G28" s="116"/>
      <c r="H28" s="116"/>
      <c r="I28" s="116"/>
    </row>
    <row r="29" spans="2:9" ht="18.75" x14ac:dyDescent="0.25">
      <c r="B29" s="116"/>
      <c r="C29" s="116"/>
      <c r="D29" s="116"/>
      <c r="E29" s="116"/>
      <c r="F29" s="116"/>
      <c r="G29" s="116"/>
      <c r="H29" s="116"/>
      <c r="I29" s="116"/>
    </row>
    <row r="30" spans="2:9" x14ac:dyDescent="0.25">
      <c r="B30" s="26"/>
      <c r="C30" s="46"/>
      <c r="D30" s="46"/>
      <c r="E30" s="46"/>
      <c r="F30" s="45"/>
      <c r="G30" s="45"/>
      <c r="H30" s="45"/>
      <c r="I30" s="45"/>
    </row>
    <row r="31" spans="2:9" x14ac:dyDescent="0.25">
      <c r="B31" s="26"/>
      <c r="C31" s="46"/>
      <c r="D31" s="46"/>
      <c r="E31" s="46"/>
      <c r="F31" s="45"/>
      <c r="G31" s="45"/>
      <c r="H31" s="45"/>
      <c r="I31" s="45" t="s">
        <v>141</v>
      </c>
    </row>
    <row r="32" spans="2:9" x14ac:dyDescent="0.25">
      <c r="C32" s="38"/>
      <c r="D32" s="38"/>
      <c r="E32" s="38"/>
      <c r="F32" s="38"/>
      <c r="G32" s="38"/>
      <c r="H32" s="38"/>
      <c r="I32" s="38"/>
    </row>
    <row r="33" spans="2:9" x14ac:dyDescent="0.25">
      <c r="C33" s="38"/>
      <c r="D33" s="38"/>
      <c r="E33" s="38"/>
      <c r="F33" s="38"/>
      <c r="G33" s="38"/>
      <c r="H33" s="38"/>
      <c r="I33" s="38"/>
    </row>
    <row r="34" spans="2:9" x14ac:dyDescent="0.25">
      <c r="C34" s="59"/>
      <c r="D34" s="59"/>
      <c r="E34" s="59"/>
      <c r="F34" s="104"/>
      <c r="G34" s="104"/>
      <c r="H34" s="104"/>
      <c r="I34" s="104"/>
    </row>
    <row r="35" spans="2:9" x14ac:dyDescent="0.25">
      <c r="C35" s="59"/>
      <c r="D35" s="59"/>
      <c r="E35" s="59"/>
      <c r="F35" s="104"/>
      <c r="G35" s="104"/>
      <c r="H35" s="104"/>
      <c r="I35" s="104"/>
    </row>
    <row r="36" spans="2:9" x14ac:dyDescent="0.25">
      <c r="C36" s="59"/>
      <c r="D36" s="59"/>
      <c r="E36" s="59"/>
      <c r="F36" s="104"/>
      <c r="G36" s="104"/>
      <c r="H36" s="104"/>
      <c r="I36" s="104"/>
    </row>
    <row r="37" spans="2:9" s="32" customFormat="1" ht="18.75" x14ac:dyDescent="0.3">
      <c r="B37" s="12" t="str">
        <f>Ф1!A55</f>
        <v>Заместитель Председателя Правления</v>
      </c>
      <c r="C37" s="105"/>
      <c r="D37" s="10" t="str">
        <f>Ф3!D61</f>
        <v>Хамитов Е.Е.</v>
      </c>
      <c r="E37" s="105"/>
      <c r="F37" s="106"/>
      <c r="G37" s="106"/>
      <c r="H37" s="106"/>
      <c r="I37" s="106"/>
    </row>
    <row r="38" spans="2:9" s="32" customFormat="1" ht="28.5" customHeight="1" x14ac:dyDescent="0.3">
      <c r="B38" s="28"/>
      <c r="C38" s="29"/>
      <c r="D38" s="30"/>
      <c r="E38" s="31"/>
    </row>
    <row r="39" spans="2:9" s="32" customFormat="1" ht="18.75" x14ac:dyDescent="0.3">
      <c r="B39" s="28" t="s">
        <v>82</v>
      </c>
      <c r="C39" s="29"/>
      <c r="D39" s="10" t="str">
        <f>Ф3!D63</f>
        <v>Есенгараева К.Д.</v>
      </c>
      <c r="E39" s="10"/>
    </row>
    <row r="40" spans="2:9" s="32" customFormat="1" ht="18.75" x14ac:dyDescent="0.3">
      <c r="B40" s="33"/>
      <c r="C40" s="29"/>
      <c r="D40" s="29"/>
      <c r="E40" s="29"/>
      <c r="F40" s="29"/>
      <c r="G40" s="29"/>
      <c r="H40" s="29"/>
      <c r="I40" s="29"/>
    </row>
  </sheetData>
  <mergeCells count="4">
    <mergeCell ref="B2:I2"/>
    <mergeCell ref="B3:I3"/>
    <mergeCell ref="C16:I16"/>
    <mergeCell ref="C5:I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rowBreaks count="1" manualBreakCount="1">
    <brk id="29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Ф1</vt:lpstr>
      <vt:lpstr>Ф2</vt:lpstr>
      <vt:lpstr>Ф3</vt:lpstr>
      <vt:lpstr>Ф4</vt:lpstr>
      <vt:lpstr>Ф1!Область_печати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Лаура Серменова</cp:lastModifiedBy>
  <cp:lastPrinted>2019-05-14T10:22:26Z</cp:lastPrinted>
  <dcterms:created xsi:type="dcterms:W3CDTF">2017-02-27T03:37:51Z</dcterms:created>
  <dcterms:modified xsi:type="dcterms:W3CDTF">2025-05-23T14:02:32Z</dcterms:modified>
</cp:coreProperties>
</file>