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el.abenova\Desktop\доки для сайта\"/>
    </mc:Choice>
  </mc:AlternateContent>
  <xr:revisionPtr revIDLastSave="0" documentId="8_{630D5DD7-469E-467A-98C5-E0F3B1B52B02}" xr6:coauthVersionLast="47" xr6:coauthVersionMax="47" xr10:uidLastSave="{00000000-0000-0000-0000-000000000000}"/>
  <bookViews>
    <workbookView xWindow="-120" yWindow="-120" windowWidth="29040" windowHeight="15840"/>
  </bookViews>
  <sheets>
    <sheet name="ОФП" sheetId="1" r:id="rId1"/>
    <sheet name="ОПУ" sheetId="2" r:id="rId2"/>
    <sheet name="ОИК" sheetId="3" r:id="rId3"/>
    <sheet name="ОДДС" sheetId="4" r:id="rId4"/>
  </sheets>
  <calcPr calcId="191029"/>
</workbook>
</file>

<file path=xl/calcChain.xml><?xml version="1.0" encoding="utf-8"?>
<calcChain xmlns="http://schemas.openxmlformats.org/spreadsheetml/2006/main">
  <c r="C12" i="2" l="1"/>
  <c r="C16" i="2"/>
  <c r="C18" i="2"/>
  <c r="C11" i="2"/>
  <c r="B22" i="4"/>
  <c r="B38" i="4"/>
  <c r="D13" i="3"/>
  <c r="D15" i="3"/>
  <c r="A4" i="3"/>
  <c r="A4" i="4"/>
  <c r="C27" i="2"/>
  <c r="C26" i="3"/>
  <c r="A27" i="2"/>
  <c r="A26" i="3"/>
  <c r="A45" i="4"/>
  <c r="C6" i="4"/>
  <c r="B6" i="4"/>
  <c r="B26" i="4"/>
  <c r="B33" i="4"/>
  <c r="D7" i="3"/>
  <c r="D10" i="2"/>
  <c r="D16" i="2"/>
  <c r="D18" i="2"/>
  <c r="D20" i="2"/>
  <c r="D23" i="2"/>
  <c r="D24" i="2"/>
  <c r="C23" i="1"/>
  <c r="D23" i="1"/>
  <c r="D18" i="1"/>
  <c r="B23" i="4"/>
  <c r="B12" i="3"/>
  <c r="B17" i="3"/>
  <c r="B22" i="3"/>
  <c r="D11" i="3"/>
  <c r="D10" i="3"/>
  <c r="D9" i="3"/>
  <c r="C33" i="4"/>
  <c r="B9" i="4"/>
  <c r="C9" i="4"/>
  <c r="C17" i="4"/>
  <c r="C38" i="4"/>
  <c r="B28" i="4"/>
  <c r="B25" i="4"/>
  <c r="B21" i="4"/>
  <c r="B20" i="4"/>
  <c r="B19" i="4"/>
  <c r="D21" i="3"/>
  <c r="D20" i="3"/>
  <c r="D19" i="3"/>
  <c r="D16" i="3"/>
  <c r="D14" i="3"/>
  <c r="C34" i="1"/>
  <c r="C35" i="1"/>
  <c r="C27" i="1"/>
  <c r="D27" i="1"/>
  <c r="C18" i="1"/>
  <c r="C30" i="1"/>
  <c r="C10" i="2"/>
  <c r="C18" i="4"/>
  <c r="C24" i="4"/>
  <c r="C27" i="4"/>
  <c r="C29" i="4"/>
  <c r="C39" i="4"/>
  <c r="C41" i="4"/>
  <c r="C42" i="4"/>
  <c r="C8" i="3"/>
  <c r="D28" i="1"/>
  <c r="C28" i="2"/>
  <c r="C29" i="2"/>
  <c r="B24" i="4"/>
  <c r="C28" i="1"/>
  <c r="C29" i="1"/>
  <c r="B18" i="4"/>
  <c r="C45" i="4"/>
  <c r="C46" i="4"/>
  <c r="C47" i="4"/>
  <c r="C27" i="3"/>
  <c r="C28" i="3"/>
  <c r="D29" i="1"/>
  <c r="D30" i="1"/>
  <c r="D8" i="3"/>
  <c r="D12" i="3"/>
  <c r="D17" i="3"/>
  <c r="C12" i="3"/>
  <c r="C17" i="3"/>
  <c r="B8" i="4"/>
  <c r="B17" i="4"/>
  <c r="B27" i="4"/>
  <c r="B29" i="4"/>
  <c r="B39" i="4"/>
  <c r="B41" i="4"/>
  <c r="B42" i="4"/>
  <c r="C20" i="2"/>
  <c r="C23" i="2"/>
  <c r="C18" i="3"/>
  <c r="C24" i="2"/>
  <c r="D18" i="3"/>
  <c r="D22" i="3"/>
  <c r="D23" i="3"/>
  <c r="C22" i="3"/>
</calcChain>
</file>

<file path=xl/sharedStrings.xml><?xml version="1.0" encoding="utf-8"?>
<sst xmlns="http://schemas.openxmlformats.org/spreadsheetml/2006/main" count="134" uniqueCount="105">
  <si>
    <t>в тысячах тенге</t>
  </si>
  <si>
    <t>Примечание</t>
  </si>
  <si>
    <t>АКТИВЫ</t>
  </si>
  <si>
    <t xml:space="preserve">Денежные средства </t>
  </si>
  <si>
    <t>Активы по операциям «Обратное РЕПО»</t>
  </si>
  <si>
    <t>Вклады размещенные</t>
  </si>
  <si>
    <t>Финансовые активы, оцениваемые по справедливой стоимости через прибыль или убыток</t>
  </si>
  <si>
    <t>Краткосрочная торговая и прочая дебиторская задолженность</t>
  </si>
  <si>
    <t>Текущий подоходный налог</t>
  </si>
  <si>
    <t>Текущие налоговые активы, кроме корпоративного подоходного налога</t>
  </si>
  <si>
    <t>Прочие краткосрочные активы</t>
  </si>
  <si>
    <t>Основные средства и нематериальные активы</t>
  </si>
  <si>
    <t>Отложенные налоговые активы</t>
  </si>
  <si>
    <t>Итого активы</t>
  </si>
  <si>
    <t>ОБЯЗАТЕЛЬСТВА</t>
  </si>
  <si>
    <t>Обязательства по соглашениям РЕПО</t>
  </si>
  <si>
    <t>Обязательства по аренде</t>
  </si>
  <si>
    <t>Прочие краткосрочные обязательства</t>
  </si>
  <si>
    <t>Итого обязательства</t>
  </si>
  <si>
    <t>КАПИТАЛ</t>
  </si>
  <si>
    <t>Уставный (акционерный) капитал</t>
  </si>
  <si>
    <t xml:space="preserve">Нераспределенная прибыль </t>
  </si>
  <si>
    <t>Итого капитал</t>
  </si>
  <si>
    <t>Всего капитал и обязательства</t>
  </si>
  <si>
    <t>АО «СЕНТРАС СЕКЬЮРИТИЗ»</t>
  </si>
  <si>
    <t>ОТЧЕТ О ФИНАНСОВОМ ПОЛОЖЕНИИ</t>
  </si>
  <si>
    <t>Балансовая стоимость простой акции за период</t>
  </si>
  <si>
    <t xml:space="preserve">Главный бухгалтер ___________________________ Даулетбакова Г.А.        </t>
  </si>
  <si>
    <t xml:space="preserve">Исполнитель ________________________________Даулетбакова Г.А. </t>
  </si>
  <si>
    <t>Телефон 259-88-77 вн707</t>
  </si>
  <si>
    <t>Место для печати</t>
  </si>
  <si>
    <t>Комиссионный доход от брокерской деятельности</t>
  </si>
  <si>
    <t>Комиссионный доход от управления активами</t>
  </si>
  <si>
    <t>Комиссионный доход от консультационных услуг</t>
  </si>
  <si>
    <t>Итого комиссионный доход</t>
  </si>
  <si>
    <t>Прибыль/(убыток) по операциям с финансовыми активами, оцениваемыми по справедливой стоимости через прибыль или убыток</t>
  </si>
  <si>
    <t>Чистый процентный доход</t>
  </si>
  <si>
    <t>Доходы по дивидендам</t>
  </si>
  <si>
    <t>Чистая прибыль/ (убыток) по операциям с иностранной валютой</t>
  </si>
  <si>
    <t>Прочие доходы</t>
  </si>
  <si>
    <t xml:space="preserve">Итого операционная прибыль </t>
  </si>
  <si>
    <t>Операционные расходы</t>
  </si>
  <si>
    <t xml:space="preserve">Прибыль до налогообложения </t>
  </si>
  <si>
    <t>Расходы по подоходному налогу</t>
  </si>
  <si>
    <t xml:space="preserve">Прибыль после налогообложения </t>
  </si>
  <si>
    <t>Прочий совокупный доход</t>
  </si>
  <si>
    <t>Прочий совокупный доход/(убыток) за год</t>
  </si>
  <si>
    <t>-</t>
  </si>
  <si>
    <t>Итого совокупный доход за год</t>
  </si>
  <si>
    <t>Прибыль за год на акцию (тенге):</t>
  </si>
  <si>
    <t>ОТЧЕТ ОБ ИЗМЕНЕНИЯХ В КАПИТАЛЕ</t>
  </si>
  <si>
    <t>ОТЧЕТ О ДВИЖЕНИИ ДЕНЕЖНЫХ СРЕДСТВ (косвенный метод)</t>
  </si>
  <si>
    <t>Нераспределенная прибыль</t>
  </si>
  <si>
    <t>Прочий совокупный доход за год</t>
  </si>
  <si>
    <t>Размещение акций</t>
  </si>
  <si>
    <t>Выплата дивидендов</t>
  </si>
  <si>
    <t>Чистая прибыль до налогообложения</t>
  </si>
  <si>
    <t>Корректировки на неденежные операционные статьи, в т.ч.:</t>
  </si>
  <si>
    <t>амортизационные отчисления и износ</t>
  </si>
  <si>
    <t>нереализованные доходы и расходы в виде курсовой разницы по операциям с иностранной валютой</t>
  </si>
  <si>
    <t>амортизация дисконта обязательств по аренде</t>
  </si>
  <si>
    <t>чистое изменение справедливой стоимости финансовых активов, оцениваемых по справедливой стоимости через прибыль или убыток</t>
  </si>
  <si>
    <t>расходы по созданию резервов под ожидаемые кредитные убытки</t>
  </si>
  <si>
    <t>расходы по оценочным обязательствам по неиспользованным отпускам работников</t>
  </si>
  <si>
    <t>расходы от выбытия основных средств</t>
  </si>
  <si>
    <t>Денежные потоки от операционной деятельности до изменений в операционных активах и обязательствах</t>
  </si>
  <si>
    <t xml:space="preserve">(Увеличение) уменьшение в операционных активах: </t>
  </si>
  <si>
    <t>(Увеличение) уменьшение финансовых активов, оцениваемых по справедливой стоимости через прибыль или убыток</t>
  </si>
  <si>
    <t>(Увеличение) уменьшение операций "Обратное РЕПО"</t>
  </si>
  <si>
    <t>(Увеличение) уменьшение вкладов размещенных</t>
  </si>
  <si>
    <t>(Увеличение) уменьшение краткосрочной дебиторской задолженности</t>
  </si>
  <si>
    <t>(Увеличение) уменьшение прочих активов</t>
  </si>
  <si>
    <t>Увеличение (уменьшение) в операционных обязательствах:</t>
  </si>
  <si>
    <t>Увеличение (уменьшение) обязательств по операциям РЕПО</t>
  </si>
  <si>
    <t>Увеличение (уменьшение) прочих обязательств</t>
  </si>
  <si>
    <t>Чистый приток/ (отток) денежных средств от операционной деятельности до уплаты корпоративного подоходного налога</t>
  </si>
  <si>
    <t>Корпоративный подоходный налог</t>
  </si>
  <si>
    <t xml:space="preserve">Чистый приток/ (отток) денежных средств от операционной деятельности </t>
  </si>
  <si>
    <t>Движение денежных средств от инвестиционной деятельности</t>
  </si>
  <si>
    <t>покупка основных средств и нематериальных активов</t>
  </si>
  <si>
    <t>продажа основных средств</t>
  </si>
  <si>
    <t xml:space="preserve">Чистый приток/ (отток) денежных средств от инвестиционной деятельности </t>
  </si>
  <si>
    <t>Движение денежных средств от финансовой деятельности</t>
  </si>
  <si>
    <t xml:space="preserve">                  </t>
  </si>
  <si>
    <t>арендные платежи</t>
  </si>
  <si>
    <t>выплата дивидендов</t>
  </si>
  <si>
    <t xml:space="preserve">Чистый приток/ (отток) денежных средств от финансовой деятельности                                                </t>
  </si>
  <si>
    <t>Чистое изменение в денежных средствах за отчетный период</t>
  </si>
  <si>
    <t>Денежные средства на начало периода</t>
  </si>
  <si>
    <t>Денежные средства на конец периода</t>
  </si>
  <si>
    <t>Прибыль за период</t>
  </si>
  <si>
    <t>Прочий совокупный доход за период</t>
  </si>
  <si>
    <t>выпуск акций</t>
  </si>
  <si>
    <t>Сальдо на 31 декабря 2021 года</t>
  </si>
  <si>
    <t xml:space="preserve">ОТЧЕТ О ПРИБЫЛИ ИЛИ УБЫТКЕ И ПРОЧЕМ СОВОКУПНОМ ДОХОДЕ </t>
  </si>
  <si>
    <t>Сальдо на 31 декабря 2022 года</t>
  </si>
  <si>
    <t xml:space="preserve">31 декабря 2022 года </t>
  </si>
  <si>
    <t>по состоянию на 30 сентября 2023 года</t>
  </si>
  <si>
    <t>30 сентября 2023 года</t>
  </si>
  <si>
    <t>Первый руководитель _________________________Камаров Т.К.</t>
  </si>
  <si>
    <t>за период, закончившийся 30 сентября 2023 года</t>
  </si>
  <si>
    <t>за период, закончившийся на 30 сентября 2023 года</t>
  </si>
  <si>
    <t>за период, закончившийся на 30 сентября 2022 года</t>
  </si>
  <si>
    <t>Сальдо на 30 сентября 2022 года</t>
  </si>
  <si>
    <t>Сальдо на 30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</si>
</sst>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Garamond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Protection="1">
      <protection locked="0"/>
    </xf>
    <xf numFmtId="3" fontId="9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3" fontId="9" fillId="0" borderId="0" xfId="0" applyNumberFormat="1" applyFont="1" applyFill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0" fillId="0" borderId="0" xfId="0" applyNumberFormat="1"/>
    <xf numFmtId="3" fontId="9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172" fontId="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>
      <selection activeCell="B24" sqref="B24"/>
    </sheetView>
  </sheetViews>
  <sheetFormatPr defaultRowHeight="15" x14ac:dyDescent="0.25"/>
  <cols>
    <col min="1" max="1" width="52.140625" bestFit="1" customWidth="1"/>
    <col min="2" max="2" width="11" bestFit="1" customWidth="1"/>
    <col min="3" max="4" width="18.85546875" customWidth="1"/>
  </cols>
  <sheetData>
    <row r="1" spans="1:4" ht="15.75" x14ac:dyDescent="0.25">
      <c r="A1" s="13" t="s">
        <v>24</v>
      </c>
    </row>
    <row r="3" spans="1:4" ht="15.75" x14ac:dyDescent="0.25">
      <c r="A3" s="13" t="s">
        <v>25</v>
      </c>
    </row>
    <row r="4" spans="1:4" ht="15.75" x14ac:dyDescent="0.25">
      <c r="A4" s="14" t="s">
        <v>97</v>
      </c>
    </row>
    <row r="6" spans="1:4" ht="25.5" x14ac:dyDescent="0.25">
      <c r="A6" s="1" t="s">
        <v>0</v>
      </c>
      <c r="B6" s="2" t="s">
        <v>1</v>
      </c>
      <c r="C6" s="3" t="s">
        <v>98</v>
      </c>
      <c r="D6" s="3" t="s">
        <v>96</v>
      </c>
    </row>
    <row r="7" spans="1:4" x14ac:dyDescent="0.25">
      <c r="A7" s="1" t="s">
        <v>2</v>
      </c>
      <c r="B7" s="5"/>
      <c r="C7" s="6"/>
      <c r="D7" s="6"/>
    </row>
    <row r="8" spans="1:4" x14ac:dyDescent="0.25">
      <c r="A8" s="7" t="s">
        <v>3</v>
      </c>
      <c r="B8" s="8">
        <v>2</v>
      </c>
      <c r="C8" s="10">
        <v>66222</v>
      </c>
      <c r="D8" s="10">
        <v>80763</v>
      </c>
    </row>
    <row r="9" spans="1:4" x14ac:dyDescent="0.25">
      <c r="A9" s="7" t="s">
        <v>4</v>
      </c>
      <c r="B9" s="8">
        <v>4</v>
      </c>
      <c r="C9" s="10">
        <v>504314</v>
      </c>
      <c r="D9" s="10">
        <v>188287</v>
      </c>
    </row>
    <row r="10" spans="1:4" x14ac:dyDescent="0.25">
      <c r="A10" s="7" t="s">
        <v>5</v>
      </c>
      <c r="B10" s="8">
        <v>3</v>
      </c>
      <c r="C10" s="10">
        <v>0</v>
      </c>
      <c r="D10" s="10">
        <v>0</v>
      </c>
    </row>
    <row r="11" spans="1:4" ht="25.5" x14ac:dyDescent="0.25">
      <c r="A11" s="7" t="s">
        <v>6</v>
      </c>
      <c r="B11" s="8">
        <v>5</v>
      </c>
      <c r="C11" s="10">
        <v>4495674</v>
      </c>
      <c r="D11" s="10">
        <v>4334571</v>
      </c>
    </row>
    <row r="12" spans="1:4" x14ac:dyDescent="0.25">
      <c r="A12" s="7" t="s">
        <v>7</v>
      </c>
      <c r="B12" s="8">
        <v>6</v>
      </c>
      <c r="C12" s="10">
        <v>58146</v>
      </c>
      <c r="D12" s="10">
        <v>16463</v>
      </c>
    </row>
    <row r="13" spans="1:4" x14ac:dyDescent="0.25">
      <c r="A13" s="7" t="s">
        <v>8</v>
      </c>
      <c r="B13" s="8"/>
      <c r="C13" s="10">
        <v>300</v>
      </c>
      <c r="D13" s="10"/>
    </row>
    <row r="14" spans="1:4" ht="25.5" x14ac:dyDescent="0.25">
      <c r="A14" s="7" t="s">
        <v>9</v>
      </c>
      <c r="B14" s="8"/>
      <c r="C14" s="10">
        <v>588</v>
      </c>
      <c r="D14" s="6">
        <v>522</v>
      </c>
    </row>
    <row r="15" spans="1:4" x14ac:dyDescent="0.25">
      <c r="A15" s="7" t="s">
        <v>10</v>
      </c>
      <c r="B15" s="8">
        <v>8</v>
      </c>
      <c r="C15" s="10">
        <v>15161</v>
      </c>
      <c r="D15" s="10">
        <v>8850</v>
      </c>
    </row>
    <row r="16" spans="1:4" x14ac:dyDescent="0.25">
      <c r="A16" s="7" t="s">
        <v>11</v>
      </c>
      <c r="B16" s="8">
        <v>7</v>
      </c>
      <c r="C16" s="10">
        <v>100673</v>
      </c>
      <c r="D16" s="10">
        <v>144079</v>
      </c>
    </row>
    <row r="17" spans="1:4" x14ac:dyDescent="0.25">
      <c r="A17" s="7" t="s">
        <v>12</v>
      </c>
      <c r="B17" s="8">
        <v>8</v>
      </c>
      <c r="C17" s="10">
        <v>10587</v>
      </c>
      <c r="D17" s="10">
        <v>10587</v>
      </c>
    </row>
    <row r="18" spans="1:4" x14ac:dyDescent="0.25">
      <c r="A18" s="11" t="s">
        <v>13</v>
      </c>
      <c r="B18" s="3"/>
      <c r="C18" s="12">
        <f>SUM(C8:C17)</f>
        <v>5251665</v>
      </c>
      <c r="D18" s="12">
        <f>SUM(D8:D17)</f>
        <v>4784122</v>
      </c>
    </row>
    <row r="19" spans="1:4" x14ac:dyDescent="0.25">
      <c r="A19" s="11" t="s">
        <v>14</v>
      </c>
      <c r="B19" s="3"/>
      <c r="C19" s="6"/>
      <c r="D19" s="6"/>
    </row>
    <row r="20" spans="1:4" x14ac:dyDescent="0.25">
      <c r="A20" s="7" t="s">
        <v>15</v>
      </c>
      <c r="B20" s="8">
        <v>9</v>
      </c>
      <c r="C20" s="10"/>
      <c r="D20" s="10"/>
    </row>
    <row r="21" spans="1:4" x14ac:dyDescent="0.25">
      <c r="A21" s="7" t="s">
        <v>16</v>
      </c>
      <c r="B21" s="8">
        <v>11</v>
      </c>
      <c r="C21" s="10">
        <v>32625</v>
      </c>
      <c r="D21" s="10">
        <v>59296</v>
      </c>
    </row>
    <row r="22" spans="1:4" x14ac:dyDescent="0.25">
      <c r="A22" s="7" t="s">
        <v>17</v>
      </c>
      <c r="B22" s="8">
        <v>10</v>
      </c>
      <c r="C22" s="10">
        <v>21106</v>
      </c>
      <c r="D22" s="10">
        <v>43990</v>
      </c>
    </row>
    <row r="23" spans="1:4" x14ac:dyDescent="0.25">
      <c r="A23" s="11" t="s">
        <v>18</v>
      </c>
      <c r="B23" s="3"/>
      <c r="C23" s="12">
        <f>SUM(C20:C22)</f>
        <v>53731</v>
      </c>
      <c r="D23" s="12">
        <f>SUM(D20:D22)</f>
        <v>103286</v>
      </c>
    </row>
    <row r="24" spans="1:4" x14ac:dyDescent="0.25">
      <c r="A24" s="11" t="s">
        <v>19</v>
      </c>
      <c r="B24" s="8"/>
      <c r="C24" s="6"/>
      <c r="D24" s="6"/>
    </row>
    <row r="25" spans="1:4" x14ac:dyDescent="0.25">
      <c r="A25" s="7" t="s">
        <v>20</v>
      </c>
      <c r="B25" s="8">
        <v>12</v>
      </c>
      <c r="C25" s="10">
        <v>3564417</v>
      </c>
      <c r="D25" s="10">
        <v>3564417</v>
      </c>
    </row>
    <row r="26" spans="1:4" x14ac:dyDescent="0.25">
      <c r="A26" s="7" t="s">
        <v>21</v>
      </c>
      <c r="B26" s="8"/>
      <c r="C26" s="10">
        <v>1633517</v>
      </c>
      <c r="D26" s="10">
        <v>1116419</v>
      </c>
    </row>
    <row r="27" spans="1:4" x14ac:dyDescent="0.25">
      <c r="A27" s="11" t="s">
        <v>22</v>
      </c>
      <c r="B27" s="3"/>
      <c r="C27" s="12">
        <f>SUM(C25:C26)</f>
        <v>5197934</v>
      </c>
      <c r="D27" s="12">
        <f>SUM(D25:D26)</f>
        <v>4680836</v>
      </c>
    </row>
    <row r="28" spans="1:4" x14ac:dyDescent="0.25">
      <c r="A28" s="11" t="s">
        <v>23</v>
      </c>
      <c r="B28" s="3"/>
      <c r="C28" s="12">
        <f>C27+C23</f>
        <v>5251665</v>
      </c>
      <c r="D28" s="12">
        <f>D27+D23</f>
        <v>4784122</v>
      </c>
    </row>
    <row r="29" spans="1:4" ht="15.75" thickBot="1" x14ac:dyDescent="0.3">
      <c r="C29" s="9">
        <f>C18-C28</f>
        <v>0</v>
      </c>
      <c r="D29" s="9">
        <f>D18-D28</f>
        <v>0</v>
      </c>
    </row>
    <row r="30" spans="1:4" ht="15.75" thickTop="1" x14ac:dyDescent="0.25">
      <c r="A30" s="15" t="s">
        <v>26</v>
      </c>
      <c r="B30" s="16">
        <v>13</v>
      </c>
      <c r="C30" s="17">
        <f>(C18-7674.06-C23)/3242600*1000</f>
        <v>1600.6476099426388</v>
      </c>
      <c r="D30" s="17">
        <f>(D18-7269.889-D23)/3242600*1000</f>
        <v>1441.3020758033674</v>
      </c>
    </row>
    <row r="31" spans="1:4" x14ac:dyDescent="0.25">
      <c r="A31" s="18"/>
      <c r="B31" s="18"/>
      <c r="C31" s="18"/>
      <c r="D31" s="18"/>
    </row>
    <row r="32" spans="1:4" x14ac:dyDescent="0.25">
      <c r="A32" s="18"/>
      <c r="B32" s="18"/>
      <c r="C32" s="18"/>
      <c r="D32" s="18"/>
    </row>
    <row r="33" spans="1:4" x14ac:dyDescent="0.25">
      <c r="A33" s="18" t="s">
        <v>99</v>
      </c>
      <c r="B33" s="18"/>
      <c r="C33" s="19">
        <v>45209</v>
      </c>
      <c r="D33" s="18"/>
    </row>
    <row r="34" spans="1:4" x14ac:dyDescent="0.25">
      <c r="A34" s="18" t="s">
        <v>27</v>
      </c>
      <c r="B34" s="18"/>
      <c r="C34" s="19">
        <f>C33</f>
        <v>45209</v>
      </c>
      <c r="D34" s="18"/>
    </row>
    <row r="35" spans="1:4" x14ac:dyDescent="0.25">
      <c r="A35" s="18" t="s">
        <v>28</v>
      </c>
      <c r="B35" s="18"/>
      <c r="C35" s="19">
        <f>C34</f>
        <v>45209</v>
      </c>
      <c r="D35" s="18"/>
    </row>
    <row r="36" spans="1:4" x14ac:dyDescent="0.25">
      <c r="A36" s="18" t="s">
        <v>29</v>
      </c>
      <c r="B36" s="18"/>
      <c r="C36" s="18"/>
      <c r="D36" s="18"/>
    </row>
    <row r="37" spans="1:4" x14ac:dyDescent="0.25">
      <c r="A37" s="18" t="s">
        <v>30</v>
      </c>
      <c r="B37" s="18"/>
      <c r="C37" s="18"/>
      <c r="D37" s="18"/>
    </row>
  </sheetData>
  <pageMargins left="0.7" right="0.7" top="0.75" bottom="0.75" header="0.3" footer="0.3"/>
  <pageSetup paperSize="9" scale="8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workbookViewId="0">
      <selection activeCell="F10" sqref="F10:F15"/>
    </sheetView>
  </sheetViews>
  <sheetFormatPr defaultRowHeight="15" x14ac:dyDescent="0.25"/>
  <cols>
    <col min="1" max="1" width="83.7109375" bestFit="1" customWidth="1"/>
    <col min="3" max="4" width="14.85546875" customWidth="1"/>
  </cols>
  <sheetData>
    <row r="1" spans="1:4" ht="15.75" x14ac:dyDescent="0.25">
      <c r="A1" s="13" t="s">
        <v>24</v>
      </c>
    </row>
    <row r="2" spans="1:4" x14ac:dyDescent="0.25">
      <c r="A2" s="4"/>
    </row>
    <row r="3" spans="1:4" ht="15.75" x14ac:dyDescent="0.25">
      <c r="A3" s="13" t="s">
        <v>94</v>
      </c>
    </row>
    <row r="4" spans="1:4" ht="15.75" x14ac:dyDescent="0.25">
      <c r="A4" s="13" t="s">
        <v>100</v>
      </c>
    </row>
    <row r="6" spans="1:4" ht="49.5" customHeight="1" x14ac:dyDescent="0.25">
      <c r="A6" s="11" t="s">
        <v>0</v>
      </c>
      <c r="B6" s="3" t="s">
        <v>1</v>
      </c>
      <c r="C6" s="3" t="s">
        <v>101</v>
      </c>
      <c r="D6" s="31" t="s">
        <v>102</v>
      </c>
    </row>
    <row r="7" spans="1:4" x14ac:dyDescent="0.25">
      <c r="A7" s="7" t="s">
        <v>31</v>
      </c>
      <c r="B7" s="8"/>
      <c r="C7" s="20">
        <v>232801</v>
      </c>
      <c r="D7" s="28">
        <v>121873</v>
      </c>
    </row>
    <row r="8" spans="1:4" x14ac:dyDescent="0.25">
      <c r="A8" s="7" t="s">
        <v>32</v>
      </c>
      <c r="B8" s="8"/>
      <c r="C8" s="20">
        <v>80429</v>
      </c>
      <c r="D8" s="28">
        <v>34127</v>
      </c>
    </row>
    <row r="9" spans="1:4" x14ac:dyDescent="0.25">
      <c r="A9" s="7" t="s">
        <v>33</v>
      </c>
      <c r="B9" s="8"/>
      <c r="C9" s="20">
        <v>115503</v>
      </c>
      <c r="D9" s="28">
        <v>38110</v>
      </c>
    </row>
    <row r="10" spans="1:4" x14ac:dyDescent="0.25">
      <c r="A10" s="11" t="s">
        <v>34</v>
      </c>
      <c r="B10" s="3">
        <v>14</v>
      </c>
      <c r="C10" s="21">
        <f>SUM(C7:C9)</f>
        <v>428733</v>
      </c>
      <c r="D10" s="32">
        <f>SUM(D7:D9)</f>
        <v>194110</v>
      </c>
    </row>
    <row r="11" spans="1:4" ht="25.5" x14ac:dyDescent="0.25">
      <c r="A11" s="7" t="s">
        <v>35</v>
      </c>
      <c r="B11" s="8">
        <v>15</v>
      </c>
      <c r="C11" s="28">
        <f>585669-473541</f>
        <v>112128</v>
      </c>
      <c r="D11" s="28">
        <v>234034</v>
      </c>
    </row>
    <row r="12" spans="1:4" x14ac:dyDescent="0.25">
      <c r="A12" s="7" t="s">
        <v>36</v>
      </c>
      <c r="B12" s="8">
        <v>16</v>
      </c>
      <c r="C12" s="28">
        <f>-284581+473541</f>
        <v>188960</v>
      </c>
      <c r="D12" s="28">
        <v>256863</v>
      </c>
    </row>
    <row r="13" spans="1:4" x14ac:dyDescent="0.25">
      <c r="A13" s="7" t="s">
        <v>37</v>
      </c>
      <c r="B13" s="8"/>
      <c r="C13" s="20">
        <v>405100</v>
      </c>
      <c r="D13" s="28">
        <v>835</v>
      </c>
    </row>
    <row r="14" spans="1:4" x14ac:dyDescent="0.25">
      <c r="A14" s="7" t="s">
        <v>38</v>
      </c>
      <c r="B14" s="8">
        <v>17</v>
      </c>
      <c r="C14" s="20">
        <v>-11242</v>
      </c>
      <c r="D14" s="28">
        <v>1653</v>
      </c>
    </row>
    <row r="15" spans="1:4" x14ac:dyDescent="0.25">
      <c r="A15" s="7" t="s">
        <v>39</v>
      </c>
      <c r="B15" s="8">
        <v>18</v>
      </c>
      <c r="C15" s="20">
        <v>5119</v>
      </c>
      <c r="D15" s="28">
        <v>6854</v>
      </c>
    </row>
    <row r="16" spans="1:4" x14ac:dyDescent="0.25">
      <c r="A16" s="11" t="s">
        <v>40</v>
      </c>
      <c r="B16" s="3"/>
      <c r="C16" s="21">
        <f>SUM(C10:C15)</f>
        <v>1128798</v>
      </c>
      <c r="D16" s="32">
        <f>SUM(D10:D15)</f>
        <v>694349</v>
      </c>
    </row>
    <row r="17" spans="1:4" x14ac:dyDescent="0.25">
      <c r="A17" s="7" t="s">
        <v>41</v>
      </c>
      <c r="B17" s="8">
        <v>19</v>
      </c>
      <c r="C17" s="20">
        <v>-573133</v>
      </c>
      <c r="D17" s="28">
        <v>-524067</v>
      </c>
    </row>
    <row r="18" spans="1:4" x14ac:dyDescent="0.25">
      <c r="A18" s="11" t="s">
        <v>42</v>
      </c>
      <c r="B18" s="3"/>
      <c r="C18" s="21">
        <f>C16+C17</f>
        <v>555665</v>
      </c>
      <c r="D18" s="32">
        <f>D16+D17</f>
        <v>170282</v>
      </c>
    </row>
    <row r="19" spans="1:4" x14ac:dyDescent="0.25">
      <c r="A19" s="7" t="s">
        <v>43</v>
      </c>
      <c r="B19" s="8"/>
      <c r="C19" s="20">
        <v>-31792</v>
      </c>
      <c r="D19" s="28">
        <v>-902</v>
      </c>
    </row>
    <row r="20" spans="1:4" x14ac:dyDescent="0.25">
      <c r="A20" s="11" t="s">
        <v>44</v>
      </c>
      <c r="B20" s="3"/>
      <c r="C20" s="21">
        <f>C18+C19</f>
        <v>523873</v>
      </c>
      <c r="D20" s="32">
        <f>D18+D19</f>
        <v>169380</v>
      </c>
    </row>
    <row r="21" spans="1:4" x14ac:dyDescent="0.25">
      <c r="A21" s="11" t="s">
        <v>45</v>
      </c>
      <c r="B21" s="3"/>
      <c r="C21" s="21"/>
      <c r="D21" s="33"/>
    </row>
    <row r="22" spans="1:4" x14ac:dyDescent="0.25">
      <c r="A22" s="11" t="s">
        <v>46</v>
      </c>
      <c r="B22" s="8"/>
      <c r="C22" s="22" t="s">
        <v>47</v>
      </c>
      <c r="D22" s="34" t="s">
        <v>47</v>
      </c>
    </row>
    <row r="23" spans="1:4" x14ac:dyDescent="0.25">
      <c r="A23" s="11" t="s">
        <v>48</v>
      </c>
      <c r="B23" s="8"/>
      <c r="C23" s="23">
        <f>C20</f>
        <v>523873</v>
      </c>
      <c r="D23" s="35">
        <f>D20</f>
        <v>169380</v>
      </c>
    </row>
    <row r="24" spans="1:4" x14ac:dyDescent="0.25">
      <c r="A24" s="7" t="s">
        <v>49</v>
      </c>
      <c r="B24" s="8">
        <v>20</v>
      </c>
      <c r="C24" s="30">
        <f>C23/3242600*1000</f>
        <v>161.55955097761057</v>
      </c>
      <c r="D24" s="40">
        <f>D23/3242600*1000</f>
        <v>52.235860112255594</v>
      </c>
    </row>
    <row r="25" spans="1:4" x14ac:dyDescent="0.25">
      <c r="A25" s="25"/>
    </row>
    <row r="27" spans="1:4" x14ac:dyDescent="0.25">
      <c r="A27" s="18" t="str">
        <f>ОФП!A33</f>
        <v>Первый руководитель _________________________Камаров Т.К.</v>
      </c>
      <c r="B27" s="18"/>
      <c r="C27" s="19">
        <f>ОФП!C33</f>
        <v>45209</v>
      </c>
    </row>
    <row r="28" spans="1:4" x14ac:dyDescent="0.25">
      <c r="A28" s="18" t="s">
        <v>27</v>
      </c>
      <c r="B28" s="18"/>
      <c r="C28" s="19">
        <f>C27</f>
        <v>45209</v>
      </c>
    </row>
    <row r="29" spans="1:4" x14ac:dyDescent="0.25">
      <c r="A29" s="18" t="s">
        <v>28</v>
      </c>
      <c r="B29" s="18"/>
      <c r="C29" s="19">
        <f>C28</f>
        <v>45209</v>
      </c>
    </row>
    <row r="30" spans="1:4" x14ac:dyDescent="0.25">
      <c r="A30" s="18" t="s">
        <v>29</v>
      </c>
      <c r="B30" s="18"/>
      <c r="C30" s="18"/>
    </row>
    <row r="31" spans="1:4" x14ac:dyDescent="0.25">
      <c r="A31" s="18" t="s">
        <v>30</v>
      </c>
      <c r="B31" s="18"/>
      <c r="C31" s="18"/>
    </row>
    <row r="32" spans="1:4" x14ac:dyDescent="0.25">
      <c r="C32" s="9"/>
    </row>
    <row r="38" spans="4:4" x14ac:dyDescent="0.25">
      <c r="D38" s="37"/>
    </row>
    <row r="39" spans="4:4" x14ac:dyDescent="0.25">
      <c r="D39" s="37"/>
    </row>
    <row r="40" spans="4:4" x14ac:dyDescent="0.25">
      <c r="D40" s="37"/>
    </row>
    <row r="41" spans="4:4" x14ac:dyDescent="0.25">
      <c r="D41" s="37"/>
    </row>
    <row r="42" spans="4:4" x14ac:dyDescent="0.25">
      <c r="D42" s="37"/>
    </row>
    <row r="43" spans="4:4" x14ac:dyDescent="0.25">
      <c r="D43" s="37"/>
    </row>
  </sheetData>
  <phoneticPr fontId="2" type="noConversion"/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F1" sqref="F1:I65536"/>
    </sheetView>
  </sheetViews>
  <sheetFormatPr defaultRowHeight="15" x14ac:dyDescent="0.25"/>
  <cols>
    <col min="1" max="1" width="60.28515625" bestFit="1" customWidth="1"/>
    <col min="2" max="4" width="19.28515625" customWidth="1"/>
    <col min="5" max="5" width="9.5703125" bestFit="1" customWidth="1"/>
  </cols>
  <sheetData>
    <row r="1" spans="1:5" ht="15.75" x14ac:dyDescent="0.25">
      <c r="A1" s="13" t="s">
        <v>24</v>
      </c>
    </row>
    <row r="2" spans="1:5" x14ac:dyDescent="0.25">
      <c r="A2" s="4"/>
    </row>
    <row r="3" spans="1:5" ht="15.75" x14ac:dyDescent="0.25">
      <c r="A3" s="13" t="s">
        <v>50</v>
      </c>
    </row>
    <row r="4" spans="1:5" ht="15.75" x14ac:dyDescent="0.25">
      <c r="A4" s="13" t="str">
        <f>ОПУ!A4</f>
        <v>за период, закончившийся 30 сентября 2023 года</v>
      </c>
    </row>
    <row r="6" spans="1:5" ht="38.25" x14ac:dyDescent="0.25">
      <c r="A6" s="11" t="s">
        <v>0</v>
      </c>
      <c r="B6" s="3" t="s">
        <v>20</v>
      </c>
      <c r="C6" s="3" t="s">
        <v>52</v>
      </c>
      <c r="D6" s="3" t="s">
        <v>22</v>
      </c>
    </row>
    <row r="7" spans="1:5" x14ac:dyDescent="0.25">
      <c r="A7" s="36" t="s">
        <v>93</v>
      </c>
      <c r="B7" s="21">
        <v>3311233</v>
      </c>
      <c r="C7" s="21">
        <v>844109</v>
      </c>
      <c r="D7" s="21">
        <f>B7+C7</f>
        <v>4155342</v>
      </c>
    </row>
    <row r="8" spans="1:5" x14ac:dyDescent="0.25">
      <c r="A8" s="7" t="s">
        <v>90</v>
      </c>
      <c r="B8" s="24">
        <v>0</v>
      </c>
      <c r="C8" s="20">
        <f>ОПУ!D20</f>
        <v>169380</v>
      </c>
      <c r="D8" s="21">
        <f t="shared" ref="D8:D16" si="0">B8+C8</f>
        <v>169380</v>
      </c>
      <c r="E8" s="9"/>
    </row>
    <row r="9" spans="1:5" x14ac:dyDescent="0.25">
      <c r="A9" s="7" t="s">
        <v>53</v>
      </c>
      <c r="B9" s="24">
        <v>0</v>
      </c>
      <c r="C9" s="24">
        <v>0</v>
      </c>
      <c r="D9" s="21">
        <f t="shared" si="0"/>
        <v>0</v>
      </c>
    </row>
    <row r="10" spans="1:5" x14ac:dyDescent="0.25">
      <c r="A10" s="7" t="s">
        <v>54</v>
      </c>
      <c r="B10" s="20">
        <v>253184</v>
      </c>
      <c r="C10" s="24"/>
      <c r="D10" s="21">
        <f t="shared" si="0"/>
        <v>253184</v>
      </c>
    </row>
    <row r="11" spans="1:5" x14ac:dyDescent="0.25">
      <c r="A11" s="7" t="s">
        <v>55</v>
      </c>
      <c r="B11" s="24"/>
      <c r="C11" s="20">
        <v>-5415</v>
      </c>
      <c r="D11" s="21">
        <f t="shared" si="0"/>
        <v>-5415</v>
      </c>
    </row>
    <row r="12" spans="1:5" x14ac:dyDescent="0.25">
      <c r="A12" s="11" t="s">
        <v>103</v>
      </c>
      <c r="B12" s="21">
        <f>SUM(B7:B11)</f>
        <v>3564417</v>
      </c>
      <c r="C12" s="21">
        <f>SUM(C7:C11)</f>
        <v>1008074</v>
      </c>
      <c r="D12" s="21">
        <f>SUM(D7:D11)</f>
        <v>4572491</v>
      </c>
    </row>
    <row r="13" spans="1:5" x14ac:dyDescent="0.25">
      <c r="A13" s="7" t="s">
        <v>90</v>
      </c>
      <c r="B13" s="24">
        <v>0</v>
      </c>
      <c r="C13" s="20">
        <v>108344</v>
      </c>
      <c r="D13" s="21">
        <f t="shared" si="0"/>
        <v>108344</v>
      </c>
    </row>
    <row r="14" spans="1:5" x14ac:dyDescent="0.25">
      <c r="A14" s="7" t="s">
        <v>53</v>
      </c>
      <c r="B14" s="24">
        <v>0</v>
      </c>
      <c r="C14" s="24">
        <v>0</v>
      </c>
      <c r="D14" s="21">
        <f t="shared" si="0"/>
        <v>0</v>
      </c>
    </row>
    <row r="15" spans="1:5" x14ac:dyDescent="0.25">
      <c r="A15" s="7" t="s">
        <v>54</v>
      </c>
      <c r="B15" s="20">
        <v>0</v>
      </c>
      <c r="C15" s="20">
        <v>0.4</v>
      </c>
      <c r="D15" s="21">
        <f t="shared" si="0"/>
        <v>0.4</v>
      </c>
    </row>
    <row r="16" spans="1:5" x14ac:dyDescent="0.25">
      <c r="A16" s="7" t="s">
        <v>55</v>
      </c>
      <c r="B16" s="24">
        <v>0</v>
      </c>
      <c r="C16" s="20">
        <v>0.4</v>
      </c>
      <c r="D16" s="21">
        <f t="shared" si="0"/>
        <v>0.4</v>
      </c>
    </row>
    <row r="17" spans="1:5" x14ac:dyDescent="0.25">
      <c r="A17" s="11" t="s">
        <v>95</v>
      </c>
      <c r="B17" s="21">
        <f>SUM(B12:B16)</f>
        <v>3564417</v>
      </c>
      <c r="C17" s="21">
        <f>SUM(C12:C16)</f>
        <v>1116418.7999999998</v>
      </c>
      <c r="D17" s="21">
        <f>SUM(D12:D16)</f>
        <v>4680835.8000000007</v>
      </c>
    </row>
    <row r="18" spans="1:5" x14ac:dyDescent="0.25">
      <c r="A18" s="7" t="s">
        <v>90</v>
      </c>
      <c r="B18" s="24">
        <v>0</v>
      </c>
      <c r="C18" s="20">
        <f>ОПУ!C23</f>
        <v>523873</v>
      </c>
      <c r="D18" s="21">
        <f>B18+C18</f>
        <v>523873</v>
      </c>
    </row>
    <row r="19" spans="1:5" x14ac:dyDescent="0.25">
      <c r="A19" s="7" t="s">
        <v>91</v>
      </c>
      <c r="B19" s="24">
        <v>0</v>
      </c>
      <c r="C19" s="24">
        <v>0</v>
      </c>
      <c r="D19" s="21">
        <f>B19+C19</f>
        <v>0</v>
      </c>
    </row>
    <row r="20" spans="1:5" x14ac:dyDescent="0.25">
      <c r="A20" s="7" t="s">
        <v>54</v>
      </c>
      <c r="B20" s="20">
        <v>0</v>
      </c>
      <c r="C20" s="24">
        <v>0</v>
      </c>
      <c r="D20" s="21">
        <f>B20+C20</f>
        <v>0</v>
      </c>
      <c r="E20" s="9"/>
    </row>
    <row r="21" spans="1:5" x14ac:dyDescent="0.25">
      <c r="A21" s="7" t="s">
        <v>55</v>
      </c>
      <c r="B21" s="24">
        <v>0</v>
      </c>
      <c r="C21" s="20">
        <v>-6775</v>
      </c>
      <c r="D21" s="21">
        <f>B21+C21</f>
        <v>-6775</v>
      </c>
    </row>
    <row r="22" spans="1:5" x14ac:dyDescent="0.25">
      <c r="A22" s="11" t="s">
        <v>104</v>
      </c>
      <c r="B22" s="21">
        <f>SUM(B17:B21)</f>
        <v>3564417</v>
      </c>
      <c r="C22" s="21">
        <f>SUM(C17:C21)</f>
        <v>1633516.7999999998</v>
      </c>
      <c r="D22" s="21">
        <f>SUM(D17:D21)</f>
        <v>5197933.8000000007</v>
      </c>
      <c r="E22" s="9"/>
    </row>
    <row r="23" spans="1:5" x14ac:dyDescent="0.25">
      <c r="C23" s="9"/>
      <c r="D23" s="9">
        <f>D22-ОФП!C27</f>
        <v>-0.19999999925494194</v>
      </c>
      <c r="E23" s="9"/>
    </row>
    <row r="26" spans="1:5" x14ac:dyDescent="0.25">
      <c r="A26" s="18" t="str">
        <f>ОПУ!A27</f>
        <v>Первый руководитель _________________________Камаров Т.К.</v>
      </c>
      <c r="B26" s="18"/>
      <c r="C26" s="19">
        <f>ОПУ!C27</f>
        <v>45209</v>
      </c>
    </row>
    <row r="27" spans="1:5" x14ac:dyDescent="0.25">
      <c r="A27" s="18" t="s">
        <v>27</v>
      </c>
      <c r="B27" s="18"/>
      <c r="C27" s="19">
        <f>C26</f>
        <v>45209</v>
      </c>
    </row>
    <row r="28" spans="1:5" x14ac:dyDescent="0.25">
      <c r="A28" s="18" t="s">
        <v>28</v>
      </c>
      <c r="B28" s="18"/>
      <c r="C28" s="19">
        <f>C27</f>
        <v>45209</v>
      </c>
    </row>
    <row r="29" spans="1:5" x14ac:dyDescent="0.25">
      <c r="A29" s="18" t="s">
        <v>29</v>
      </c>
      <c r="B29" s="18"/>
      <c r="C29" s="18"/>
    </row>
    <row r="30" spans="1:5" x14ac:dyDescent="0.25">
      <c r="A30" s="18" t="s">
        <v>30</v>
      </c>
      <c r="B30" s="18"/>
      <c r="C30" s="18"/>
    </row>
  </sheetData>
  <pageMargins left="0.7" right="0.7" top="0.75" bottom="0.75" header="0.3" footer="0.3"/>
  <pageSetup paperSize="9"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opLeftCell="A29" workbookViewId="0">
      <selection activeCell="A58" sqref="A58"/>
    </sheetView>
  </sheetViews>
  <sheetFormatPr defaultRowHeight="15" x14ac:dyDescent="0.25"/>
  <cols>
    <col min="1" max="1" width="73.28515625" bestFit="1" customWidth="1"/>
    <col min="2" max="3" width="18.28515625" customWidth="1"/>
  </cols>
  <sheetData>
    <row r="1" spans="1:3" ht="15.75" x14ac:dyDescent="0.25">
      <c r="A1" s="13" t="s">
        <v>24</v>
      </c>
    </row>
    <row r="2" spans="1:3" x14ac:dyDescent="0.25">
      <c r="A2" s="4"/>
    </row>
    <row r="3" spans="1:3" ht="15.75" x14ac:dyDescent="0.25">
      <c r="A3" s="13" t="s">
        <v>51</v>
      </c>
    </row>
    <row r="4" spans="1:3" ht="15.75" x14ac:dyDescent="0.25">
      <c r="A4" s="13" t="str">
        <f>ОИК!A4</f>
        <v>за период, закончившийся 30 сентября 2023 года</v>
      </c>
    </row>
    <row r="6" spans="1:3" x14ac:dyDescent="0.25">
      <c r="A6" s="41" t="s">
        <v>0</v>
      </c>
      <c r="B6" s="42" t="str">
        <f>ОПУ!C6</f>
        <v>за период, закончившийся на 30 сентября 2023 года</v>
      </c>
      <c r="C6" s="42" t="str">
        <f>ОПУ!D6</f>
        <v>за период, закончившийся на 30 сентября 2022 года</v>
      </c>
    </row>
    <row r="7" spans="1:3" ht="32.25" customHeight="1" x14ac:dyDescent="0.25">
      <c r="A7" s="41"/>
      <c r="B7" s="43"/>
      <c r="C7" s="43"/>
    </row>
    <row r="8" spans="1:3" x14ac:dyDescent="0.25">
      <c r="A8" s="11" t="s">
        <v>56</v>
      </c>
      <c r="B8" s="21">
        <f>ОПУ!C18</f>
        <v>555665</v>
      </c>
      <c r="C8" s="21">
        <v>170282</v>
      </c>
    </row>
    <row r="9" spans="1:3" x14ac:dyDescent="0.25">
      <c r="A9" s="11" t="s">
        <v>57</v>
      </c>
      <c r="B9" s="12">
        <f>SUM(B10:B16)</f>
        <v>53778</v>
      </c>
      <c r="C9" s="12">
        <f>SUM(C10:C16)</f>
        <v>68059</v>
      </c>
    </row>
    <row r="10" spans="1:3" x14ac:dyDescent="0.25">
      <c r="A10" s="7" t="s">
        <v>58</v>
      </c>
      <c r="B10" s="38">
        <v>47184</v>
      </c>
      <c r="C10" s="38">
        <v>49594</v>
      </c>
    </row>
    <row r="11" spans="1:3" ht="25.5" x14ac:dyDescent="0.25">
      <c r="A11" s="7" t="s">
        <v>59</v>
      </c>
      <c r="B11" s="38">
        <v>-2525</v>
      </c>
      <c r="C11" s="38">
        <v>8288</v>
      </c>
    </row>
    <row r="12" spans="1:3" x14ac:dyDescent="0.25">
      <c r="A12" s="7" t="s">
        <v>60</v>
      </c>
      <c r="B12" s="39">
        <v>4260</v>
      </c>
      <c r="C12" s="38">
        <v>6692</v>
      </c>
    </row>
    <row r="13" spans="1:3" ht="25.5" x14ac:dyDescent="0.25">
      <c r="A13" s="7" t="s">
        <v>61</v>
      </c>
      <c r="B13" s="39">
        <v>0</v>
      </c>
      <c r="C13" s="10">
        <v>0</v>
      </c>
    </row>
    <row r="14" spans="1:3" x14ac:dyDescent="0.25">
      <c r="A14" s="7" t="s">
        <v>62</v>
      </c>
      <c r="B14" s="39">
        <v>4859</v>
      </c>
      <c r="C14" s="10">
        <v>3485</v>
      </c>
    </row>
    <row r="15" spans="1:3" x14ac:dyDescent="0.25">
      <c r="A15" s="7" t="s">
        <v>63</v>
      </c>
      <c r="B15" s="29">
        <v>0</v>
      </c>
      <c r="C15" s="10">
        <v>0</v>
      </c>
    </row>
    <row r="16" spans="1:3" x14ac:dyDescent="0.25">
      <c r="A16" s="7" t="s">
        <v>64</v>
      </c>
      <c r="B16" s="6">
        <v>0</v>
      </c>
      <c r="C16" s="6">
        <v>0</v>
      </c>
    </row>
    <row r="17" spans="1:3" ht="25.5" x14ac:dyDescent="0.25">
      <c r="A17" s="11" t="s">
        <v>65</v>
      </c>
      <c r="B17" s="12">
        <f>B8+B9</f>
        <v>609443</v>
      </c>
      <c r="C17" s="12">
        <f>C8+C9</f>
        <v>238341</v>
      </c>
    </row>
    <row r="18" spans="1:3" x14ac:dyDescent="0.25">
      <c r="A18" s="11" t="s">
        <v>66</v>
      </c>
      <c r="B18" s="12">
        <f>SUM(B19:B23)</f>
        <v>-529983</v>
      </c>
      <c r="C18" s="12">
        <f>SUM(C19:C23)</f>
        <v>-322460</v>
      </c>
    </row>
    <row r="19" spans="1:3" ht="25.5" x14ac:dyDescent="0.25">
      <c r="A19" s="7" t="s">
        <v>67</v>
      </c>
      <c r="B19" s="10">
        <f>ОФП!D11-ОФП!C11</f>
        <v>-161103</v>
      </c>
      <c r="C19" s="10">
        <v>-346347</v>
      </c>
    </row>
    <row r="20" spans="1:3" x14ac:dyDescent="0.25">
      <c r="A20" s="7" t="s">
        <v>68</v>
      </c>
      <c r="B20" s="10">
        <f>ОФП!D9-ОФП!C9</f>
        <v>-316027</v>
      </c>
      <c r="C20" s="10">
        <v>13870</v>
      </c>
    </row>
    <row r="21" spans="1:3" x14ac:dyDescent="0.25">
      <c r="A21" s="7" t="s">
        <v>69</v>
      </c>
      <c r="B21" s="10">
        <f>ОФП!D10-ОФП!C10</f>
        <v>0</v>
      </c>
      <c r="C21" s="10"/>
    </row>
    <row r="22" spans="1:3" x14ac:dyDescent="0.25">
      <c r="A22" s="7" t="s">
        <v>70</v>
      </c>
      <c r="B22" s="10">
        <f>ОФП!D12-ОФП!C12-B14</f>
        <v>-46542</v>
      </c>
      <c r="C22" s="10">
        <v>10425</v>
      </c>
    </row>
    <row r="23" spans="1:3" x14ac:dyDescent="0.25">
      <c r="A23" s="7" t="s">
        <v>71</v>
      </c>
      <c r="B23" s="10">
        <f>ОФП!D15-ОФП!C15</f>
        <v>-6311</v>
      </c>
      <c r="C23" s="29">
        <v>-408</v>
      </c>
    </row>
    <row r="24" spans="1:3" x14ac:dyDescent="0.25">
      <c r="A24" s="11" t="s">
        <v>72</v>
      </c>
      <c r="B24" s="12">
        <f>SUM(B25:B26)</f>
        <v>-27144</v>
      </c>
      <c r="C24" s="12">
        <f>SUM(C25:C26)</f>
        <v>-36186</v>
      </c>
    </row>
    <row r="25" spans="1:3" x14ac:dyDescent="0.25">
      <c r="A25" s="7" t="s">
        <v>73</v>
      </c>
      <c r="B25" s="10">
        <f>ОФП!C20-ОФП!D20</f>
        <v>0</v>
      </c>
      <c r="C25" s="10">
        <v>-10003</v>
      </c>
    </row>
    <row r="26" spans="1:3" x14ac:dyDescent="0.25">
      <c r="A26" s="7" t="s">
        <v>74</v>
      </c>
      <c r="B26" s="26">
        <f>ОФП!C22-ОФП!D22-B12</f>
        <v>-27144</v>
      </c>
      <c r="C26" s="10">
        <v>-26183</v>
      </c>
    </row>
    <row r="27" spans="1:3" ht="25.5" x14ac:dyDescent="0.25">
      <c r="A27" s="11" t="s">
        <v>75</v>
      </c>
      <c r="B27" s="12">
        <f>B17+B18+B24</f>
        <v>52316</v>
      </c>
      <c r="C27" s="12">
        <f>C17+C18+C24</f>
        <v>-120305</v>
      </c>
    </row>
    <row r="28" spans="1:3" x14ac:dyDescent="0.25">
      <c r="A28" s="7" t="s">
        <v>76</v>
      </c>
      <c r="B28" s="10">
        <f>ОПУ!C19</f>
        <v>-31792</v>
      </c>
      <c r="C28" s="10">
        <v>-902</v>
      </c>
    </row>
    <row r="29" spans="1:3" x14ac:dyDescent="0.25">
      <c r="A29" s="11" t="s">
        <v>77</v>
      </c>
      <c r="B29" s="12">
        <f>B27+B28</f>
        <v>20524</v>
      </c>
      <c r="C29" s="12">
        <f>C27+C28</f>
        <v>-121207</v>
      </c>
    </row>
    <row r="30" spans="1:3" x14ac:dyDescent="0.25">
      <c r="A30" s="11" t="s">
        <v>78</v>
      </c>
      <c r="B30" s="27"/>
      <c r="C30" s="4"/>
    </row>
    <row r="31" spans="1:3" x14ac:dyDescent="0.25">
      <c r="A31" s="7" t="s">
        <v>79</v>
      </c>
      <c r="B31" s="38">
        <v>-4026</v>
      </c>
      <c r="C31" s="10">
        <v>-64782</v>
      </c>
    </row>
    <row r="32" spans="1:3" x14ac:dyDescent="0.25">
      <c r="A32" s="7" t="s">
        <v>80</v>
      </c>
      <c r="B32" s="6">
        <v>0</v>
      </c>
      <c r="C32" s="6">
        <v>0</v>
      </c>
    </row>
    <row r="33" spans="1:3" x14ac:dyDescent="0.25">
      <c r="A33" s="11" t="s">
        <v>81</v>
      </c>
      <c r="B33" s="12">
        <f>B31+B32</f>
        <v>-4026</v>
      </c>
      <c r="C33" s="12">
        <f>C31+C32</f>
        <v>-64782</v>
      </c>
    </row>
    <row r="34" spans="1:3" x14ac:dyDescent="0.25">
      <c r="A34" s="11" t="s">
        <v>82</v>
      </c>
      <c r="B34" s="6" t="s">
        <v>83</v>
      </c>
      <c r="C34" s="27"/>
    </row>
    <row r="35" spans="1:3" x14ac:dyDescent="0.25">
      <c r="A35" s="7" t="s">
        <v>92</v>
      </c>
      <c r="B35" s="10"/>
      <c r="C35" s="10">
        <v>253184</v>
      </c>
    </row>
    <row r="36" spans="1:3" x14ac:dyDescent="0.25">
      <c r="A36" s="7" t="s">
        <v>84</v>
      </c>
      <c r="B36" s="38">
        <v>-31039</v>
      </c>
      <c r="C36" s="10">
        <v>-42494</v>
      </c>
    </row>
    <row r="37" spans="1:3" x14ac:dyDescent="0.25">
      <c r="A37" s="7" t="s">
        <v>85</v>
      </c>
      <c r="B37" s="38"/>
      <c r="C37" s="10"/>
    </row>
    <row r="38" spans="1:3" x14ac:dyDescent="0.25">
      <c r="A38" s="11" t="s">
        <v>86</v>
      </c>
      <c r="B38" s="12">
        <f>B36+B37+B35</f>
        <v>-31039</v>
      </c>
      <c r="C38" s="12">
        <f>C36+C37+C35</f>
        <v>210690</v>
      </c>
    </row>
    <row r="39" spans="1:3" x14ac:dyDescent="0.25">
      <c r="A39" s="11" t="s">
        <v>87</v>
      </c>
      <c r="B39" s="12">
        <f>B29+B33+B38</f>
        <v>-14541</v>
      </c>
      <c r="C39" s="12">
        <f>C29+C33+C38</f>
        <v>24701</v>
      </c>
    </row>
    <row r="40" spans="1:3" x14ac:dyDescent="0.25">
      <c r="A40" s="11" t="s">
        <v>88</v>
      </c>
      <c r="B40" s="12">
        <v>80763</v>
      </c>
      <c r="C40" s="12">
        <v>21045</v>
      </c>
    </row>
    <row r="41" spans="1:3" x14ac:dyDescent="0.25">
      <c r="A41" s="11" t="s">
        <v>89</v>
      </c>
      <c r="B41" s="12">
        <f>B40+B39</f>
        <v>66222</v>
      </c>
      <c r="C41" s="12">
        <f>C40+C39</f>
        <v>45746</v>
      </c>
    </row>
    <row r="42" spans="1:3" x14ac:dyDescent="0.25">
      <c r="B42" s="9">
        <f>B41-ОФП!C8</f>
        <v>0</v>
      </c>
      <c r="C42" s="12">
        <f>C41-45746</f>
        <v>0</v>
      </c>
    </row>
    <row r="43" spans="1:3" x14ac:dyDescent="0.25">
      <c r="B43" s="9"/>
      <c r="C43" s="9"/>
    </row>
    <row r="45" spans="1:3" x14ac:dyDescent="0.25">
      <c r="A45" s="18" t="str">
        <f>ОИК!A26</f>
        <v>Первый руководитель _________________________Камаров Т.К.</v>
      </c>
      <c r="B45" s="18"/>
      <c r="C45" s="19">
        <f>ОИК!C26</f>
        <v>45209</v>
      </c>
    </row>
    <row r="46" spans="1:3" x14ac:dyDescent="0.25">
      <c r="A46" s="18" t="s">
        <v>27</v>
      </c>
      <c r="B46" s="18"/>
      <c r="C46" s="19">
        <f>C45</f>
        <v>45209</v>
      </c>
    </row>
    <row r="47" spans="1:3" x14ac:dyDescent="0.25">
      <c r="A47" s="18" t="s">
        <v>28</v>
      </c>
      <c r="B47" s="18"/>
      <c r="C47" s="19">
        <f>C46</f>
        <v>45209</v>
      </c>
    </row>
    <row r="48" spans="1:3" x14ac:dyDescent="0.25">
      <c r="A48" s="18" t="s">
        <v>29</v>
      </c>
      <c r="B48" s="18"/>
      <c r="C48" s="18"/>
    </row>
    <row r="49" spans="1:3" x14ac:dyDescent="0.25">
      <c r="A49" s="18" t="s">
        <v>30</v>
      </c>
      <c r="B49" s="18"/>
      <c r="C49" s="18"/>
    </row>
  </sheetData>
  <mergeCells count="3">
    <mergeCell ref="A6:A7"/>
    <mergeCell ref="B6:B7"/>
    <mergeCell ref="C6:C7"/>
  </mergeCells>
  <phoneticPr fontId="2" type="noConversion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ОПУ</vt:lpstr>
      <vt:lpstr>ОИК</vt:lpstr>
      <vt:lpstr>ОДДС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 Dauletbakova</dc:creator>
  <cp:lastModifiedBy>Абенова Асель Маратовна</cp:lastModifiedBy>
  <cp:lastPrinted>2023-07-13T03:32:23Z</cp:lastPrinted>
  <dcterms:created xsi:type="dcterms:W3CDTF">2021-08-02T07:49:08Z</dcterms:created>
  <dcterms:modified xsi:type="dcterms:W3CDTF">2024-01-15T06:43:53Z</dcterms:modified>
</cp:coreProperties>
</file>