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Работа КМ\Работа КМ\БИРЖА KASE\2025\"/>
    </mc:Choice>
  </mc:AlternateContent>
  <xr:revisionPtr revIDLastSave="0" documentId="13_ncr:1_{0FF06126-9A6A-48DE-B11A-004CCA92CF1E}" xr6:coauthVersionLast="47" xr6:coauthVersionMax="47" xr10:uidLastSave="{00000000-0000-0000-0000-000000000000}"/>
  <bookViews>
    <workbookView xWindow="38280" yWindow="-120" windowWidth="38640" windowHeight="21120" activeTab="3" xr2:uid="{00000000-000D-0000-FFFF-FFFF00000000}"/>
  </bookViews>
  <sheets>
    <sheet name="ОФП" sheetId="9" r:id="rId1"/>
    <sheet name="ОСУ" sheetId="10" r:id="rId2"/>
    <sheet name="ОДДС" sheetId="11" r:id="rId3"/>
    <sheet name="ОДК" sheetId="12" r:id="rId4"/>
  </sheet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2" l="1"/>
  <c r="F24" i="12" s="1"/>
  <c r="G24" i="12" s="1"/>
  <c r="G21" i="12"/>
  <c r="G19" i="12"/>
  <c r="F15" i="12"/>
  <c r="F17" i="12" s="1"/>
  <c r="G17" i="12" s="1"/>
  <c r="G14" i="12"/>
  <c r="G13" i="12"/>
  <c r="G11" i="12"/>
  <c r="E51" i="11"/>
  <c r="D51" i="11"/>
  <c r="E45" i="11"/>
  <c r="D45" i="11"/>
  <c r="E34" i="11"/>
  <c r="E39" i="11" s="1"/>
  <c r="E52" i="11" s="1"/>
  <c r="E56" i="11" s="1"/>
  <c r="D34" i="11"/>
  <c r="D39" i="11" s="1"/>
  <c r="D52" i="11" s="1"/>
  <c r="D56" i="11" s="1"/>
  <c r="E20" i="11"/>
  <c r="D20" i="11"/>
  <c r="E11" i="10"/>
  <c r="E17" i="10" s="1"/>
  <c r="E22" i="10" s="1"/>
  <c r="E25" i="10" s="1"/>
  <c r="E27" i="10" s="1"/>
  <c r="E29" i="10" s="1"/>
  <c r="D11" i="10"/>
  <c r="D17" i="10" s="1"/>
  <c r="D22" i="10" s="1"/>
  <c r="D25" i="10" s="1"/>
  <c r="D27" i="10" s="1"/>
  <c r="D29" i="10" s="1"/>
  <c r="D55" i="9"/>
  <c r="E50" i="9"/>
  <c r="E55" i="9" s="1"/>
  <c r="E44" i="9"/>
  <c r="D42" i="9"/>
  <c r="D44" i="9" s="1"/>
  <c r="E37" i="9"/>
  <c r="E56" i="9" s="1"/>
  <c r="D36" i="9"/>
  <c r="D37" i="9" s="1"/>
  <c r="D56" i="9" s="1"/>
  <c r="E29" i="9"/>
  <c r="D29" i="9"/>
  <c r="D18" i="9"/>
  <c r="D30" i="9" s="1"/>
  <c r="E11" i="9"/>
  <c r="E18" i="9" s="1"/>
  <c r="E30" i="9" s="1"/>
  <c r="G15" i="12" l="1"/>
  <c r="G22" i="12"/>
</calcChain>
</file>

<file path=xl/sharedStrings.xml><?xml version="1.0" encoding="utf-8"?>
<sst xmlns="http://schemas.openxmlformats.org/spreadsheetml/2006/main" count="201" uniqueCount="124">
  <si>
    <t>Род А.И.</t>
  </si>
  <si>
    <t xml:space="preserve"> </t>
  </si>
  <si>
    <t>Капитал</t>
  </si>
  <si>
    <t>–</t>
  </si>
  <si>
    <t>________________________</t>
  </si>
  <si>
    <t>Сайзинұлы Д.</t>
  </si>
  <si>
    <t>капитал</t>
  </si>
  <si>
    <t>"Кристалл Менеджмент" АҚ</t>
  </si>
  <si>
    <t>Аралық қысқартылған шоғырландырылған қаржылық есептілік</t>
  </si>
  <si>
    <t>ҚАРЖЫЛЫҚ ЖАҒДАЙ ТУРАЛЫ АРАЛЫҚ ШОҒЫРЛАНДЫРЫЛҒАН ЕСЕП</t>
  </si>
  <si>
    <t>мың теңгемен</t>
  </si>
  <si>
    <t>Активтер</t>
  </si>
  <si>
    <t>Ескер.</t>
  </si>
  <si>
    <t>Айналымнан тыс активтер</t>
  </si>
  <si>
    <t>Материалдық емес активтер</t>
  </si>
  <si>
    <t>Негізгі құралдар</t>
  </si>
  <si>
    <t>Барлау және бағалау активтері</t>
  </si>
  <si>
    <t>Ұзақ мерзімді активтер үшін берілген аванстар</t>
  </si>
  <si>
    <t>Пайдалануға шектелген ақша қаражаттары</t>
  </si>
  <si>
    <t>Кейінге қалдырылған табыс салығы бойынша активтер</t>
  </si>
  <si>
    <t>Пайдалану құқығы нысанындағы активтер</t>
  </si>
  <si>
    <t>Өтеуге ұзақ мерзімді ҚҚС</t>
  </si>
  <si>
    <t>Айналымдағы активтер</t>
  </si>
  <si>
    <t>Тауарлық-материалдық қорлар</t>
  </si>
  <si>
    <t>Сауда және басқа дебиторлық берешек</t>
  </si>
  <si>
    <t>Берілген аванстар</t>
  </si>
  <si>
    <t>Өтеуге ҚҚС</t>
  </si>
  <si>
    <t>Өтеуге салынатын өзге де салықтар</t>
  </si>
  <si>
    <t>Алуға арналған сыйақылар</t>
  </si>
  <si>
    <t>Басқа айналымдағы қаржылық емес активтер</t>
  </si>
  <si>
    <t xml:space="preserve">Ақша қаражаттары және олардың баламалары </t>
  </si>
  <si>
    <t>Активтер жиыны</t>
  </si>
  <si>
    <t>Капитал және міндеттемелер</t>
  </si>
  <si>
    <t>Акционерлік капитал</t>
  </si>
  <si>
    <t>Қосымша төленген капитал</t>
  </si>
  <si>
    <t>Жинақталған шығын</t>
  </si>
  <si>
    <t>Капитал жиыны</t>
  </si>
  <si>
    <t>Ұзақ мерзімді міндеттемелер</t>
  </si>
  <si>
    <t>Пайыздық қарыздар</t>
  </si>
  <si>
    <t>Жалдау бойынша міндеттемелер</t>
  </si>
  <si>
    <t>Келісімшарт бойынша бағалау міндеттемелері, ұзақ мерзімді бөлім</t>
  </si>
  <si>
    <t>Кейінге қалдырылған табыс салығы бойынша міндеттемелер</t>
  </si>
  <si>
    <t>Ағымдағы міндеттемелер</t>
  </si>
  <si>
    <t>Сауда кредиторлық берешек</t>
  </si>
  <si>
    <t>Сатып алушылармен электр энергиясы және сынақ мұнайы үшін шарттар бойынша міндеттемелер</t>
  </si>
  <si>
    <t>Төлеуге берілетін өзге де салықтар</t>
  </si>
  <si>
    <t>Келісімшарт бойынша бағалау міндеттемелері, қысқа мерзімді бөлім</t>
  </si>
  <si>
    <t>Жалдау міндеттемелерінің ағымдағы бөлігі</t>
  </si>
  <si>
    <t>Басқа да ағымдағы міндеттемелер</t>
  </si>
  <si>
    <t>Капитал және міндеттемелер жиыны</t>
  </si>
  <si>
    <t>Бас директор</t>
  </si>
  <si>
    <t>Бас бухгалтер</t>
  </si>
  <si>
    <t>ЖИЫНТЫҚ КІРІС ТУРАЛЫ АРАЛЫҚ ШОҒЫРЛАНДЫРЫЛҒАН ЕСЕП</t>
  </si>
  <si>
    <t>Сатып алушылармен жасалған шарттар бойынша түсім</t>
  </si>
  <si>
    <t>Өткізудің өзіндік құны</t>
  </si>
  <si>
    <t>Жалпы пайда</t>
  </si>
  <si>
    <t>Жалпы және әкімшілік шығыстар</t>
  </si>
  <si>
    <t>Іске асыру бойынша шығыстар</t>
  </si>
  <si>
    <t>Басқа кірістер</t>
  </si>
  <si>
    <t>Басқа шығындар</t>
  </si>
  <si>
    <t>Операциялық қызметтен шығын</t>
  </si>
  <si>
    <t>Қаржылық кірістер</t>
  </si>
  <si>
    <t>Қаржылық шығындар</t>
  </si>
  <si>
    <t>Бағамдық айырмашылық, нетто</t>
  </si>
  <si>
    <t>Салық салуға дейінгі шығын</t>
  </si>
  <si>
    <t>Кезең ішіндегі таза шығын</t>
  </si>
  <si>
    <t>Табыс салығын шегергендегі бір жылдағы жиынтық залалдың жиынтығы</t>
  </si>
  <si>
    <t>Акцияға шаққандағы пайда/шығын</t>
  </si>
  <si>
    <t>ШОҒЫРЛАНДЫРЫЛҒАН ЕСЕП</t>
  </si>
  <si>
    <t xml:space="preserve">АҚША ҚАРАЖАТТАРЫНЫҢ ҚОЗҒАЛЫСЫ ТУРАЛЫ АРАЛЫҚ </t>
  </si>
  <si>
    <t>ескер.</t>
  </si>
  <si>
    <t>Операциялық қызметтен ақша ағындары</t>
  </si>
  <si>
    <t>Келесілерге түзетулер:</t>
  </si>
  <si>
    <t>Тозу және амортизацияға</t>
  </si>
  <si>
    <t>Пайдаланылмаған демалыс бойынша резерв</t>
  </si>
  <si>
    <t>Іске асырылмаған бағамдық айырмашылық, нетто</t>
  </si>
  <si>
    <t>Негізгі құралдардың шығуынан болған шығын</t>
  </si>
  <si>
    <t>Операциялық қызметтен айналым капиталындағы өзгерістерге дейінгі ақша ағындары</t>
  </si>
  <si>
    <t>Басқа қысқа мерзімді активтер</t>
  </si>
  <si>
    <t>Операциялық активтерді (ұлғайту)/азайту</t>
  </si>
  <si>
    <t>Операциялық міндеттемелерді ұлғайту/(азайту)</t>
  </si>
  <si>
    <t>Сауда және өзге де кредиторлық берешек</t>
  </si>
  <si>
    <t>Сатып алушылармен жасалған шарттар бойынша міндеттемелер</t>
  </si>
  <si>
    <t>Операциялық қызметтен алынған ақша қаражаты</t>
  </si>
  <si>
    <t>Алынған пайыздар</t>
  </si>
  <si>
    <t xml:space="preserve">Төленген пайыздар </t>
  </si>
  <si>
    <t>Төленген салықтар</t>
  </si>
  <si>
    <t>Операциялық қызметтен алынған таза ақша ағындары</t>
  </si>
  <si>
    <t>Инвестициялық қызметтен ақша ағындары</t>
  </si>
  <si>
    <t>Негізгі құралдарды сатып алу</t>
  </si>
  <si>
    <t>Барлау және бағалау бойынша активтерді сатып алу</t>
  </si>
  <si>
    <t>Түсімдер /(Орналастыру)</t>
  </si>
  <si>
    <t>Инвестициялық қызметте пайдаланылған таза ақша ағындары</t>
  </si>
  <si>
    <t>Қаржылық қызметтен түсетін ақша ағындары</t>
  </si>
  <si>
    <t>Жарғылық капиталға жарналар</t>
  </si>
  <si>
    <t>Қарыз алу</t>
  </si>
  <si>
    <t>Қарыздарды өтеу</t>
  </si>
  <si>
    <t>Қаржылық қызметтен алынған / (пайдаланылған) таза ақша ағындары</t>
  </si>
  <si>
    <t>Ақша қаражаттары мен олардың баламаларының таза өзгеруі</t>
  </si>
  <si>
    <t>Ақша қаражаттары мен олардың баламалары бойынша айырбас бағамындағы өзгерістердің әсері</t>
  </si>
  <si>
    <t>1 қаңтардағы ақша қаражаттары және олардың баламалары</t>
  </si>
  <si>
    <t>Кезең соңындағы ақша қаражаттары және олардың баламалары</t>
  </si>
  <si>
    <t xml:space="preserve">МЕНШІКТІ КАПИТАЛДАҒЫ ӨЗГЕРІСТЕР ТУРАЛЫ АРАЛЫҚ </t>
  </si>
  <si>
    <t>Мың теңгемен</t>
  </si>
  <si>
    <t>Акционерлік</t>
  </si>
  <si>
    <t>шығын</t>
  </si>
  <si>
    <t>Жиыны</t>
  </si>
  <si>
    <t>Бір жылдағы таза шығын</t>
  </si>
  <si>
    <t>Басқа операциялар</t>
  </si>
  <si>
    <t>Бір жылдағы жиынтық шығынның жиыны</t>
  </si>
  <si>
    <t>Жинақталған</t>
  </si>
  <si>
    <t>Үнемдеу/ табыс салығы бойынша шығыстар</t>
  </si>
  <si>
    <t>2024 жыл (аудит жүргізілмеген)</t>
  </si>
  <si>
    <t>Төлемге корпоративтік табыс салығы</t>
  </si>
  <si>
    <t xml:space="preserve">1 қаңтар 2023 жылға </t>
  </si>
  <si>
    <t xml:space="preserve"> 1 қаңтар 2024 жылға </t>
  </si>
  <si>
    <t>30 маусымда аяқталған алты айлық кезең үшін</t>
  </si>
  <si>
    <t>30 маусым 2023 жылға</t>
  </si>
  <si>
    <t>30 маусым 2024 жыл</t>
  </si>
  <si>
    <t>2025 жылғы 30 маусымда аяқталған 6 ай үшін</t>
  </si>
  <si>
    <t>30 маусым 2025 жылға</t>
  </si>
  <si>
    <t>30 маусым 2025 жыл (аудит жүргізілмеген)</t>
  </si>
  <si>
    <t>31 желтоқсан 2024 жыл (аудит жүргізілген)</t>
  </si>
  <si>
    <t>2025 жыл (аудит жүргізілмеген)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</si>
</sst>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.00_р_._-;\-* #,##0.00_р_._-;_-* &quot;-&quot;??_р_._-;_-@_-"/>
    <numFmt numFmtId="165" formatCode="_(* #,##0.00_);_(* \(#,##0.00\);_(* &quot;-&quot;??_);_(@_)"/>
    <numFmt numFmtId="166" formatCode="_(* #,##0_);_(* \(#,##0\);_(* &quot;-&quot;_);_(@_)"/>
    <numFmt numFmtId="167" formatCode="_(* #,##0_);_(* \(#,##0\);_(* &quot;-&quot;??_);_(@_)"/>
    <numFmt numFmtId="168" formatCode="_(* #,##0.000_);_(* \(#,##0.000\);_(* &quot;-&quot;_);_(@_)"/>
    <numFmt numFmtId="169" formatCode="* #,##0_);* \(#,##0\);&quot;-&quot;??_);@"/>
  </numFmts>
  <fonts count="24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sz val="10"/>
      <color indexed="12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indexed="10"/>
      <name val="Arial"/>
      <family val="2"/>
      <charset val="204"/>
    </font>
    <font>
      <sz val="10"/>
      <color indexed="10"/>
      <name val="Arial"/>
      <family val="2"/>
      <charset val="204"/>
    </font>
    <font>
      <sz val="11"/>
      <color theme="1"/>
      <name val="Times New Roman"/>
      <family val="1"/>
      <charset val="204"/>
    </font>
    <font>
      <i/>
      <sz val="10"/>
      <color theme="1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Times New Roman"/>
      <family val="1"/>
    </font>
    <font>
      <sz val="10"/>
      <color theme="1"/>
      <name val="Arial"/>
      <family val="2"/>
    </font>
    <font>
      <b/>
      <sz val="9"/>
      <name val="Arial"/>
      <family val="2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" fillId="0" borderId="0">
      <alignment horizontal="left"/>
    </xf>
    <xf numFmtId="164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169" fontId="20" fillId="0" borderId="0" applyFill="0" applyBorder="0" applyProtection="0"/>
    <xf numFmtId="43" fontId="21" fillId="0" borderId="0" applyFont="0" applyFill="0" applyBorder="0" applyAlignment="0" applyProtection="0"/>
  </cellStyleXfs>
  <cellXfs count="111">
    <xf numFmtId="0" fontId="0" fillId="0" borderId="0" xfId="0"/>
    <xf numFmtId="37" fontId="7" fillId="0" borderId="0" xfId="3" applyNumberFormat="1" applyFont="1" applyFill="1" applyAlignment="1">
      <alignment horizontal="left"/>
    </xf>
    <xf numFmtId="0" fontId="8" fillId="0" borderId="0" xfId="0" applyFont="1" applyAlignment="1">
      <alignment horizontal="center"/>
    </xf>
    <xf numFmtId="0" fontId="2" fillId="0" borderId="0" xfId="0" applyFont="1"/>
    <xf numFmtId="0" fontId="6" fillId="0" borderId="0" xfId="0" applyFont="1"/>
    <xf numFmtId="166" fontId="3" fillId="0" borderId="2" xfId="0" applyNumberFormat="1" applyFont="1" applyBorder="1"/>
    <xf numFmtId="166" fontId="12" fillId="0" borderId="0" xfId="0" applyNumberFormat="1" applyFont="1" applyAlignment="1">
      <alignment horizontal="left"/>
    </xf>
    <xf numFmtId="166" fontId="11" fillId="0" borderId="0" xfId="0" applyNumberFormat="1" applyFont="1" applyAlignment="1">
      <alignment horizontal="left"/>
    </xf>
    <xf numFmtId="15" fontId="9" fillId="2" borderId="2" xfId="0" applyNumberFormat="1" applyFont="1" applyFill="1" applyBorder="1" applyAlignment="1">
      <alignment horizontal="center"/>
    </xf>
    <xf numFmtId="0" fontId="9" fillId="0" borderId="2" xfId="0" applyFont="1" applyBorder="1"/>
    <xf numFmtId="0" fontId="6" fillId="0" borderId="1" xfId="0" applyFont="1" applyBorder="1"/>
    <xf numFmtId="0" fontId="9" fillId="0" borderId="0" xfId="0" applyFont="1"/>
    <xf numFmtId="0" fontId="13" fillId="0" borderId="0" xfId="0" applyFont="1"/>
    <xf numFmtId="0" fontId="13" fillId="0" borderId="0" xfId="0" applyFont="1" applyAlignment="1">
      <alignment horizontal="right"/>
    </xf>
    <xf numFmtId="15" fontId="14" fillId="2" borderId="2" xfId="0" applyNumberFormat="1" applyFont="1" applyFill="1" applyBorder="1" applyAlignment="1">
      <alignment horizontal="left"/>
    </xf>
    <xf numFmtId="0" fontId="15" fillId="0" borderId="0" xfId="0" applyFont="1"/>
    <xf numFmtId="0" fontId="16" fillId="0" borderId="0" xfId="0" applyFont="1"/>
    <xf numFmtId="0" fontId="9" fillId="0" borderId="0" xfId="0" applyFont="1" applyAlignment="1">
      <alignment horizontal="left"/>
    </xf>
    <xf numFmtId="167" fontId="9" fillId="0" borderId="2" xfId="2" applyNumberFormat="1" applyFont="1" applyFill="1" applyBorder="1"/>
    <xf numFmtId="167" fontId="9" fillId="0" borderId="0" xfId="2" applyNumberFormat="1" applyFont="1" applyFill="1" applyBorder="1"/>
    <xf numFmtId="167" fontId="9" fillId="0" borderId="2" xfId="0" applyNumberFormat="1" applyFont="1" applyBorder="1"/>
    <xf numFmtId="167" fontId="9" fillId="0" borderId="0" xfId="0" applyNumberFormat="1" applyFont="1"/>
    <xf numFmtId="0" fontId="6" fillId="0" borderId="0" xfId="4" applyNumberFormat="1" applyFont="1" applyFill="1"/>
    <xf numFmtId="167" fontId="9" fillId="0" borderId="2" xfId="4" applyNumberFormat="1" applyFont="1" applyFill="1" applyBorder="1"/>
    <xf numFmtId="167" fontId="9" fillId="0" borderId="0" xfId="4" applyNumberFormat="1" applyFont="1" applyFill="1" applyBorder="1"/>
    <xf numFmtId="0" fontId="6" fillId="0" borderId="2" xfId="0" applyFont="1" applyBorder="1"/>
    <xf numFmtId="0" fontId="17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3" fontId="9" fillId="0" borderId="0" xfId="0" applyNumberFormat="1" applyFont="1" applyAlignment="1">
      <alignment vertical="center" wrapText="1"/>
    </xf>
    <xf numFmtId="3" fontId="9" fillId="0" borderId="2" xfId="0" applyNumberFormat="1" applyFont="1" applyBorder="1" applyAlignment="1">
      <alignment vertical="center" wrapText="1"/>
    </xf>
    <xf numFmtId="3" fontId="6" fillId="0" borderId="0" xfId="0" applyNumberFormat="1" applyFont="1" applyAlignment="1">
      <alignment vertical="center" wrapText="1"/>
    </xf>
    <xf numFmtId="3" fontId="6" fillId="0" borderId="2" xfId="0" applyNumberFormat="1" applyFont="1" applyBorder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9" fillId="0" borderId="0" xfId="0" applyFont="1" applyAlignment="1">
      <alignment horizontal="right" vertical="center" wrapText="1"/>
    </xf>
    <xf numFmtId="3" fontId="9" fillId="0" borderId="0" xfId="0" applyNumberFormat="1" applyFont="1" applyAlignment="1">
      <alignment horizontal="right" vertical="center" wrapText="1"/>
    </xf>
    <xf numFmtId="15" fontId="9" fillId="2" borderId="2" xfId="0" applyNumberFormat="1" applyFont="1" applyFill="1" applyBorder="1" applyAlignment="1">
      <alignment horizontal="center" wrapText="1"/>
    </xf>
    <xf numFmtId="15" fontId="6" fillId="2" borderId="2" xfId="0" applyNumberFormat="1" applyFont="1" applyFill="1" applyBorder="1" applyAlignment="1">
      <alignment horizontal="center" wrapText="1"/>
    </xf>
    <xf numFmtId="0" fontId="18" fillId="0" borderId="3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166" fontId="3" fillId="0" borderId="1" xfId="0" applyNumberFormat="1" applyFont="1" applyBorder="1"/>
    <xf numFmtId="0" fontId="2" fillId="0" borderId="1" xfId="0" applyFont="1" applyBorder="1"/>
    <xf numFmtId="0" fontId="9" fillId="0" borderId="1" xfId="0" applyFont="1" applyBorder="1"/>
    <xf numFmtId="166" fontId="2" fillId="0" borderId="1" xfId="0" applyNumberFormat="1" applyFont="1" applyBorder="1"/>
    <xf numFmtId="0" fontId="18" fillId="0" borderId="1" xfId="0" applyFont="1" applyBorder="1" applyAlignment="1">
      <alignment vertical="center" wrapText="1"/>
    </xf>
    <xf numFmtId="168" fontId="5" fillId="0" borderId="1" xfId="0" applyNumberFormat="1" applyFont="1" applyBorder="1"/>
    <xf numFmtId="0" fontId="18" fillId="0" borderId="0" xfId="0" applyFont="1" applyAlignment="1">
      <alignment horizontal="right" vertical="center" wrapText="1"/>
    </xf>
    <xf numFmtId="0" fontId="18" fillId="0" borderId="0" xfId="0" applyFont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18" fillId="0" borderId="0" xfId="0" applyFont="1" applyAlignment="1">
      <alignment vertical="center"/>
    </xf>
    <xf numFmtId="0" fontId="18" fillId="0" borderId="4" xfId="0" applyFont="1" applyBorder="1" applyAlignment="1">
      <alignment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 wrapText="1"/>
    </xf>
    <xf numFmtId="0" fontId="18" fillId="0" borderId="3" xfId="0" applyFont="1" applyBorder="1" applyAlignment="1">
      <alignment vertical="center"/>
    </xf>
    <xf numFmtId="0" fontId="17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3" fontId="18" fillId="0" borderId="3" xfId="0" applyNumberFormat="1" applyFont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3" fontId="9" fillId="0" borderId="5" xfId="0" applyNumberFormat="1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4" xfId="0" applyNumberFormat="1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166" fontId="3" fillId="0" borderId="3" xfId="0" applyNumberFormat="1" applyFont="1" applyBorder="1" applyAlignment="1">
      <alignment vertical="center"/>
    </xf>
    <xf numFmtId="166" fontId="3" fillId="0" borderId="4" xfId="0" applyNumberFormat="1" applyFont="1" applyBorder="1" applyAlignment="1">
      <alignment vertical="center"/>
    </xf>
    <xf numFmtId="3" fontId="17" fillId="0" borderId="0" xfId="0" applyNumberFormat="1" applyFont="1" applyAlignment="1">
      <alignment vertical="center" wrapText="1"/>
    </xf>
    <xf numFmtId="3" fontId="18" fillId="0" borderId="4" xfId="0" applyNumberFormat="1" applyFont="1" applyBorder="1" applyAlignment="1">
      <alignment vertical="center" wrapText="1"/>
    </xf>
    <xf numFmtId="0" fontId="18" fillId="0" borderId="7" xfId="0" applyFont="1" applyBorder="1" applyAlignment="1">
      <alignment vertical="center"/>
    </xf>
    <xf numFmtId="0" fontId="6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6" fillId="0" borderId="0" xfId="4" applyNumberFormat="1" applyFont="1" applyFill="1" applyAlignment="1">
      <alignment horizontal="center"/>
    </xf>
    <xf numFmtId="0" fontId="6" fillId="0" borderId="1" xfId="0" applyFont="1" applyBorder="1" applyAlignment="1">
      <alignment horizontal="center"/>
    </xf>
    <xf numFmtId="3" fontId="0" fillId="0" borderId="0" xfId="0" applyNumberFormat="1"/>
    <xf numFmtId="166" fontId="0" fillId="0" borderId="0" xfId="0" applyNumberFormat="1"/>
    <xf numFmtId="3" fontId="6" fillId="0" borderId="0" xfId="0" applyNumberFormat="1" applyFont="1" applyAlignment="1">
      <alignment horizontal="right" vertical="center" wrapText="1"/>
    </xf>
    <xf numFmtId="166" fontId="3" fillId="0" borderId="5" xfId="0" applyNumberFormat="1" applyFont="1" applyBorder="1" applyAlignment="1">
      <alignment vertical="center"/>
    </xf>
    <xf numFmtId="166" fontId="2" fillId="0" borderId="4" xfId="0" applyNumberFormat="1" applyFont="1" applyBorder="1"/>
    <xf numFmtId="3" fontId="17" fillId="0" borderId="3" xfId="0" applyNumberFormat="1" applyFont="1" applyBorder="1" applyAlignment="1">
      <alignment vertical="center" wrapText="1"/>
    </xf>
    <xf numFmtId="166" fontId="2" fillId="0" borderId="3" xfId="0" applyNumberFormat="1" applyFont="1" applyBorder="1"/>
    <xf numFmtId="166" fontId="22" fillId="0" borderId="4" xfId="0" applyNumberFormat="1" applyFont="1" applyBorder="1"/>
    <xf numFmtId="166" fontId="22" fillId="0" borderId="3" xfId="0" applyNumberFormat="1" applyFont="1" applyBorder="1"/>
    <xf numFmtId="166" fontId="23" fillId="0" borderId="3" xfId="0" applyNumberFormat="1" applyFont="1" applyBorder="1"/>
    <xf numFmtId="0" fontId="15" fillId="0" borderId="0" xfId="0" applyFont="1" applyAlignment="1">
      <alignment horizontal="left"/>
    </xf>
    <xf numFmtId="166" fontId="3" fillId="0" borderId="0" xfId="0" applyNumberFormat="1" applyFont="1"/>
    <xf numFmtId="166" fontId="23" fillId="0" borderId="4" xfId="0" applyNumberFormat="1" applyFont="1" applyBorder="1"/>
    <xf numFmtId="166" fontId="2" fillId="0" borderId="0" xfId="0" applyNumberFormat="1" applyFont="1"/>
    <xf numFmtId="166" fontId="3" fillId="0" borderId="0" xfId="0" applyNumberFormat="1" applyFont="1" applyAlignment="1">
      <alignment vertical="center"/>
    </xf>
    <xf numFmtId="0" fontId="9" fillId="2" borderId="2" xfId="0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left"/>
    </xf>
    <xf numFmtId="0" fontId="14" fillId="2" borderId="1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9" fillId="0" borderId="0" xfId="0" applyFont="1" applyAlignment="1">
      <alignment vertical="center"/>
    </xf>
    <xf numFmtId="0" fontId="19" fillId="0" borderId="4" xfId="0" applyFont="1" applyBorder="1" applyAlignment="1">
      <alignment vertical="center"/>
    </xf>
    <xf numFmtId="0" fontId="18" fillId="0" borderId="0" xfId="0" applyFont="1" applyAlignment="1">
      <alignment horizontal="right" vertical="top" wrapText="1"/>
    </xf>
    <xf numFmtId="0" fontId="18" fillId="0" borderId="4" xfId="0" applyFont="1" applyBorder="1" applyAlignment="1">
      <alignment horizontal="right" vertical="top" wrapText="1"/>
    </xf>
    <xf numFmtId="0" fontId="18" fillId="0" borderId="0" xfId="0" applyFont="1" applyAlignment="1">
      <alignment horizontal="right" vertical="center" wrapText="1"/>
    </xf>
    <xf numFmtId="0" fontId="18" fillId="0" borderId="4" xfId="0" applyFont="1" applyBorder="1" applyAlignment="1">
      <alignment horizontal="right" vertical="center" wrapText="1"/>
    </xf>
    <xf numFmtId="166" fontId="22" fillId="0" borderId="0" xfId="0" applyNumberFormat="1" applyFont="1"/>
  </cellXfs>
  <cellStyles count="9">
    <cellStyle name="Comma 2" xfId="4" xr:uid="{00000000-0005-0000-0000-000000000000}"/>
    <cellStyle name="Comma 2 11" xfId="3" xr:uid="{00000000-0005-0000-0000-000001000000}"/>
    <cellStyle name="Comma 28" xfId="8" xr:uid="{00000000-0005-0000-0000-000002000000}"/>
    <cellStyle name="Comma 3" xfId="5" xr:uid="{00000000-0005-0000-0000-000003000000}"/>
    <cellStyle name="Debit" xfId="7" xr:uid="{00000000-0005-0000-0000-000004000000}"/>
    <cellStyle name="Normal_Worksheet in 2262 Illustrative Financial Statements - Excel" xfId="6" xr:uid="{00000000-0005-0000-0000-000005000000}"/>
    <cellStyle name="Обычный" xfId="0" builtinId="0"/>
    <cellStyle name="Обычный 2" xfId="1" xr:uid="{00000000-0005-0000-0000-000007000000}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61"/>
  <sheetViews>
    <sheetView zoomScale="70" zoomScaleNormal="70" workbookViewId="0">
      <selection activeCell="E39" sqref="E39"/>
    </sheetView>
  </sheetViews>
  <sheetFormatPr defaultRowHeight="15" x14ac:dyDescent="0.25"/>
  <cols>
    <col min="2" max="2" width="48.140625" customWidth="1"/>
    <col min="3" max="3" width="12.42578125" customWidth="1"/>
    <col min="4" max="4" width="29.42578125" customWidth="1"/>
    <col min="5" max="5" width="27.7109375" customWidth="1"/>
  </cols>
  <sheetData>
    <row r="1" spans="2:5" ht="15.75" x14ac:dyDescent="0.25">
      <c r="B1" s="16" t="s">
        <v>7</v>
      </c>
      <c r="C1" s="12"/>
      <c r="D1" s="12"/>
      <c r="E1" s="13" t="s">
        <v>8</v>
      </c>
    </row>
    <row r="3" spans="2:5" ht="18.75" x14ac:dyDescent="0.3">
      <c r="B3" s="15" t="s">
        <v>9</v>
      </c>
    </row>
    <row r="4" spans="2:5" ht="18.75" x14ac:dyDescent="0.3">
      <c r="B4" s="15"/>
    </row>
    <row r="5" spans="2:5" ht="15.75" x14ac:dyDescent="0.25">
      <c r="B5" s="16" t="s">
        <v>120</v>
      </c>
    </row>
    <row r="6" spans="2:5" x14ac:dyDescent="0.25">
      <c r="B6" s="1"/>
      <c r="C6" s="1"/>
      <c r="D6" s="2"/>
      <c r="E6" s="2"/>
    </row>
    <row r="7" spans="2:5" ht="44.25" customHeight="1" x14ac:dyDescent="0.25">
      <c r="B7" s="14" t="s">
        <v>10</v>
      </c>
      <c r="C7" s="8" t="s">
        <v>12</v>
      </c>
      <c r="D7" s="41" t="s">
        <v>121</v>
      </c>
      <c r="E7" s="41" t="s">
        <v>122</v>
      </c>
    </row>
    <row r="8" spans="2:5" x14ac:dyDescent="0.25">
      <c r="B8" s="29" t="s">
        <v>11</v>
      </c>
      <c r="C8" s="17"/>
      <c r="D8" s="3"/>
      <c r="E8" s="30"/>
    </row>
    <row r="9" spans="2:5" x14ac:dyDescent="0.25">
      <c r="B9" s="29" t="s">
        <v>13</v>
      </c>
      <c r="C9" s="17"/>
      <c r="D9" s="3"/>
      <c r="E9" s="30"/>
    </row>
    <row r="10" spans="2:5" x14ac:dyDescent="0.25">
      <c r="B10" s="30" t="s">
        <v>14</v>
      </c>
      <c r="C10" s="80">
        <v>5</v>
      </c>
      <c r="D10" s="33">
        <v>86657</v>
      </c>
      <c r="E10" s="35">
        <v>86657</v>
      </c>
    </row>
    <row r="11" spans="2:5" x14ac:dyDescent="0.25">
      <c r="B11" s="30" t="s">
        <v>15</v>
      </c>
      <c r="C11" s="80">
        <v>6</v>
      </c>
      <c r="D11" s="33">
        <v>40227111</v>
      </c>
      <c r="E11" s="35">
        <f>17780140+1069552+128555+19281324</f>
        <v>38259571</v>
      </c>
    </row>
    <row r="12" spans="2:5" x14ac:dyDescent="0.25">
      <c r="B12" s="30" t="s">
        <v>16</v>
      </c>
      <c r="C12" s="80">
        <v>7</v>
      </c>
      <c r="D12" s="33">
        <v>11884453</v>
      </c>
      <c r="E12" s="35">
        <v>10692829</v>
      </c>
    </row>
    <row r="13" spans="2:5" x14ac:dyDescent="0.25">
      <c r="B13" s="30" t="s">
        <v>17</v>
      </c>
      <c r="C13" s="4"/>
      <c r="D13" s="33">
        <v>0</v>
      </c>
      <c r="E13" s="86">
        <v>0</v>
      </c>
    </row>
    <row r="14" spans="2:5" x14ac:dyDescent="0.25">
      <c r="B14" s="30" t="s">
        <v>18</v>
      </c>
      <c r="C14" s="4"/>
      <c r="D14" s="33">
        <v>408326</v>
      </c>
      <c r="E14" s="35">
        <v>408326</v>
      </c>
    </row>
    <row r="15" spans="2:5" ht="25.5" x14ac:dyDescent="0.25">
      <c r="B15" s="30" t="s">
        <v>19</v>
      </c>
      <c r="C15" s="4"/>
      <c r="D15" s="33">
        <v>3675022</v>
      </c>
      <c r="E15" s="35">
        <v>3675022</v>
      </c>
    </row>
    <row r="16" spans="2:5" x14ac:dyDescent="0.25">
      <c r="B16" s="30" t="s">
        <v>20</v>
      </c>
      <c r="C16" s="4"/>
      <c r="D16" s="33">
        <v>131409</v>
      </c>
      <c r="E16" s="35">
        <v>157093</v>
      </c>
    </row>
    <row r="17" spans="2:5" x14ac:dyDescent="0.25">
      <c r="B17" s="30" t="s">
        <v>21</v>
      </c>
      <c r="C17" s="4"/>
      <c r="D17" s="39" t="s">
        <v>3</v>
      </c>
      <c r="E17" s="37" t="s">
        <v>3</v>
      </c>
    </row>
    <row r="18" spans="2:5" x14ac:dyDescent="0.25">
      <c r="B18" s="31"/>
      <c r="C18" s="18"/>
      <c r="D18" s="34">
        <f>SUM(D10:D17)</f>
        <v>56412978</v>
      </c>
      <c r="E18" s="36">
        <f>SUM(E10:E17)</f>
        <v>53279498</v>
      </c>
    </row>
    <row r="19" spans="2:5" x14ac:dyDescent="0.25">
      <c r="B19" s="29" t="s">
        <v>1</v>
      </c>
      <c r="C19" s="19"/>
      <c r="D19" s="33"/>
      <c r="E19" s="30"/>
    </row>
    <row r="20" spans="2:5" x14ac:dyDescent="0.25">
      <c r="B20" s="29" t="s">
        <v>22</v>
      </c>
      <c r="C20" s="17"/>
      <c r="D20" s="33"/>
      <c r="E20" s="30"/>
    </row>
    <row r="21" spans="2:5" x14ac:dyDescent="0.25">
      <c r="B21" s="30" t="s">
        <v>23</v>
      </c>
      <c r="C21" s="80">
        <v>8</v>
      </c>
      <c r="D21" s="33">
        <v>783862</v>
      </c>
      <c r="E21" s="35">
        <v>779549</v>
      </c>
    </row>
    <row r="22" spans="2:5" x14ac:dyDescent="0.25">
      <c r="B22" s="30" t="s">
        <v>24</v>
      </c>
      <c r="C22" s="4"/>
      <c r="D22" s="33">
        <v>1103803</v>
      </c>
      <c r="E22" s="35">
        <v>814016</v>
      </c>
    </row>
    <row r="23" spans="2:5" x14ac:dyDescent="0.25">
      <c r="B23" s="30" t="s">
        <v>25</v>
      </c>
      <c r="C23" s="4"/>
      <c r="D23" s="33">
        <v>686908</v>
      </c>
      <c r="E23" s="35">
        <v>191906</v>
      </c>
    </row>
    <row r="24" spans="2:5" x14ac:dyDescent="0.25">
      <c r="B24" s="30" t="s">
        <v>26</v>
      </c>
      <c r="C24" s="4"/>
      <c r="D24" s="33">
        <v>52508</v>
      </c>
      <c r="E24" s="35">
        <v>91652</v>
      </c>
    </row>
    <row r="25" spans="2:5" x14ac:dyDescent="0.25">
      <c r="B25" s="30" t="s">
        <v>27</v>
      </c>
      <c r="C25" s="4"/>
      <c r="D25" s="33">
        <v>36107</v>
      </c>
      <c r="E25" s="35">
        <v>31578</v>
      </c>
    </row>
    <row r="26" spans="2:5" x14ac:dyDescent="0.25">
      <c r="B26" s="30" t="s">
        <v>28</v>
      </c>
      <c r="C26" s="4"/>
      <c r="D26" s="33">
        <v>529</v>
      </c>
      <c r="E26" s="35">
        <v>3527</v>
      </c>
    </row>
    <row r="27" spans="2:5" x14ac:dyDescent="0.25">
      <c r="B27" s="30" t="s">
        <v>29</v>
      </c>
      <c r="C27" s="4"/>
      <c r="D27" s="33">
        <v>24956</v>
      </c>
      <c r="E27" s="35">
        <v>15838</v>
      </c>
    </row>
    <row r="28" spans="2:5" x14ac:dyDescent="0.25">
      <c r="B28" s="30" t="s">
        <v>30</v>
      </c>
      <c r="C28" s="80">
        <v>9</v>
      </c>
      <c r="D28" s="33">
        <v>921087</v>
      </c>
      <c r="E28" s="35">
        <v>133420</v>
      </c>
    </row>
    <row r="29" spans="2:5" x14ac:dyDescent="0.25">
      <c r="B29" s="31"/>
      <c r="C29" s="18"/>
      <c r="D29" s="34">
        <f>SUM(D21:D28)</f>
        <v>3609760</v>
      </c>
      <c r="E29" s="36">
        <f>SUM(E21:E28)</f>
        <v>2061486</v>
      </c>
    </row>
    <row r="30" spans="2:5" x14ac:dyDescent="0.25">
      <c r="B30" s="32" t="s">
        <v>31</v>
      </c>
      <c r="C30" s="18"/>
      <c r="D30" s="34">
        <f>SUM(D18,D29)</f>
        <v>60022738</v>
      </c>
      <c r="E30" s="36">
        <f>SUM(E18,E29)</f>
        <v>55340984</v>
      </c>
    </row>
    <row r="31" spans="2:5" x14ac:dyDescent="0.25">
      <c r="B31" s="29" t="s">
        <v>1</v>
      </c>
      <c r="C31" s="19"/>
      <c r="D31" s="33"/>
      <c r="E31" s="30"/>
    </row>
    <row r="32" spans="2:5" x14ac:dyDescent="0.25">
      <c r="B32" s="29" t="s">
        <v>32</v>
      </c>
      <c r="C32" s="17"/>
      <c r="D32" s="33"/>
      <c r="E32" s="30"/>
    </row>
    <row r="33" spans="2:7" x14ac:dyDescent="0.25">
      <c r="B33" s="29" t="s">
        <v>2</v>
      </c>
      <c r="C33" s="4"/>
      <c r="D33" s="33"/>
      <c r="E33" s="30"/>
    </row>
    <row r="34" spans="2:7" x14ac:dyDescent="0.25">
      <c r="B34" s="30" t="s">
        <v>33</v>
      </c>
      <c r="C34" s="80">
        <v>10</v>
      </c>
      <c r="D34" s="33">
        <v>35670200</v>
      </c>
      <c r="E34" s="35">
        <v>35670200</v>
      </c>
    </row>
    <row r="35" spans="2:7" x14ac:dyDescent="0.25">
      <c r="B35" s="30" t="s">
        <v>34</v>
      </c>
      <c r="C35" s="4"/>
      <c r="D35" s="33">
        <v>1617749</v>
      </c>
      <c r="E35" s="35">
        <v>1617749</v>
      </c>
    </row>
    <row r="36" spans="2:7" x14ac:dyDescent="0.25">
      <c r="B36" s="30" t="s">
        <v>35</v>
      </c>
      <c r="C36" s="4"/>
      <c r="D36" s="95">
        <f>-12339377</f>
        <v>-12339377</v>
      </c>
      <c r="E36" s="97">
        <v>-14161918</v>
      </c>
      <c r="G36" s="84"/>
    </row>
    <row r="37" spans="2:7" x14ac:dyDescent="0.25">
      <c r="B37" s="32" t="s">
        <v>36</v>
      </c>
      <c r="C37" s="20"/>
      <c r="D37" s="34">
        <f>SUM(D33:D36)</f>
        <v>24948572</v>
      </c>
      <c r="E37" s="36">
        <f>SUM(E33:E36)</f>
        <v>23126031</v>
      </c>
    </row>
    <row r="38" spans="2:7" x14ac:dyDescent="0.25">
      <c r="B38" s="29" t="s">
        <v>1</v>
      </c>
      <c r="C38" s="21"/>
      <c r="D38" s="33"/>
      <c r="E38" s="30"/>
    </row>
    <row r="39" spans="2:7" x14ac:dyDescent="0.25">
      <c r="B39" s="29" t="s">
        <v>37</v>
      </c>
      <c r="C39" s="17"/>
      <c r="D39" s="33"/>
      <c r="E39" s="30"/>
    </row>
    <row r="40" spans="2:7" x14ac:dyDescent="0.25">
      <c r="B40" s="30" t="s">
        <v>38</v>
      </c>
      <c r="C40" s="82">
        <v>11</v>
      </c>
      <c r="D40" s="33">
        <v>9873110</v>
      </c>
      <c r="E40" s="35">
        <v>9669312</v>
      </c>
    </row>
    <row r="41" spans="2:7" x14ac:dyDescent="0.25">
      <c r="B41" s="30" t="s">
        <v>39</v>
      </c>
      <c r="C41" s="22"/>
      <c r="D41" s="33">
        <v>107317</v>
      </c>
      <c r="E41" s="35">
        <v>93740</v>
      </c>
    </row>
    <row r="42" spans="2:7" ht="25.5" x14ac:dyDescent="0.25">
      <c r="B42" s="30" t="s">
        <v>40</v>
      </c>
      <c r="C42" s="82">
        <v>12</v>
      </c>
      <c r="D42" s="33">
        <f>580353-48425</f>
        <v>531928</v>
      </c>
      <c r="E42" s="35">
        <v>531928</v>
      </c>
    </row>
    <row r="43" spans="2:7" ht="25.5" x14ac:dyDescent="0.25">
      <c r="B43" s="30" t="s">
        <v>41</v>
      </c>
      <c r="C43" s="22"/>
      <c r="D43" s="33">
        <v>1976948</v>
      </c>
      <c r="E43" s="35">
        <v>1976948</v>
      </c>
    </row>
    <row r="44" spans="2:7" x14ac:dyDescent="0.25">
      <c r="B44" s="31"/>
      <c r="C44" s="23"/>
      <c r="D44" s="34">
        <f>SUM(D40:D43)</f>
        <v>12489303</v>
      </c>
      <c r="E44" s="36">
        <f>SUM(E40:E43)</f>
        <v>12271928</v>
      </c>
    </row>
    <row r="45" spans="2:7" x14ac:dyDescent="0.25">
      <c r="B45" s="29" t="s">
        <v>1</v>
      </c>
      <c r="C45" s="24"/>
      <c r="D45" s="33"/>
      <c r="E45" s="30"/>
    </row>
    <row r="46" spans="2:7" x14ac:dyDescent="0.25">
      <c r="B46" s="29" t="s">
        <v>42</v>
      </c>
      <c r="C46" s="17"/>
      <c r="D46" s="33"/>
      <c r="E46" s="30"/>
    </row>
    <row r="47" spans="2:7" x14ac:dyDescent="0.25">
      <c r="B47" s="30" t="s">
        <v>38</v>
      </c>
      <c r="C47" s="80">
        <v>11</v>
      </c>
      <c r="D47" s="33">
        <v>20459227</v>
      </c>
      <c r="E47" s="35">
        <v>4783580</v>
      </c>
    </row>
    <row r="48" spans="2:7" x14ac:dyDescent="0.25">
      <c r="B48" s="30" t="s">
        <v>43</v>
      </c>
      <c r="C48" s="4"/>
      <c r="D48" s="33">
        <v>1485328</v>
      </c>
      <c r="E48" s="35">
        <v>5410145</v>
      </c>
    </row>
    <row r="49" spans="2:5" ht="25.5" x14ac:dyDescent="0.25">
      <c r="B49" s="30" t="s">
        <v>44</v>
      </c>
      <c r="C49" s="4"/>
      <c r="D49" s="40">
        <v>31267</v>
      </c>
      <c r="E49" s="35">
        <v>9258045</v>
      </c>
    </row>
    <row r="50" spans="2:5" x14ac:dyDescent="0.25">
      <c r="B50" s="30" t="s">
        <v>45</v>
      </c>
      <c r="C50" s="4"/>
      <c r="D50" s="33">
        <v>260245</v>
      </c>
      <c r="E50" s="35">
        <f>178180-98141</f>
        <v>80039</v>
      </c>
    </row>
    <row r="51" spans="2:5" x14ac:dyDescent="0.25">
      <c r="B51" s="30" t="s">
        <v>113</v>
      </c>
      <c r="C51" s="4"/>
      <c r="D51" s="33">
        <v>0</v>
      </c>
      <c r="E51" s="35">
        <v>99821</v>
      </c>
    </row>
    <row r="52" spans="2:5" ht="25.5" x14ac:dyDescent="0.25">
      <c r="B52" s="30" t="s">
        <v>46</v>
      </c>
      <c r="C52" s="4"/>
      <c r="D52" s="40">
        <v>48425</v>
      </c>
      <c r="E52" s="35">
        <v>96851</v>
      </c>
    </row>
    <row r="53" spans="2:5" x14ac:dyDescent="0.25">
      <c r="B53" s="30" t="s">
        <v>47</v>
      </c>
      <c r="C53" s="22"/>
      <c r="D53" s="33">
        <v>39880</v>
      </c>
      <c r="E53" s="35">
        <v>76203</v>
      </c>
    </row>
    <row r="54" spans="2:5" x14ac:dyDescent="0.25">
      <c r="B54" s="30" t="s">
        <v>48</v>
      </c>
      <c r="C54" s="4"/>
      <c r="D54" s="33">
        <v>260491</v>
      </c>
      <c r="E54" s="35">
        <v>138341</v>
      </c>
    </row>
    <row r="55" spans="2:5" x14ac:dyDescent="0.25">
      <c r="B55" s="31"/>
      <c r="C55" s="25"/>
      <c r="D55" s="34">
        <f>SUM(D47:D54)</f>
        <v>22584863</v>
      </c>
      <c r="E55" s="36">
        <f>SUM(E47:E54)</f>
        <v>19943025</v>
      </c>
    </row>
    <row r="56" spans="2:5" x14ac:dyDescent="0.25">
      <c r="B56" s="32" t="s">
        <v>49</v>
      </c>
      <c r="C56" s="20"/>
      <c r="D56" s="34">
        <f>SUM(D37,D44,D55)</f>
        <v>60022738</v>
      </c>
      <c r="E56" s="36">
        <f>SUM(E37,E44,E55)</f>
        <v>55340984</v>
      </c>
    </row>
    <row r="57" spans="2:5" x14ac:dyDescent="0.25">
      <c r="B57" s="4"/>
      <c r="C57" s="4"/>
      <c r="D57" s="6"/>
    </row>
    <row r="58" spans="2:5" x14ac:dyDescent="0.25">
      <c r="B58" s="4"/>
      <c r="C58" s="4"/>
      <c r="D58" s="6"/>
      <c r="E58" s="7"/>
    </row>
    <row r="59" spans="2:5" x14ac:dyDescent="0.25">
      <c r="B59" s="4" t="s">
        <v>50</v>
      </c>
      <c r="C59" s="4" t="s">
        <v>4</v>
      </c>
      <c r="D59" s="2"/>
      <c r="E59" s="38" t="s">
        <v>5</v>
      </c>
    </row>
    <row r="61" spans="2:5" x14ac:dyDescent="0.25">
      <c r="B61" s="4" t="s">
        <v>51</v>
      </c>
      <c r="C61" t="s">
        <v>4</v>
      </c>
      <c r="E61" s="38" t="s">
        <v>0</v>
      </c>
    </row>
  </sheetData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E34"/>
  <sheetViews>
    <sheetView workbookViewId="0">
      <selection activeCell="D30" sqref="D30"/>
    </sheetView>
  </sheetViews>
  <sheetFormatPr defaultRowHeight="15" x14ac:dyDescent="0.25"/>
  <cols>
    <col min="2" max="2" width="42.5703125" customWidth="1"/>
    <col min="3" max="3" width="13.140625" customWidth="1"/>
    <col min="4" max="4" width="29.5703125" customWidth="1"/>
    <col min="5" max="5" width="25.85546875" customWidth="1"/>
  </cols>
  <sheetData>
    <row r="1" spans="2:5" ht="15.75" x14ac:dyDescent="0.25">
      <c r="B1" s="16" t="s">
        <v>7</v>
      </c>
      <c r="C1" s="16"/>
      <c r="D1" s="12"/>
      <c r="E1" s="13" t="s">
        <v>8</v>
      </c>
    </row>
    <row r="3" spans="2:5" ht="18.75" x14ac:dyDescent="0.3">
      <c r="B3" s="15" t="s">
        <v>52</v>
      </c>
      <c r="C3" s="15"/>
    </row>
    <row r="4" spans="2:5" ht="18.75" x14ac:dyDescent="0.3">
      <c r="B4" s="15"/>
      <c r="C4" s="15"/>
    </row>
    <row r="5" spans="2:5" ht="18.75" x14ac:dyDescent="0.3">
      <c r="B5" s="16" t="s">
        <v>119</v>
      </c>
      <c r="C5" s="15"/>
    </row>
    <row r="7" spans="2:5" ht="30" customHeight="1" x14ac:dyDescent="0.25">
      <c r="B7" s="100" t="s">
        <v>10</v>
      </c>
      <c r="C7" s="102" t="s">
        <v>12</v>
      </c>
      <c r="D7" s="99" t="s">
        <v>116</v>
      </c>
      <c r="E7" s="99"/>
    </row>
    <row r="8" spans="2:5" ht="26.25" x14ac:dyDescent="0.25">
      <c r="B8" s="101"/>
      <c r="C8" s="103"/>
      <c r="D8" s="41" t="s">
        <v>123</v>
      </c>
      <c r="E8" s="42" t="s">
        <v>112</v>
      </c>
    </row>
    <row r="9" spans="2:5" ht="24" x14ac:dyDescent="0.25">
      <c r="B9" s="26" t="s">
        <v>53</v>
      </c>
      <c r="C9" s="80">
        <v>13</v>
      </c>
      <c r="D9" s="95">
        <v>7595712</v>
      </c>
      <c r="E9" s="95">
        <v>5330903</v>
      </c>
    </row>
    <row r="10" spans="2:5" x14ac:dyDescent="0.25">
      <c r="B10" s="44" t="s">
        <v>54</v>
      </c>
      <c r="C10" s="83">
        <v>14</v>
      </c>
      <c r="D10" s="45">
        <v>-4235868</v>
      </c>
      <c r="E10" s="45">
        <v>-2974646</v>
      </c>
    </row>
    <row r="11" spans="2:5" x14ac:dyDescent="0.25">
      <c r="B11" s="27" t="s">
        <v>55</v>
      </c>
      <c r="C11" s="11"/>
      <c r="D11" s="95">
        <f>D9+D10</f>
        <v>3359844</v>
      </c>
      <c r="E11" s="95">
        <f>E9+E10</f>
        <v>2356257</v>
      </c>
    </row>
    <row r="12" spans="2:5" x14ac:dyDescent="0.25">
      <c r="B12" s="26" t="s">
        <v>1</v>
      </c>
      <c r="C12" s="4"/>
      <c r="D12" s="95"/>
      <c r="E12" s="95"/>
    </row>
    <row r="13" spans="2:5" x14ac:dyDescent="0.25">
      <c r="B13" s="26" t="s">
        <v>56</v>
      </c>
      <c r="C13" s="80">
        <v>15</v>
      </c>
      <c r="D13" s="95">
        <v>-718022</v>
      </c>
      <c r="E13" s="95">
        <v>-564363</v>
      </c>
    </row>
    <row r="14" spans="2:5" x14ac:dyDescent="0.25">
      <c r="B14" s="26" t="s">
        <v>57</v>
      </c>
      <c r="C14" s="80">
        <v>16</v>
      </c>
      <c r="D14" s="95">
        <v>-277656</v>
      </c>
      <c r="E14" s="95">
        <v>-236264</v>
      </c>
    </row>
    <row r="15" spans="2:5" x14ac:dyDescent="0.25">
      <c r="B15" s="26" t="s">
        <v>58</v>
      </c>
      <c r="C15" s="4"/>
      <c r="D15" s="95">
        <v>77469</v>
      </c>
      <c r="E15" s="95">
        <v>29299</v>
      </c>
    </row>
    <row r="16" spans="2:5" x14ac:dyDescent="0.25">
      <c r="B16" s="44" t="s">
        <v>59</v>
      </c>
      <c r="C16" s="10"/>
      <c r="D16" s="45">
        <v>-46027</v>
      </c>
      <c r="E16" s="45">
        <v>-43676</v>
      </c>
    </row>
    <row r="17" spans="2:5" x14ac:dyDescent="0.25">
      <c r="B17" s="27" t="s">
        <v>60</v>
      </c>
      <c r="C17" s="11"/>
      <c r="D17" s="95">
        <f>SUM(D11:D16)</f>
        <v>2395608</v>
      </c>
      <c r="E17" s="95">
        <f>SUM(E11:E16)</f>
        <v>1541253</v>
      </c>
    </row>
    <row r="18" spans="2:5" x14ac:dyDescent="0.25">
      <c r="B18" s="26" t="s">
        <v>1</v>
      </c>
      <c r="C18" s="4"/>
      <c r="D18" s="3"/>
      <c r="E18" s="3"/>
    </row>
    <row r="19" spans="2:5" x14ac:dyDescent="0.25">
      <c r="B19" s="26" t="s">
        <v>61</v>
      </c>
      <c r="C19" s="4"/>
      <c r="D19" s="95">
        <v>28912</v>
      </c>
      <c r="E19" s="95">
        <v>41277</v>
      </c>
    </row>
    <row r="20" spans="2:5" x14ac:dyDescent="0.25">
      <c r="B20" s="26" t="s">
        <v>62</v>
      </c>
      <c r="C20" s="4"/>
      <c r="D20" s="95">
        <v>-504900</v>
      </c>
      <c r="E20" s="95">
        <v>-564251</v>
      </c>
    </row>
    <row r="21" spans="2:5" x14ac:dyDescent="0.25">
      <c r="B21" s="44" t="s">
        <v>63</v>
      </c>
      <c r="C21" s="46"/>
      <c r="D21" s="45">
        <v>91921</v>
      </c>
      <c r="E21" s="45">
        <v>36902</v>
      </c>
    </row>
    <row r="22" spans="2:5" x14ac:dyDescent="0.25">
      <c r="B22" s="27" t="s">
        <v>64</v>
      </c>
      <c r="C22" s="4"/>
      <c r="D22" s="95">
        <f>SUM(D17:D21)</f>
        <v>2011541</v>
      </c>
      <c r="E22" s="95">
        <f>SUM(E17:E21)</f>
        <v>1055181</v>
      </c>
    </row>
    <row r="23" spans="2:5" x14ac:dyDescent="0.25">
      <c r="B23" s="26" t="s">
        <v>1</v>
      </c>
      <c r="C23" s="11"/>
      <c r="D23" s="95"/>
      <c r="E23" s="95"/>
    </row>
    <row r="24" spans="2:5" x14ac:dyDescent="0.25">
      <c r="B24" s="44" t="s">
        <v>111</v>
      </c>
      <c r="C24" s="47"/>
      <c r="D24" s="48">
        <v>-189000</v>
      </c>
      <c r="E24" s="48">
        <v>-160937</v>
      </c>
    </row>
    <row r="25" spans="2:5" x14ac:dyDescent="0.25">
      <c r="B25" s="27" t="s">
        <v>65</v>
      </c>
      <c r="C25" s="4"/>
      <c r="D25" s="95">
        <f>SUM(D22:D24)</f>
        <v>1822541</v>
      </c>
      <c r="E25" s="95">
        <f>SUM(E22:E24)</f>
        <v>894244</v>
      </c>
    </row>
    <row r="26" spans="2:5" x14ac:dyDescent="0.25">
      <c r="B26" s="44"/>
      <c r="C26" s="47"/>
      <c r="D26" s="45"/>
      <c r="E26" s="45"/>
    </row>
    <row r="27" spans="2:5" ht="24" x14ac:dyDescent="0.25">
      <c r="B27" s="28" t="s">
        <v>66</v>
      </c>
      <c r="C27" s="9"/>
      <c r="D27" s="5">
        <f>D25</f>
        <v>1822541</v>
      </c>
      <c r="E27" s="5">
        <f>E25</f>
        <v>894244</v>
      </c>
    </row>
    <row r="29" spans="2:5" x14ac:dyDescent="0.25">
      <c r="B29" s="49" t="s">
        <v>67</v>
      </c>
      <c r="C29" s="81">
        <v>10</v>
      </c>
      <c r="D29" s="50">
        <f>D27/35670200</f>
        <v>5.1094218703567687E-2</v>
      </c>
      <c r="E29" s="50">
        <f>E27/35670200</f>
        <v>2.5069778134128768E-2</v>
      </c>
    </row>
    <row r="32" spans="2:5" x14ac:dyDescent="0.25">
      <c r="B32" s="4" t="s">
        <v>50</v>
      </c>
      <c r="C32" s="4" t="s">
        <v>4</v>
      </c>
      <c r="D32" s="2"/>
      <c r="E32" s="38" t="s">
        <v>5</v>
      </c>
    </row>
    <row r="34" spans="2:5" x14ac:dyDescent="0.25">
      <c r="B34" s="4" t="s">
        <v>51</v>
      </c>
      <c r="C34" t="s">
        <v>4</v>
      </c>
      <c r="E34" s="38" t="s">
        <v>0</v>
      </c>
    </row>
  </sheetData>
  <mergeCells count="3">
    <mergeCell ref="D7:E7"/>
    <mergeCell ref="B7:B8"/>
    <mergeCell ref="C7:C8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G63"/>
  <sheetViews>
    <sheetView workbookViewId="0">
      <selection activeCell="E56" sqref="E56"/>
    </sheetView>
  </sheetViews>
  <sheetFormatPr defaultRowHeight="15" x14ac:dyDescent="0.25"/>
  <cols>
    <col min="2" max="2" width="37.28515625" customWidth="1"/>
    <col min="3" max="3" width="12.85546875" customWidth="1"/>
    <col min="4" max="4" width="29" customWidth="1"/>
    <col min="5" max="5" width="25.140625" customWidth="1"/>
  </cols>
  <sheetData>
    <row r="1" spans="2:5" ht="15.75" x14ac:dyDescent="0.25">
      <c r="B1" s="16" t="s">
        <v>7</v>
      </c>
      <c r="C1" s="16"/>
      <c r="D1" s="12"/>
      <c r="E1" s="13" t="s">
        <v>8</v>
      </c>
    </row>
    <row r="3" spans="2:5" ht="18.75" x14ac:dyDescent="0.3">
      <c r="B3" s="94" t="s">
        <v>69</v>
      </c>
      <c r="C3" s="94"/>
    </row>
    <row r="4" spans="2:5" ht="18.75" x14ac:dyDescent="0.3">
      <c r="B4" s="94" t="s">
        <v>68</v>
      </c>
      <c r="C4" s="94"/>
    </row>
    <row r="5" spans="2:5" ht="18.75" x14ac:dyDescent="0.3">
      <c r="B5" s="16" t="s">
        <v>119</v>
      </c>
      <c r="C5" s="15"/>
    </row>
    <row r="7" spans="2:5" ht="27.75" customHeight="1" x14ac:dyDescent="0.25">
      <c r="B7" s="100" t="s">
        <v>10</v>
      </c>
      <c r="C7" s="102" t="s">
        <v>70</v>
      </c>
      <c r="D7" s="99" t="s">
        <v>116</v>
      </c>
      <c r="E7" s="99"/>
    </row>
    <row r="8" spans="2:5" ht="26.25" x14ac:dyDescent="0.25">
      <c r="B8" s="101"/>
      <c r="C8" s="103"/>
      <c r="D8" s="41" t="s">
        <v>123</v>
      </c>
      <c r="E8" s="42" t="s">
        <v>112</v>
      </c>
    </row>
    <row r="9" spans="2:5" x14ac:dyDescent="0.25">
      <c r="B9" s="29" t="s">
        <v>1</v>
      </c>
      <c r="C9" s="64"/>
      <c r="D9" s="29"/>
      <c r="E9" s="30"/>
    </row>
    <row r="10" spans="2:5" ht="25.5" x14ac:dyDescent="0.25">
      <c r="B10" s="29" t="s">
        <v>71</v>
      </c>
      <c r="C10" s="64"/>
      <c r="D10" s="30"/>
      <c r="E10" s="30"/>
    </row>
    <row r="11" spans="2:5" x14ac:dyDescent="0.25">
      <c r="B11" s="30" t="s">
        <v>64</v>
      </c>
      <c r="C11" s="64"/>
      <c r="D11" s="95">
        <v>2011541</v>
      </c>
      <c r="E11" s="95">
        <v>1055181</v>
      </c>
    </row>
    <row r="12" spans="2:5" x14ac:dyDescent="0.25">
      <c r="B12" s="29" t="s">
        <v>1</v>
      </c>
      <c r="C12" s="64"/>
      <c r="D12" s="30"/>
      <c r="E12" s="30"/>
    </row>
    <row r="13" spans="2:5" x14ac:dyDescent="0.25">
      <c r="B13" s="29" t="s">
        <v>72</v>
      </c>
      <c r="C13" s="64"/>
      <c r="D13" s="30"/>
      <c r="E13" s="30"/>
    </row>
    <row r="14" spans="2:5" x14ac:dyDescent="0.25">
      <c r="B14" s="30" t="s">
        <v>73</v>
      </c>
      <c r="C14" s="65">
        <v>6</v>
      </c>
      <c r="D14" s="33">
        <v>1414466</v>
      </c>
      <c r="E14" s="33">
        <v>1190438</v>
      </c>
    </row>
    <row r="15" spans="2:5" ht="25.5" x14ac:dyDescent="0.25">
      <c r="B15" s="30" t="s">
        <v>74</v>
      </c>
      <c r="C15" s="65"/>
      <c r="D15" s="33">
        <v>74164</v>
      </c>
      <c r="E15" s="33">
        <v>49369</v>
      </c>
    </row>
    <row r="16" spans="2:5" ht="25.5" x14ac:dyDescent="0.25">
      <c r="B16" s="30" t="s">
        <v>75</v>
      </c>
      <c r="C16" s="65"/>
      <c r="D16" s="98">
        <v>-91921</v>
      </c>
      <c r="E16" s="98">
        <v>-36902</v>
      </c>
    </row>
    <row r="17" spans="2:5" ht="25.5" x14ac:dyDescent="0.25">
      <c r="B17" s="30" t="s">
        <v>76</v>
      </c>
      <c r="C17" s="65"/>
      <c r="D17" s="95">
        <v>1029</v>
      </c>
      <c r="E17" s="95">
        <v>247</v>
      </c>
    </row>
    <row r="18" spans="2:5" x14ac:dyDescent="0.25">
      <c r="B18" s="30" t="s">
        <v>61</v>
      </c>
      <c r="C18" s="65"/>
      <c r="D18" s="95">
        <v>-28912</v>
      </c>
      <c r="E18" s="95">
        <v>-41277</v>
      </c>
    </row>
    <row r="19" spans="2:5" ht="15.75" thickBot="1" x14ac:dyDescent="0.3">
      <c r="B19" s="30" t="s">
        <v>62</v>
      </c>
      <c r="C19" s="65"/>
      <c r="D19" s="33">
        <v>504900</v>
      </c>
      <c r="E19" s="33">
        <v>564251</v>
      </c>
    </row>
    <row r="20" spans="2:5" ht="38.25" x14ac:dyDescent="0.25">
      <c r="B20" s="66" t="s">
        <v>77</v>
      </c>
      <c r="C20" s="67"/>
      <c r="D20" s="68">
        <f>SUM(D11:D19)</f>
        <v>3885267</v>
      </c>
      <c r="E20" s="68">
        <f>SUM(E11:E19)</f>
        <v>2781307</v>
      </c>
    </row>
    <row r="21" spans="2:5" x14ac:dyDescent="0.25">
      <c r="B21" s="29"/>
      <c r="C21" s="65"/>
      <c r="D21" s="30"/>
      <c r="E21" s="30"/>
    </row>
    <row r="22" spans="2:5" ht="25.5" x14ac:dyDescent="0.25">
      <c r="B22" s="29" t="s">
        <v>79</v>
      </c>
      <c r="C22" s="65"/>
      <c r="D22" s="30"/>
      <c r="E22" s="30"/>
    </row>
    <row r="23" spans="2:5" x14ac:dyDescent="0.25">
      <c r="B23" s="30" t="s">
        <v>23</v>
      </c>
      <c r="C23" s="65"/>
      <c r="D23" s="95">
        <v>-4313</v>
      </c>
      <c r="E23" s="95">
        <v>-139283</v>
      </c>
    </row>
    <row r="24" spans="2:5" x14ac:dyDescent="0.25">
      <c r="B24" s="30" t="s">
        <v>24</v>
      </c>
      <c r="C24" s="65"/>
      <c r="D24" s="95">
        <v>-326110</v>
      </c>
      <c r="E24" s="95">
        <v>-477882</v>
      </c>
    </row>
    <row r="25" spans="2:5" x14ac:dyDescent="0.25">
      <c r="B25" s="30" t="s">
        <v>25</v>
      </c>
      <c r="C25" s="65"/>
      <c r="D25" s="95">
        <v>-495002</v>
      </c>
      <c r="E25" s="95">
        <v>-318324</v>
      </c>
    </row>
    <row r="26" spans="2:5" x14ac:dyDescent="0.25">
      <c r="B26" s="30" t="s">
        <v>27</v>
      </c>
      <c r="C26" s="65"/>
      <c r="D26" s="95">
        <v>-141996</v>
      </c>
      <c r="E26" s="95">
        <v>-153811</v>
      </c>
    </row>
    <row r="27" spans="2:5" x14ac:dyDescent="0.25">
      <c r="B27" s="30" t="s">
        <v>78</v>
      </c>
      <c r="C27" s="65"/>
      <c r="D27" s="95">
        <v>-9118</v>
      </c>
      <c r="E27" s="95">
        <v>-58804</v>
      </c>
    </row>
    <row r="28" spans="2:5" x14ac:dyDescent="0.25">
      <c r="B28" s="69" t="s">
        <v>1</v>
      </c>
      <c r="C28" s="65"/>
      <c r="D28" s="30"/>
      <c r="E28" s="30"/>
    </row>
    <row r="29" spans="2:5" ht="25.5" x14ac:dyDescent="0.25">
      <c r="B29" s="29" t="s">
        <v>80</v>
      </c>
      <c r="C29" s="65"/>
      <c r="D29" s="30"/>
      <c r="E29" s="30"/>
    </row>
    <row r="30" spans="2:5" ht="25.5" x14ac:dyDescent="0.25">
      <c r="B30" s="30" t="s">
        <v>81</v>
      </c>
      <c r="C30" s="65"/>
      <c r="D30" s="98">
        <v>62817</v>
      </c>
      <c r="E30" s="98">
        <v>1171842</v>
      </c>
    </row>
    <row r="31" spans="2:5" ht="25.5" x14ac:dyDescent="0.25">
      <c r="B31" s="30" t="s">
        <v>82</v>
      </c>
      <c r="C31" s="65"/>
      <c r="D31" s="98">
        <v>-9226778</v>
      </c>
      <c r="E31" s="98">
        <v>1202000</v>
      </c>
    </row>
    <row r="32" spans="2:5" x14ac:dyDescent="0.25">
      <c r="B32" s="30" t="s">
        <v>45</v>
      </c>
      <c r="C32" s="65"/>
      <c r="D32" s="98">
        <v>364903</v>
      </c>
      <c r="E32" s="98">
        <v>176779</v>
      </c>
    </row>
    <row r="33" spans="2:5" ht="15.75" thickBot="1" x14ac:dyDescent="0.3">
      <c r="B33" s="70" t="s">
        <v>48</v>
      </c>
      <c r="C33" s="71"/>
      <c r="D33" s="76">
        <v>-48865</v>
      </c>
      <c r="E33" s="76">
        <v>50792</v>
      </c>
    </row>
    <row r="34" spans="2:5" ht="25.5" x14ac:dyDescent="0.25">
      <c r="B34" s="29" t="s">
        <v>83</v>
      </c>
      <c r="C34" s="65"/>
      <c r="D34" s="87">
        <f>SUM(D20:D33)</f>
        <v>-5939195</v>
      </c>
      <c r="E34" s="33">
        <f>SUM(E20:E33)</f>
        <v>4234616</v>
      </c>
    </row>
    <row r="35" spans="2:5" x14ac:dyDescent="0.25">
      <c r="B35" s="30" t="s">
        <v>1</v>
      </c>
      <c r="C35" s="65"/>
      <c r="D35" s="30"/>
      <c r="E35" s="30"/>
    </row>
    <row r="36" spans="2:5" x14ac:dyDescent="0.25">
      <c r="B36" s="30" t="s">
        <v>84</v>
      </c>
      <c r="C36" s="65"/>
      <c r="D36" s="95">
        <v>24051</v>
      </c>
      <c r="E36" s="33">
        <v>32085</v>
      </c>
    </row>
    <row r="37" spans="2:5" x14ac:dyDescent="0.25">
      <c r="B37" s="30" t="s">
        <v>85</v>
      </c>
      <c r="C37" s="65"/>
      <c r="D37" s="95">
        <v>-482137</v>
      </c>
      <c r="E37" s="95">
        <v>-561246</v>
      </c>
    </row>
    <row r="38" spans="2:5" ht="15.75" thickBot="1" x14ac:dyDescent="0.3">
      <c r="B38" s="30" t="s">
        <v>86</v>
      </c>
      <c r="C38" s="65"/>
      <c r="D38" s="95">
        <v>-289047</v>
      </c>
      <c r="E38" s="95">
        <v>-160938</v>
      </c>
    </row>
    <row r="39" spans="2:5" ht="26.25" thickBot="1" x14ac:dyDescent="0.3">
      <c r="B39" s="73" t="s">
        <v>87</v>
      </c>
      <c r="C39" s="74"/>
      <c r="D39" s="75">
        <f>SUM(D34:D38)</f>
        <v>-6686328</v>
      </c>
      <c r="E39" s="75">
        <f>SUM(E34:E38)</f>
        <v>3544517</v>
      </c>
    </row>
    <row r="40" spans="2:5" x14ac:dyDescent="0.25">
      <c r="B40" s="29" t="s">
        <v>1</v>
      </c>
      <c r="C40" s="65"/>
      <c r="D40" s="29"/>
      <c r="E40" s="29"/>
    </row>
    <row r="41" spans="2:5" ht="25.5" x14ac:dyDescent="0.25">
      <c r="B41" s="29" t="s">
        <v>88</v>
      </c>
      <c r="C41" s="65"/>
      <c r="D41" s="29"/>
      <c r="E41" s="29"/>
    </row>
    <row r="42" spans="2:5" x14ac:dyDescent="0.25">
      <c r="B42" s="30" t="s">
        <v>89</v>
      </c>
      <c r="C42" s="65"/>
      <c r="D42" s="95">
        <v>-3357351</v>
      </c>
      <c r="E42" s="95">
        <v>-963823</v>
      </c>
    </row>
    <row r="43" spans="2:5" ht="25.5" x14ac:dyDescent="0.25">
      <c r="B43" s="30" t="s">
        <v>90</v>
      </c>
      <c r="C43" s="65"/>
      <c r="D43" s="98">
        <v>-5130833</v>
      </c>
      <c r="E43" s="98">
        <v>-1262322</v>
      </c>
    </row>
    <row r="44" spans="2:5" ht="15.75" thickBot="1" x14ac:dyDescent="0.3">
      <c r="B44" s="30" t="s">
        <v>91</v>
      </c>
      <c r="C44" s="65"/>
      <c r="D44" s="72">
        <v>0</v>
      </c>
      <c r="E44" s="72">
        <v>3794</v>
      </c>
    </row>
    <row r="45" spans="2:5" ht="26.25" thickBot="1" x14ac:dyDescent="0.3">
      <c r="B45" s="73" t="s">
        <v>92</v>
      </c>
      <c r="C45" s="74"/>
      <c r="D45" s="75">
        <f>SUM(D42:D44)</f>
        <v>-8488184</v>
      </c>
      <c r="E45" s="75">
        <f>SUM(E42:E44)</f>
        <v>-2222351</v>
      </c>
    </row>
    <row r="46" spans="2:5" x14ac:dyDescent="0.25">
      <c r="B46" s="29" t="s">
        <v>1</v>
      </c>
      <c r="C46" s="65"/>
      <c r="D46" s="29"/>
      <c r="E46" s="29"/>
    </row>
    <row r="47" spans="2:5" ht="25.5" x14ac:dyDescent="0.25">
      <c r="B47" s="29" t="s">
        <v>93</v>
      </c>
      <c r="C47" s="65"/>
      <c r="D47" s="29"/>
      <c r="E47" s="29"/>
    </row>
    <row r="48" spans="2:5" x14ac:dyDescent="0.25">
      <c r="B48" s="30" t="s">
        <v>94</v>
      </c>
      <c r="C48" s="65"/>
      <c r="D48" s="39" t="s">
        <v>3</v>
      </c>
      <c r="E48" s="39" t="s">
        <v>3</v>
      </c>
    </row>
    <row r="49" spans="2:7" x14ac:dyDescent="0.25">
      <c r="B49" s="30" t="s">
        <v>95</v>
      </c>
      <c r="C49" s="65"/>
      <c r="D49" s="98">
        <v>17923000</v>
      </c>
      <c r="E49" s="98"/>
    </row>
    <row r="50" spans="2:7" ht="15.75" thickBot="1" x14ac:dyDescent="0.3">
      <c r="B50" s="30" t="s">
        <v>96</v>
      </c>
      <c r="C50" s="65"/>
      <c r="D50" s="76">
        <v>-1961355</v>
      </c>
      <c r="E50" s="76">
        <v>-1260548</v>
      </c>
    </row>
    <row r="51" spans="2:7" ht="39" thickBot="1" x14ac:dyDescent="0.3">
      <c r="B51" s="73" t="s">
        <v>97</v>
      </c>
      <c r="C51" s="74"/>
      <c r="D51" s="75">
        <f>SUM(D48:D50)</f>
        <v>15961645</v>
      </c>
      <c r="E51" s="75">
        <f>SUM(E48:E50)</f>
        <v>-1260548</v>
      </c>
    </row>
    <row r="52" spans="2:7" ht="25.5" x14ac:dyDescent="0.25">
      <c r="B52" s="29" t="s">
        <v>98</v>
      </c>
      <c r="C52" s="65"/>
      <c r="D52" s="87">
        <f>D39+D45+D51</f>
        <v>787133</v>
      </c>
      <c r="E52" s="87">
        <f>E39+E45+E51</f>
        <v>61618</v>
      </c>
    </row>
    <row r="53" spans="2:7" x14ac:dyDescent="0.25">
      <c r="B53" s="29" t="s">
        <v>1</v>
      </c>
      <c r="C53" s="64"/>
      <c r="D53" s="29"/>
      <c r="E53" s="29"/>
    </row>
    <row r="54" spans="2:7" ht="38.25" x14ac:dyDescent="0.25">
      <c r="B54" s="30" t="s">
        <v>99</v>
      </c>
      <c r="C54" s="65"/>
      <c r="D54" s="98">
        <v>534</v>
      </c>
      <c r="E54" s="98">
        <v>52</v>
      </c>
    </row>
    <row r="55" spans="2:7" ht="26.25" thickBot="1" x14ac:dyDescent="0.3">
      <c r="B55" s="30" t="s">
        <v>100</v>
      </c>
      <c r="C55" s="65"/>
      <c r="D55" s="33">
        <v>133420</v>
      </c>
      <c r="E55" s="33">
        <v>308685</v>
      </c>
      <c r="G55" s="85"/>
    </row>
    <row r="56" spans="2:7" ht="26.25" thickBot="1" x14ac:dyDescent="0.3">
      <c r="B56" s="73" t="s">
        <v>101</v>
      </c>
      <c r="C56" s="74"/>
      <c r="D56" s="75">
        <f>D55+D54+D52</f>
        <v>921087</v>
      </c>
      <c r="E56" s="75">
        <f>E55+E54+E52</f>
        <v>370355</v>
      </c>
    </row>
    <row r="57" spans="2:7" x14ac:dyDescent="0.25">
      <c r="D57" s="85"/>
    </row>
    <row r="58" spans="2:7" x14ac:dyDescent="0.25">
      <c r="D58" s="85"/>
    </row>
    <row r="59" spans="2:7" x14ac:dyDescent="0.25">
      <c r="B59" s="4" t="s">
        <v>50</v>
      </c>
      <c r="C59" s="4" t="s">
        <v>4</v>
      </c>
      <c r="D59" s="2"/>
      <c r="E59" s="38" t="s">
        <v>5</v>
      </c>
    </row>
    <row r="61" spans="2:7" x14ac:dyDescent="0.25">
      <c r="B61" s="4" t="s">
        <v>51</v>
      </c>
      <c r="C61" t="s">
        <v>4</v>
      </c>
      <c r="E61" s="38" t="s">
        <v>0</v>
      </c>
    </row>
    <row r="63" spans="2:7" x14ac:dyDescent="0.25">
      <c r="D63" s="84"/>
    </row>
  </sheetData>
  <mergeCells count="3">
    <mergeCell ref="B7:B8"/>
    <mergeCell ref="C7:C8"/>
    <mergeCell ref="D7:E7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G29"/>
  <sheetViews>
    <sheetView tabSelected="1" workbookViewId="0">
      <selection activeCell="G29" sqref="G29"/>
    </sheetView>
  </sheetViews>
  <sheetFormatPr defaultRowHeight="15" x14ac:dyDescent="0.25"/>
  <cols>
    <col min="2" max="2" width="32" customWidth="1"/>
    <col min="3" max="3" width="11.5703125" customWidth="1"/>
    <col min="4" max="4" width="15.28515625" customWidth="1"/>
    <col min="5" max="5" width="15.7109375" customWidth="1"/>
    <col min="6" max="6" width="17" customWidth="1"/>
    <col min="7" max="7" width="16.140625" customWidth="1"/>
  </cols>
  <sheetData>
    <row r="1" spans="2:7" ht="15.75" x14ac:dyDescent="0.25">
      <c r="B1" s="16" t="s">
        <v>7</v>
      </c>
      <c r="C1" s="16"/>
      <c r="D1" s="12"/>
      <c r="G1" s="13" t="s">
        <v>8</v>
      </c>
    </row>
    <row r="3" spans="2:7" ht="18.75" x14ac:dyDescent="0.3">
      <c r="B3" s="15" t="s">
        <v>102</v>
      </c>
      <c r="C3" s="15"/>
    </row>
    <row r="4" spans="2:7" ht="18.75" x14ac:dyDescent="0.3">
      <c r="B4" s="15" t="s">
        <v>68</v>
      </c>
      <c r="C4" s="15"/>
    </row>
    <row r="5" spans="2:7" ht="18.75" x14ac:dyDescent="0.3">
      <c r="B5" s="16" t="s">
        <v>119</v>
      </c>
      <c r="C5" s="15"/>
    </row>
    <row r="7" spans="2:7" x14ac:dyDescent="0.25">
      <c r="B7" s="104" t="s">
        <v>103</v>
      </c>
      <c r="C7" s="51"/>
      <c r="D7" s="51" t="s">
        <v>104</v>
      </c>
      <c r="E7" s="106" t="s">
        <v>34</v>
      </c>
      <c r="F7" s="51" t="s">
        <v>110</v>
      </c>
      <c r="G7" s="108" t="s">
        <v>106</v>
      </c>
    </row>
    <row r="8" spans="2:7" x14ac:dyDescent="0.25">
      <c r="B8" s="104"/>
      <c r="C8" s="51"/>
      <c r="D8" s="51" t="s">
        <v>6</v>
      </c>
      <c r="E8" s="106"/>
      <c r="F8" s="51" t="s">
        <v>105</v>
      </c>
      <c r="G8" s="108"/>
    </row>
    <row r="9" spans="2:7" ht="15.75" thickBot="1" x14ac:dyDescent="0.3">
      <c r="B9" s="105"/>
      <c r="C9" s="53" t="s">
        <v>12</v>
      </c>
      <c r="D9" s="54"/>
      <c r="E9" s="107"/>
      <c r="F9" s="54"/>
      <c r="G9" s="109"/>
    </row>
    <row r="10" spans="2:7" x14ac:dyDescent="0.25">
      <c r="B10" s="55" t="s">
        <v>1</v>
      </c>
      <c r="C10" s="26"/>
      <c r="D10" s="26"/>
      <c r="E10" s="26"/>
      <c r="F10" s="26"/>
      <c r="G10" s="26"/>
    </row>
    <row r="11" spans="2:7" ht="15.75" thickBot="1" x14ac:dyDescent="0.3">
      <c r="B11" s="56" t="s">
        <v>114</v>
      </c>
      <c r="C11" s="57"/>
      <c r="D11" s="78">
        <v>35670200</v>
      </c>
      <c r="E11" s="78">
        <v>1617749</v>
      </c>
      <c r="F11" s="91">
        <v>-13585873</v>
      </c>
      <c r="G11" s="78">
        <f>SUM(D11:F11)</f>
        <v>23702076</v>
      </c>
    </row>
    <row r="12" spans="2:7" x14ac:dyDescent="0.25">
      <c r="B12" s="58" t="s">
        <v>1</v>
      </c>
      <c r="C12" s="59"/>
      <c r="D12" s="27"/>
      <c r="E12" s="27"/>
      <c r="F12" s="27"/>
      <c r="G12" s="27"/>
    </row>
    <row r="13" spans="2:7" x14ac:dyDescent="0.25">
      <c r="B13" s="58" t="s">
        <v>107</v>
      </c>
      <c r="C13" s="59"/>
      <c r="D13" s="27" t="s">
        <v>3</v>
      </c>
      <c r="E13" s="27" t="s">
        <v>3</v>
      </c>
      <c r="F13" s="110">
        <v>894244</v>
      </c>
      <c r="G13" s="110">
        <f>F13</f>
        <v>894244</v>
      </c>
    </row>
    <row r="14" spans="2:7" ht="15.75" thickBot="1" x14ac:dyDescent="0.3">
      <c r="B14" s="58" t="s">
        <v>108</v>
      </c>
      <c r="C14" s="59"/>
      <c r="D14" s="26"/>
      <c r="E14" s="26"/>
      <c r="F14" s="88"/>
      <c r="G14" s="96">
        <f>SUM(D14:F14)</f>
        <v>0</v>
      </c>
    </row>
    <row r="15" spans="2:7" ht="15.75" thickBot="1" x14ac:dyDescent="0.3">
      <c r="B15" s="60" t="s">
        <v>109</v>
      </c>
      <c r="C15" s="62"/>
      <c r="D15" s="43" t="s">
        <v>3</v>
      </c>
      <c r="E15" s="43" t="s">
        <v>3</v>
      </c>
      <c r="F15" s="96">
        <f>SUM(F13:F14)</f>
        <v>894244</v>
      </c>
      <c r="G15" s="96">
        <f>SUM(D15:F15)</f>
        <v>894244</v>
      </c>
    </row>
    <row r="16" spans="2:7" ht="15.75" thickBot="1" x14ac:dyDescent="0.3">
      <c r="B16" s="58" t="s">
        <v>1</v>
      </c>
      <c r="C16" s="59"/>
      <c r="D16" s="26"/>
      <c r="E16" s="26"/>
      <c r="F16" s="26"/>
      <c r="G16" s="26"/>
    </row>
    <row r="17" spans="2:7" ht="15.75" thickBot="1" x14ac:dyDescent="0.3">
      <c r="B17" s="60" t="s">
        <v>117</v>
      </c>
      <c r="C17" s="61"/>
      <c r="D17" s="89">
        <v>35670200</v>
      </c>
      <c r="E17" s="89">
        <v>1617749</v>
      </c>
      <c r="F17" s="90">
        <f>F11+F15</f>
        <v>-12691629</v>
      </c>
      <c r="G17" s="93">
        <f>SUM(D17:F17)</f>
        <v>24596320</v>
      </c>
    </row>
    <row r="18" spans="2:7" x14ac:dyDescent="0.25">
      <c r="B18" s="55"/>
      <c r="C18" s="59"/>
      <c r="D18" s="77"/>
      <c r="E18" s="77"/>
      <c r="F18" s="77"/>
      <c r="G18" s="77"/>
    </row>
    <row r="19" spans="2:7" ht="15.75" thickBot="1" x14ac:dyDescent="0.3">
      <c r="B19" s="56" t="s">
        <v>115</v>
      </c>
      <c r="C19" s="57"/>
      <c r="D19" s="78">
        <v>35670200</v>
      </c>
      <c r="E19" s="78">
        <v>1617749</v>
      </c>
      <c r="F19" s="91">
        <v>-14161918</v>
      </c>
      <c r="G19" s="78">
        <f>SUM(D19:F19)</f>
        <v>23126031</v>
      </c>
    </row>
    <row r="20" spans="2:7" x14ac:dyDescent="0.25">
      <c r="B20" s="58" t="s">
        <v>1</v>
      </c>
      <c r="C20" s="52"/>
      <c r="D20" s="27"/>
      <c r="E20" s="27"/>
      <c r="F20" s="27"/>
      <c r="G20" s="27"/>
    </row>
    <row r="21" spans="2:7" ht="15.75" thickBot="1" x14ac:dyDescent="0.3">
      <c r="B21" s="58" t="s">
        <v>107</v>
      </c>
      <c r="C21" s="52"/>
      <c r="D21" s="27" t="s">
        <v>3</v>
      </c>
      <c r="E21" s="27" t="s">
        <v>3</v>
      </c>
      <c r="F21" s="91">
        <v>1822541</v>
      </c>
      <c r="G21" s="91">
        <f>F21</f>
        <v>1822541</v>
      </c>
    </row>
    <row r="22" spans="2:7" ht="15.75" thickBot="1" x14ac:dyDescent="0.3">
      <c r="B22" s="60" t="s">
        <v>109</v>
      </c>
      <c r="C22" s="62"/>
      <c r="D22" s="43" t="s">
        <v>3</v>
      </c>
      <c r="E22" s="43" t="s">
        <v>3</v>
      </c>
      <c r="F22" s="92">
        <f>SUM(F21:F21)</f>
        <v>1822541</v>
      </c>
      <c r="G22" s="92">
        <f>SUM(D22:F22)</f>
        <v>1822541</v>
      </c>
    </row>
    <row r="23" spans="2:7" ht="15.75" thickBot="1" x14ac:dyDescent="0.3">
      <c r="B23" s="58" t="s">
        <v>1</v>
      </c>
      <c r="C23" s="52"/>
      <c r="D23" s="27"/>
      <c r="E23" s="27"/>
      <c r="F23" s="27"/>
      <c r="G23" s="27"/>
    </row>
    <row r="24" spans="2:7" ht="15.75" thickBot="1" x14ac:dyDescent="0.3">
      <c r="B24" s="79" t="s">
        <v>118</v>
      </c>
      <c r="C24" s="62"/>
      <c r="D24" s="63">
        <v>35670200</v>
      </c>
      <c r="E24" s="63">
        <v>1617749</v>
      </c>
      <c r="F24" s="92">
        <f>F19+F22</f>
        <v>-12339377</v>
      </c>
      <c r="G24" s="92">
        <f>SUM(D24:F24)</f>
        <v>24948572</v>
      </c>
    </row>
    <row r="27" spans="2:7" x14ac:dyDescent="0.25">
      <c r="B27" s="4" t="s">
        <v>50</v>
      </c>
      <c r="C27" s="4" t="s">
        <v>4</v>
      </c>
      <c r="D27" s="2"/>
      <c r="E27" s="38" t="s">
        <v>5</v>
      </c>
    </row>
    <row r="29" spans="2:7" x14ac:dyDescent="0.25">
      <c r="B29" s="4" t="s">
        <v>51</v>
      </c>
      <c r="C29" t="s">
        <v>4</v>
      </c>
      <c r="E29" s="38" t="s">
        <v>0</v>
      </c>
    </row>
  </sheetData>
  <mergeCells count="3">
    <mergeCell ref="B7:B9"/>
    <mergeCell ref="E7:E9"/>
    <mergeCell ref="G7:G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ОФП</vt:lpstr>
      <vt:lpstr>ОСУ</vt:lpstr>
      <vt:lpstr>ОДДС</vt:lpstr>
      <vt:lpstr>ОДК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Род</dc:creator>
  <cp:lastModifiedBy>Анна Род</cp:lastModifiedBy>
  <cp:lastPrinted>2025-08-14T17:43:46Z</cp:lastPrinted>
  <dcterms:created xsi:type="dcterms:W3CDTF">2018-04-28T08:45:52Z</dcterms:created>
  <dcterms:modified xsi:type="dcterms:W3CDTF">2025-08-14T17:43:49Z</dcterms:modified>
</cp:coreProperties>
</file>