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19\09_сентябрь_2019\KASE\"/>
    </mc:Choice>
  </mc:AlternateContent>
  <bookViews>
    <workbookView xWindow="0" yWindow="0" windowWidth="28800" windowHeight="12300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62913" iterate="1"/>
</workbook>
</file>

<file path=xl/calcChain.xml><?xml version="1.0" encoding="utf-8"?>
<calcChain xmlns="http://schemas.openxmlformats.org/spreadsheetml/2006/main">
  <c r="K12" i="5" l="1"/>
  <c r="H15" i="5"/>
  <c r="E48" i="4" l="1"/>
  <c r="D48" i="4"/>
  <c r="D17" i="4" l="1"/>
  <c r="I19" i="5" l="1"/>
  <c r="I17" i="5"/>
  <c r="I16" i="5"/>
  <c r="I15" i="5"/>
  <c r="I13" i="5"/>
  <c r="I12" i="5"/>
  <c r="C11" i="5"/>
  <c r="I10" i="5"/>
  <c r="H11" i="5"/>
  <c r="G11" i="5"/>
  <c r="G20" i="5" s="1"/>
  <c r="F11" i="5"/>
  <c r="E11" i="5"/>
  <c r="D11" i="5"/>
  <c r="I22" i="5"/>
  <c r="G14" i="5"/>
  <c r="H27" i="5"/>
  <c r="I11" i="5" l="1"/>
  <c r="I8" i="5"/>
  <c r="C21" i="2" l="1"/>
  <c r="C11" i="2"/>
  <c r="I5" i="5"/>
  <c r="E6" i="4"/>
  <c r="D6" i="2"/>
  <c r="H26" i="5" l="1"/>
  <c r="H32" i="5" s="1"/>
  <c r="G26" i="5"/>
  <c r="F26" i="5"/>
  <c r="E26" i="5"/>
  <c r="D26" i="5"/>
  <c r="C26" i="5"/>
  <c r="F32" i="5" l="1"/>
  <c r="G32" i="5"/>
  <c r="I28" i="5" l="1"/>
  <c r="C32" i="5"/>
  <c r="D55" i="4"/>
  <c r="D54" i="4"/>
  <c r="D31" i="4" l="1"/>
  <c r="B44" i="5"/>
  <c r="B43" i="5"/>
  <c r="G39" i="5"/>
  <c r="G37" i="5"/>
  <c r="B39" i="5"/>
  <c r="B37" i="5"/>
  <c r="C69" i="4"/>
  <c r="C68" i="4"/>
  <c r="E62" i="4"/>
  <c r="E60" i="4"/>
  <c r="C62" i="4"/>
  <c r="C60" i="4"/>
  <c r="B42" i="2"/>
  <c r="B51" i="2"/>
  <c r="B50" i="2"/>
  <c r="D44" i="2"/>
  <c r="D42" i="2"/>
  <c r="B44" i="2"/>
  <c r="C42" i="6" l="1"/>
  <c r="B42" i="6"/>
  <c r="C33" i="6"/>
  <c r="B33" i="6"/>
  <c r="C18" i="6"/>
  <c r="B18" i="6"/>
  <c r="C44" i="6" l="1"/>
  <c r="C46" i="6" s="1"/>
  <c r="B44" i="6"/>
  <c r="B46" i="6" s="1"/>
  <c r="F14" i="5"/>
  <c r="F20" i="5" l="1"/>
  <c r="I30" i="5"/>
  <c r="I18" i="5" l="1"/>
  <c r="D21" i="2"/>
  <c r="I27" i="5" l="1"/>
  <c r="D11" i="2" l="1"/>
  <c r="E42" i="4"/>
  <c r="E17" i="4"/>
  <c r="E31" i="4" s="1"/>
  <c r="E35" i="4" l="1"/>
  <c r="E52" i="4" s="1"/>
  <c r="D23" i="2"/>
  <c r="E55" i="4" l="1"/>
  <c r="D26" i="2"/>
  <c r="D30" i="2" s="1"/>
  <c r="I31" i="5"/>
  <c r="I29" i="5"/>
  <c r="D34" i="2" l="1"/>
  <c r="D42" i="4"/>
  <c r="H14" i="5" l="1"/>
  <c r="H20" i="5" s="1"/>
  <c r="E14" i="5"/>
  <c r="E20" i="5" s="1"/>
  <c r="D14" i="5"/>
  <c r="D20" i="5" s="1"/>
  <c r="C14" i="5"/>
  <c r="C20" i="5" s="1"/>
  <c r="I14" i="5" l="1"/>
  <c r="I20" i="5" s="1"/>
  <c r="C23" i="2"/>
  <c r="C26" i="2" l="1"/>
  <c r="I25" i="5"/>
  <c r="I23" i="5"/>
  <c r="I24" i="5"/>
  <c r="C30" i="2" l="1"/>
  <c r="I26" i="5"/>
  <c r="I32" i="5" s="1"/>
  <c r="I34" i="5" s="1"/>
  <c r="E32" i="5"/>
  <c r="D32" i="5"/>
  <c r="C34" i="2" l="1"/>
  <c r="K24" i="5" s="1"/>
  <c r="D35" i="4" l="1"/>
  <c r="D52" i="4" s="1"/>
  <c r="D57" i="4" s="1"/>
</calcChain>
</file>

<file path=xl/sharedStrings.xml><?xml version="1.0" encoding="utf-8"?>
<sst xmlns="http://schemas.openxmlformats.org/spreadsheetml/2006/main" count="143" uniqueCount="124">
  <si>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</si>
  <si>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</si>
  <si>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</si>
  <si>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</si>
  <si>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</si>
  <si>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</si>
  <si>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</si>
  <si>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</si>
  <si>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</si>
  <si>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</si>
  <si>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</si>
  <si>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</si>
  <si>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банков</t>
  </si>
  <si>
    <t>Средства клиентов</t>
  </si>
  <si>
    <t>Выпущенные долговые ценные бумаги</t>
  </si>
  <si>
    <t>Прочие обязательства</t>
  </si>
  <si>
    <t xml:space="preserve">      Субординированный долг</t>
  </si>
  <si>
    <t>ИТОГО ОБЯЗАТЕЛЬСТВА:</t>
  </si>
  <si>
    <t>КАПИТАЛ:</t>
  </si>
  <si>
    <t>Уставный капитал</t>
  </si>
  <si>
    <t>Эмиссионный доход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</si>
  <si>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</si>
  <si>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</si>
  <si>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</si>
  <si>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</si>
  <si>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</si>
  <si>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</si>
  <si>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</si>
  <si>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</si>
  <si>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</si>
  <si>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</si>
  <si>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</si>
  <si>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</si>
  <si>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</si>
  <si>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</si>
  <si>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</si>
  <si>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</si>
  <si>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</si>
  <si>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</si>
  <si>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</si>
  <si>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</si>
  <si>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</si>
  <si>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</si>
  <si>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</si>
  <si>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</si>
  <si>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</si>
  <si>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</si>
  <si>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</si>
  <si>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</si>
  <si>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Чистый приток/ (отток) денежных средств от операционной деятельности</t>
  </si>
  <si>
    <t>ДВИЖЕНИЕ ДЕНЕЖНЫХ СРЕДСТВ ОТ ИНВЕСТИЦИОННОЙ ДЕЯТЕЛЬНОСТИ:</t>
  </si>
  <si>
    <t>Чистый приток/(отток) денежных средств от инвестиционной деятельности</t>
  </si>
  <si>
    <t>ДВИЖЕНИЕ ДЕНЕЖНЫХ СРЕДСТВ ОТ ФИНАНСОВОЙ ДЕЯТЕЛЬНОСТИ:</t>
  </si>
  <si>
    <t>Чистый приток денежных средств от финансовой деятельности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</si>
  <si>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</si>
  <si>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</si>
  <si>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 АО "Kaspi Bank"</t>
  </si>
  <si>
    <t xml:space="preserve"> </t>
  </si>
  <si>
    <t>Инвестиции,имеющиеся в наличии для продажи</t>
  </si>
  <si>
    <t>Амортизация резерва переоценки основных средств</t>
  </si>
  <si>
    <t>Чистый совокупный доход</t>
  </si>
  <si>
    <t>Выплата дивидендов</t>
  </si>
  <si>
    <t>Выкуп собственных акций</t>
  </si>
  <si>
    <t xml:space="preserve">    простые акции</t>
  </si>
  <si>
    <t xml:space="preserve">    привилегированные акции</t>
  </si>
  <si>
    <t>Страховые резервы</t>
  </si>
  <si>
    <t>Страховые премии, за вычетом оплаченных убытков</t>
  </si>
  <si>
    <t>И.о Председателя Правления</t>
  </si>
  <si>
    <t>Миронов П.В.</t>
  </si>
  <si>
    <t>Прочий совокупный доход</t>
  </si>
  <si>
    <t>Текущее налоговое обязательство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</si>
  <si>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</si>
  <si>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</si>
  <si>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</si>
  <si>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Прибыль на акцию - базовая и разводненная (тенге)</t>
  </si>
  <si>
    <t>Консолидированный отчет о прибылях и убытках
 АО "Kaspi Bank"</t>
  </si>
  <si>
    <t>Консолидированный бухгалтерский баланс
АО "Kaspi Bank"</t>
  </si>
  <si>
    <t>Консолидированный отчет об изменениях в капитале АО "Kaspi Bank"</t>
  </si>
  <si>
    <t xml:space="preserve">Консолидированный отчет о движении денежных средств            </t>
  </si>
  <si>
    <t>по состоянию 
на 01.01.2019 г.</t>
  </si>
  <si>
    <t>в млн.тенге</t>
  </si>
  <si>
    <t>Финансовые активы, оцениваемые по справедливой стоимости через прочий совокупный доход</t>
  </si>
  <si>
    <t>Исполнитель Данабекова А.Ж.</t>
  </si>
  <si>
    <t>Тел.258-59-55 вн.2029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</si>
  <si>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</si>
  <si>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</si>
  <si>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</si>
  <si>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</si>
  <si>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</si>
  <si>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</si>
  <si>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</si>
  <si>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Приток/(отток) денежных средств от операционной деятельности до налогооблажения</t>
  </si>
  <si>
    <t>Процентные расходы</t>
  </si>
  <si>
    <t>Процентные доходы</t>
  </si>
  <si>
    <t>Чистый убыток по операциям с финансовыми инструментами, оцениваемыми по справедливой стоимости через прибыли или убытки</t>
  </si>
  <si>
    <t>Чистый доход по операциям с иностранной валютой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</si>
  <si>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</si>
  <si>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</si>
  <si>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</si>
  <si>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</si>
  <si>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финансовых активов, оцениваемых по справедливой стоимости через прочий совокупный доход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</si>
  <si>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</si>
  <si>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</si>
  <si>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</si>
  <si>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</si>
  <si>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</si>
  <si>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</si>
  <si>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Погашение выпущенных долговых ценных бумаг</t>
  </si>
  <si>
    <t>Погашение субординированных облигаций</t>
  </si>
  <si>
    <t>Влияние изменений курса иностранной валюты на денежные средства и их эквиваленты</t>
  </si>
  <si>
    <t>Чистое увеличение/(уменьшение) денежных средств и их эквивалентов</t>
  </si>
  <si>
    <t>31 декабря 2018 г.</t>
  </si>
  <si>
    <t xml:space="preserve">Резерв переоценки финансовых активов, оцениваемых по справедливой стоимости через прочий совокупный доход </t>
  </si>
  <si>
    <t>31 декабря 2017 г.</t>
  </si>
  <si>
    <t>Эффект применения МСФО (IFRS) 9 на 1 января 2018 г.</t>
  </si>
  <si>
    <t>Остаток на 1 января 2018 г. (пересмотренные данные)</t>
  </si>
  <si>
    <t>по состоянию на 1 октября 2019 года</t>
  </si>
  <si>
    <t>по состоянию 
на 01.10.2019 г.</t>
  </si>
  <si>
    <t>За 9 месяцев, закончившихся 30.09.2019 г.</t>
  </si>
  <si>
    <t>За 9 месяцев, закончившихся 30.09.2018 г.</t>
  </si>
  <si>
    <t>30 сентября 2019 г.</t>
  </si>
  <si>
    <t>Главный бухгалтер</t>
  </si>
  <si>
    <t>Уалибекова Н.А.</t>
  </si>
  <si>
    <t>30 сентября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</si>
</sst>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37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sz val="10"/>
      <color rgb="FFFF0000"/>
      <name val="Arial"/>
      <family val="2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sz val="12"/>
      <name val="Arial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theme="0"/>
      <name val="Arial"/>
      <family val="2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4">
    <xf numFmtId="0" fontId="0" fillId="0" borderId="0"/>
    <xf numFmtId="0" fontId="2" fillId="0" borderId="0"/>
    <xf numFmtId="165" fontId="12" fillId="0" borderId="1"/>
    <xf numFmtId="0" fontId="5" fillId="0" borderId="2">
      <alignment horizontal="center"/>
    </xf>
    <xf numFmtId="166" fontId="13" fillId="0" borderId="0" applyFill="0" applyBorder="0" applyProtection="0"/>
    <xf numFmtId="167" fontId="13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3" fillId="0" borderId="0" applyFont="0" applyFill="0" applyBorder="0" applyProtection="0"/>
    <xf numFmtId="170" fontId="14" fillId="0" borderId="0" applyFont="0" applyFill="0" applyBorder="0" applyProtection="0"/>
    <xf numFmtId="171" fontId="14" fillId="0" borderId="0" applyFont="0" applyFill="0" applyBorder="0" applyProtection="0"/>
    <xf numFmtId="164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3" fillId="0" borderId="0" applyFont="0" applyFill="0" applyBorder="0" applyProtection="0"/>
    <xf numFmtId="174" fontId="13" fillId="0" borderId="0" applyFont="0" applyFill="0" applyBorder="0" applyProtection="0"/>
    <xf numFmtId="0" fontId="16" fillId="0" borderId="0" applyFill="0" applyProtection="0">
      <protection locked="0"/>
    </xf>
    <xf numFmtId="175" fontId="17" fillId="0" borderId="0" applyFill="0" applyBorder="0" applyProtection="0"/>
    <xf numFmtId="175" fontId="17" fillId="0" borderId="3" applyFill="0" applyProtection="0"/>
    <xf numFmtId="175" fontId="17" fillId="0" borderId="4" applyFill="0" applyProtection="0"/>
    <xf numFmtId="176" fontId="13" fillId="0" borderId="0" applyFill="0" applyBorder="0" applyProtection="0"/>
    <xf numFmtId="177" fontId="13" fillId="0" borderId="0" applyFill="0" applyBorder="0" applyProtection="0"/>
    <xf numFmtId="176" fontId="13" fillId="0" borderId="0" applyFill="0" applyBorder="0" applyProtection="0"/>
    <xf numFmtId="178" fontId="13" fillId="0" borderId="0" applyFill="0" applyBorder="0" applyProtection="0"/>
    <xf numFmtId="179" fontId="14" fillId="0" borderId="0" applyFont="0" applyFill="0" applyBorder="0" applyProtection="0"/>
    <xf numFmtId="180" fontId="14" fillId="0" borderId="0" applyFont="0" applyFill="0" applyBorder="0" applyProtection="0"/>
    <xf numFmtId="181" fontId="14" fillId="0" borderId="0" applyFont="0" applyFill="0" applyBorder="0" applyProtection="0"/>
    <xf numFmtId="182" fontId="12" fillId="0" borderId="0"/>
    <xf numFmtId="183" fontId="12" fillId="0" borderId="0"/>
    <xf numFmtId="184" fontId="17" fillId="0" borderId="0" applyFill="0" applyBorder="0" applyProtection="0"/>
    <xf numFmtId="184" fontId="17" fillId="0" borderId="3" applyFill="0" applyProtection="0"/>
    <xf numFmtId="184" fontId="17" fillId="0" borderId="4" applyFill="0" applyProtection="0"/>
    <xf numFmtId="14" fontId="7" fillId="2" borderId="5">
      <alignment horizontal="center" vertical="center" wrapText="1"/>
    </xf>
    <xf numFmtId="185" fontId="18" fillId="0" borderId="0" applyFill="0" applyProtection="0">
      <alignment horizontal="left"/>
    </xf>
    <xf numFmtId="185" fontId="18" fillId="0" borderId="5" applyFill="0" applyProtection="0">
      <alignment horizontal="left"/>
    </xf>
    <xf numFmtId="0" fontId="15" fillId="0" borderId="0"/>
    <xf numFmtId="0" fontId="2" fillId="0" borderId="0"/>
    <xf numFmtId="37" fontId="2" fillId="0" borderId="0"/>
    <xf numFmtId="0" fontId="15" fillId="0" borderId="0"/>
    <xf numFmtId="0" fontId="1" fillId="0" borderId="0"/>
    <xf numFmtId="0" fontId="2" fillId="0" borderId="0"/>
    <xf numFmtId="186" fontId="14" fillId="0" borderId="0" applyFont="0" applyFill="0" applyBorder="0" applyProtection="0"/>
    <xf numFmtId="187" fontId="19" fillId="0" borderId="0" applyFont="0" applyFill="0" applyBorder="0" applyAlignment="0" applyProtection="0"/>
    <xf numFmtId="188" fontId="13" fillId="0" borderId="0" applyFont="0" applyFill="0" applyBorder="0" applyProtection="0"/>
    <xf numFmtId="186" fontId="14" fillId="0" borderId="0" applyFont="0" applyFill="0" applyBorder="0" applyProtection="0"/>
    <xf numFmtId="189" fontId="14" fillId="0" borderId="0" applyFont="0" applyFill="0" applyBorder="0" applyProtection="0"/>
    <xf numFmtId="190" fontId="14" fillId="0" borderId="0" applyFont="0" applyFill="0" applyBorder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2" fillId="0" borderId="1" applyNumberFormat="0"/>
    <xf numFmtId="0" fontId="20" fillId="0" borderId="0" applyFill="0" applyBorder="0" applyProtection="0">
      <alignment horizontal="left" vertical="top"/>
    </xf>
    <xf numFmtId="191" fontId="21" fillId="0" borderId="0" applyFill="0" applyProtection="0"/>
    <xf numFmtId="0" fontId="15" fillId="0" borderId="0"/>
    <xf numFmtId="0" fontId="15" fillId="0" borderId="0"/>
    <xf numFmtId="0" fontId="2" fillId="0" borderId="0"/>
    <xf numFmtId="0" fontId="22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2" fillId="0" borderId="0" xfId="1" applyFill="1" applyBorder="1" applyAlignment="1">
      <alignment horizontal="right"/>
    </xf>
    <xf numFmtId="3" fontId="9" fillId="0" borderId="0" xfId="1" applyNumberFormat="1" applyFont="1" applyFill="1" applyBorder="1"/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3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92" fontId="9" fillId="0" borderId="0" xfId="1" applyNumberFormat="1" applyFont="1" applyFill="1" applyBorder="1" applyAlignment="1" applyProtection="1">
      <alignment horizontal="right"/>
    </xf>
    <xf numFmtId="192" fontId="2" fillId="0" borderId="0" xfId="1" applyNumberFormat="1" applyFont="1" applyFill="1" applyBorder="1" applyAlignment="1" applyProtection="1">
      <alignment horizontal="right"/>
    </xf>
    <xf numFmtId="3" fontId="2" fillId="0" borderId="0" xfId="1" applyNumberFormat="1" applyFill="1" applyBorder="1" applyAlignment="1">
      <alignment horizontal="right"/>
    </xf>
    <xf numFmtId="0" fontId="23" fillId="0" borderId="0" xfId="0" applyFont="1" applyFill="1"/>
    <xf numFmtId="3" fontId="0" fillId="0" borderId="0" xfId="0" applyNumberFormat="1" applyFill="1"/>
    <xf numFmtId="0" fontId="0" fillId="0" borderId="0" xfId="0" applyFill="1"/>
    <xf numFmtId="0" fontId="26" fillId="0" borderId="0" xfId="53" applyFont="1" applyFill="1" applyAlignment="1">
      <alignment horizontal="right"/>
    </xf>
    <xf numFmtId="0" fontId="0" fillId="0" borderId="9" xfId="0" applyFill="1" applyBorder="1"/>
    <xf numFmtId="3" fontId="0" fillId="0" borderId="9" xfId="0" applyNumberFormat="1" applyFill="1" applyBorder="1" applyAlignment="1">
      <alignment wrapText="1"/>
    </xf>
    <xf numFmtId="3" fontId="0" fillId="0" borderId="9" xfId="0" applyNumberFormat="1" applyFill="1" applyBorder="1"/>
    <xf numFmtId="3" fontId="7" fillId="0" borderId="9" xfId="0" applyNumberFormat="1" applyFont="1" applyFill="1" applyBorder="1"/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3" fontId="0" fillId="0" borderId="0" xfId="0" applyNumberFormat="1" applyFill="1" applyAlignment="1">
      <alignment wrapText="1"/>
    </xf>
    <xf numFmtId="3" fontId="9" fillId="0" borderId="0" xfId="0" applyNumberFormat="1" applyFont="1" applyFill="1"/>
    <xf numFmtId="3" fontId="2" fillId="0" borderId="0" xfId="1" applyNumberFormat="1" applyFill="1"/>
    <xf numFmtId="0" fontId="28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9" fillId="0" borderId="6" xfId="0" applyFont="1" applyFill="1" applyBorder="1" applyAlignment="1">
      <alignment wrapText="1"/>
    </xf>
    <xf numFmtId="193" fontId="30" fillId="0" borderId="6" xfId="0" applyNumberFormat="1" applyFont="1" applyFill="1" applyBorder="1" applyAlignment="1">
      <alignment wrapText="1"/>
    </xf>
    <xf numFmtId="193" fontId="29" fillId="0" borderId="6" xfId="0" applyNumberFormat="1" applyFont="1" applyFill="1" applyBorder="1" applyAlignment="1">
      <alignment wrapText="1"/>
    </xf>
    <xf numFmtId="0" fontId="29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193" fontId="28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3" fontId="31" fillId="0" borderId="0" xfId="1" applyNumberFormat="1" applyFont="1" applyFill="1" applyBorder="1"/>
    <xf numFmtId="0" fontId="32" fillId="0" borderId="9" xfId="0" applyFont="1" applyFill="1" applyBorder="1" applyAlignment="1">
      <alignment wrapText="1"/>
    </xf>
    <xf numFmtId="3" fontId="0" fillId="0" borderId="9" xfId="0" applyNumberForma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wrapText="1"/>
    </xf>
    <xf numFmtId="194" fontId="2" fillId="0" borderId="0" xfId="62" applyNumberFormat="1" applyFont="1" applyFill="1" applyBorder="1" applyAlignment="1" applyProtection="1"/>
    <xf numFmtId="3" fontId="7" fillId="0" borderId="0" xfId="1" applyNumberFormat="1" applyFont="1" applyFill="1" applyBorder="1" applyAlignment="1">
      <alignment horizontal="right"/>
    </xf>
    <xf numFmtId="194" fontId="2" fillId="0" borderId="0" xfId="1" applyNumberFormat="1" applyFont="1" applyFill="1" applyBorder="1" applyAlignment="1" applyProtection="1"/>
    <xf numFmtId="0" fontId="24" fillId="0" borderId="6" xfId="0" applyFont="1" applyFill="1" applyBorder="1" applyAlignment="1">
      <alignment horizontal="center" wrapText="1"/>
    </xf>
    <xf numFmtId="0" fontId="33" fillId="0" borderId="9" xfId="0" applyFont="1" applyFill="1" applyBorder="1" applyAlignment="1">
      <alignment wrapText="1"/>
    </xf>
    <xf numFmtId="195" fontId="0" fillId="0" borderId="0" xfId="0" applyNumberFormat="1" applyFill="1"/>
    <xf numFmtId="194" fontId="0" fillId="0" borderId="0" xfId="62" applyNumberFormat="1" applyFont="1" applyFill="1"/>
    <xf numFmtId="0" fontId="0" fillId="0" borderId="6" xfId="0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" fillId="0" borderId="6" xfId="60" applyNumberFormat="1" applyFont="1" applyFill="1" applyBorder="1" applyAlignment="1">
      <alignment horizontal="right"/>
    </xf>
    <xf numFmtId="195" fontId="24" fillId="0" borderId="6" xfId="60" applyNumberFormat="1" applyFont="1" applyFill="1" applyBorder="1" applyAlignment="1">
      <alignment horizontal="right"/>
    </xf>
    <xf numFmtId="0" fontId="0" fillId="0" borderId="6" xfId="0" applyFill="1" applyBorder="1"/>
    <xf numFmtId="3" fontId="0" fillId="0" borderId="6" xfId="0" applyNumberFormat="1" applyFill="1" applyBorder="1"/>
    <xf numFmtId="0" fontId="0" fillId="0" borderId="1" xfId="0" applyFill="1" applyBorder="1"/>
    <xf numFmtId="164" fontId="0" fillId="0" borderId="0" xfId="62" applyFont="1" applyFill="1"/>
    <xf numFmtId="4" fontId="0" fillId="0" borderId="0" xfId="0" applyNumberFormat="1" applyFill="1" applyAlignment="1">
      <alignment horizontal="right"/>
    </xf>
    <xf numFmtId="195" fontId="0" fillId="0" borderId="6" xfId="60" applyNumberFormat="1" applyFont="1" applyFill="1" applyBorder="1" applyAlignment="1">
      <alignment horizontal="right"/>
    </xf>
    <xf numFmtId="195" fontId="19" fillId="0" borderId="6" xfId="60" applyNumberFormat="1" applyFont="1" applyFill="1" applyBorder="1" applyAlignment="1">
      <alignment horizontal="right"/>
    </xf>
    <xf numFmtId="195" fontId="0" fillId="0" borderId="0" xfId="0" applyNumberFormat="1"/>
    <xf numFmtId="195" fontId="24" fillId="0" borderId="9" xfId="0" applyNumberFormat="1" applyFont="1" applyFill="1" applyBorder="1" applyAlignment="1">
      <alignment wrapText="1"/>
    </xf>
    <xf numFmtId="3" fontId="34" fillId="0" borderId="0" xfId="0" applyNumberFormat="1" applyFont="1"/>
    <xf numFmtId="195" fontId="2" fillId="0" borderId="6" xfId="1" applyNumberFormat="1" applyFill="1" applyBorder="1"/>
    <xf numFmtId="195" fontId="7" fillId="0" borderId="6" xfId="1" applyNumberFormat="1" applyFont="1" applyFill="1" applyBorder="1"/>
    <xf numFmtId="195" fontId="0" fillId="0" borderId="9" xfId="0" applyNumberFormat="1" applyFill="1" applyBorder="1"/>
    <xf numFmtId="0" fontId="19" fillId="0" borderId="9" xfId="0" applyFont="1" applyFill="1" applyBorder="1" applyAlignment="1">
      <alignment wrapText="1"/>
    </xf>
    <xf numFmtId="0" fontId="19" fillId="0" borderId="0" xfId="0" applyFont="1" applyFill="1"/>
    <xf numFmtId="195" fontId="19" fillId="0" borderId="0" xfId="0" applyNumberFormat="1" applyFont="1" applyFill="1"/>
    <xf numFmtId="0" fontId="24" fillId="0" borderId="0" xfId="0" applyFont="1" applyFill="1"/>
    <xf numFmtId="195" fontId="24" fillId="0" borderId="0" xfId="0" applyNumberFormat="1" applyFont="1" applyFill="1"/>
    <xf numFmtId="0" fontId="24" fillId="0" borderId="9" xfId="0" applyFont="1" applyFill="1" applyBorder="1" applyAlignment="1">
      <alignment wrapText="1"/>
    </xf>
    <xf numFmtId="195" fontId="7" fillId="0" borderId="6" xfId="1" applyNumberFormat="1" applyFont="1" applyFill="1" applyBorder="1" applyAlignment="1">
      <alignment horizontal="right"/>
    </xf>
    <xf numFmtId="195" fontId="24" fillId="0" borderId="6" xfId="1" applyNumberFormat="1" applyFont="1" applyFill="1" applyBorder="1" applyAlignment="1">
      <alignment horizontal="right"/>
    </xf>
    <xf numFmtId="195" fontId="2" fillId="0" borderId="6" xfId="1" applyNumberFormat="1" applyFont="1" applyFill="1" applyBorder="1" applyAlignment="1" applyProtection="1">
      <alignment horizontal="right"/>
    </xf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35" fillId="0" borderId="0" xfId="0" applyFont="1" applyFill="1" applyBorder="1" applyAlignment="1">
      <alignment horizontal="right"/>
    </xf>
    <xf numFmtId="0" fontId="0" fillId="0" borderId="6" xfId="0" applyFont="1" applyFill="1" applyBorder="1"/>
    <xf numFmtId="195" fontId="7" fillId="0" borderId="6" xfId="6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36" fillId="0" borderId="0" xfId="1" applyNumberFormat="1" applyFont="1" applyFill="1" applyBorder="1" applyAlignment="1" applyProtection="1"/>
    <xf numFmtId="195" fontId="0" fillId="0" borderId="0" xfId="0" applyNumberFormat="1" applyFont="1" applyFill="1"/>
    <xf numFmtId="195" fontId="2" fillId="0" borderId="0" xfId="1" applyNumberFormat="1" applyFill="1" applyBorder="1"/>
    <xf numFmtId="195" fontId="2" fillId="0" borderId="0" xfId="63" applyNumberFormat="1" applyFont="1" applyFill="1" applyBorder="1" applyAlignment="1" applyProtection="1"/>
    <xf numFmtId="3" fontId="4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</cellXfs>
  <cellStyles count="64">
    <cellStyle name="%NO SIGN" xfId="2"/>
    <cellStyle name="Column_Title" xfId="3"/>
    <cellStyle name="Comma [0] - Credits" xfId="4"/>
    <cellStyle name="Comma [0] - Debits" xfId="5"/>
    <cellStyle name="Comma [0] 2" xfId="6"/>
    <cellStyle name="Comma [0] 2 2" xfId="7"/>
    <cellStyle name="Comma 0.0" xfId="8"/>
    <cellStyle name="Comma 0.00" xfId="9"/>
    <cellStyle name="Comma 0.000" xfId="10"/>
    <cellStyle name="Comma 2" xfId="11"/>
    <cellStyle name="Comma 3" xfId="12"/>
    <cellStyle name="Comma_050217_VAT and social tax and WHT" xfId="13"/>
    <cellStyle name="Comma-Credits" xfId="14"/>
    <cellStyle name="Comma-Debits" xfId="15"/>
    <cellStyle name="Company Name" xfId="16"/>
    <cellStyle name="Credit" xfId="17"/>
    <cellStyle name="Credit subtotal" xfId="18"/>
    <cellStyle name="Credit Total" xfId="19"/>
    <cellStyle name="Currency - Credits" xfId="20"/>
    <cellStyle name="Currency - Debits" xfId="21"/>
    <cellStyle name="Currency [0] - Credits" xfId="22"/>
    <cellStyle name="Currency [0] - Debits" xfId="23"/>
    <cellStyle name="Currency 0.0" xfId="24"/>
    <cellStyle name="Currency 0.00" xfId="25"/>
    <cellStyle name="Currency 0.000" xfId="26"/>
    <cellStyle name="DASH" xfId="27"/>
    <cellStyle name="DASH $" xfId="28"/>
    <cellStyle name="Debit" xfId="29"/>
    <cellStyle name="Debit subtotal" xfId="30"/>
    <cellStyle name="Debit Total" xfId="31"/>
    <cellStyle name="Heading" xfId="32"/>
    <cellStyle name="Heading No Underline" xfId="33"/>
    <cellStyle name="Heading With Underline" xfId="34"/>
    <cellStyle name="Normal 2" xfId="35"/>
    <cellStyle name="Normal 2 2" xfId="36"/>
    <cellStyle name="Normal 3" xfId="37"/>
    <cellStyle name="Normal 4" xfId="38"/>
    <cellStyle name="Normal 5" xfId="39"/>
    <cellStyle name="Normal_050217_VAT and social tax and WHT" xfId="40"/>
    <cellStyle name="Normal_SHEET" xfId="1"/>
    <cellStyle name="Percent %" xfId="41"/>
    <cellStyle name="Percent (0)" xfId="42"/>
    <cellStyle name="Percent 0%" xfId="43"/>
    <cellStyle name="Percent 0.0%" xfId="44"/>
    <cellStyle name="Percent 0.00%" xfId="45"/>
    <cellStyle name="Percent 0.000%" xfId="46"/>
    <cellStyle name="Percent 2" xfId="47"/>
    <cellStyle name="Percent 3" xfId="48"/>
    <cellStyle name="Style 1" xfId="49"/>
    <cellStyle name="Thin Line" xfId="50"/>
    <cellStyle name="Tickmark" xfId="51"/>
    <cellStyle name="Year Heading" xfId="52"/>
    <cellStyle name="КАНДАГАЧ тел3-33-96" xfId="53"/>
    <cellStyle name="Обычный" xfId="0" builtinId="0"/>
    <cellStyle name="Обычный 2" xfId="54"/>
    <cellStyle name="Обычный 2 2" xfId="55"/>
    <cellStyle name="Обычный 3" xfId="56"/>
    <cellStyle name="Обычный 3 2" xfId="57"/>
    <cellStyle name="Обычный 4" xfId="58"/>
    <cellStyle name="Процентный" xfId="63" builtinId="5"/>
    <cellStyle name="Процентный 2" xfId="61"/>
    <cellStyle name="Финансовый" xfId="62" builtinId="3"/>
    <cellStyle name="Финансовый 2" xfId="59"/>
    <cellStyle name="Финансовый 3" xfId="6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9"/>
  <sheetViews>
    <sheetView tabSelected="1" zoomScale="80" zoomScaleNormal="80" workbookViewId="0"/>
  </sheetViews>
  <sheetFormatPr defaultColWidth="9.140625" defaultRowHeight="12.75" x14ac:dyDescent="0.2"/>
  <cols>
    <col min="1" max="1" width="55.5703125" style="2" customWidth="1"/>
    <col min="2" max="2" width="20.85546875" style="5" customWidth="1"/>
    <col min="3" max="3" width="23.85546875" style="5" customWidth="1"/>
    <col min="4" max="4" width="9.140625" style="2"/>
    <col min="5" max="5" width="33.5703125" style="2" customWidth="1"/>
    <col min="6" max="6" width="28.5703125" style="2" customWidth="1"/>
    <col min="7" max="7" width="19.5703125" style="2" bestFit="1" customWidth="1"/>
    <col min="8" max="8" width="16.85546875" style="2" bestFit="1" customWidth="1"/>
    <col min="9" max="9" width="16.7109375" style="2" bestFit="1" customWidth="1"/>
    <col min="10" max="16384" width="9.140625" style="2"/>
  </cols>
  <sheetData>
    <row r="1" spans="1:8" x14ac:dyDescent="0.2">
      <c r="A1" s="47" t="s">
        <v>57</v>
      </c>
    </row>
    <row r="2" spans="1:8" ht="39.75" customHeight="1" x14ac:dyDescent="0.3">
      <c r="A2" s="103" t="s">
        <v>76</v>
      </c>
      <c r="B2" s="104"/>
      <c r="C2" s="104"/>
    </row>
    <row r="3" spans="1:8" ht="20.25" x14ac:dyDescent="0.3">
      <c r="A3" s="104" t="s">
        <v>116</v>
      </c>
      <c r="B3" s="104"/>
      <c r="C3" s="104"/>
    </row>
    <row r="4" spans="1:8" ht="20.25" x14ac:dyDescent="0.3">
      <c r="A4" s="101"/>
      <c r="B4" s="101"/>
      <c r="C4" s="1"/>
    </row>
    <row r="5" spans="1:8" ht="20.25" x14ac:dyDescent="0.3">
      <c r="A5" s="1"/>
      <c r="B5" s="3"/>
      <c r="C5" s="3" t="s">
        <v>80</v>
      </c>
    </row>
    <row r="6" spans="1:8" ht="12.75" customHeight="1" x14ac:dyDescent="0.2">
      <c r="A6" s="102"/>
      <c r="B6" s="99" t="s">
        <v>117</v>
      </c>
      <c r="C6" s="99" t="s">
        <v>79</v>
      </c>
    </row>
    <row r="7" spans="1:8" ht="27.75" customHeight="1" x14ac:dyDescent="0.2">
      <c r="A7" s="102"/>
      <c r="B7" s="100"/>
      <c r="C7" s="100"/>
    </row>
    <row r="8" spans="1:8" x14ac:dyDescent="0.2">
      <c r="A8" s="12" t="s">
        <v>0</v>
      </c>
      <c r="B8" s="13"/>
      <c r="C8" s="13"/>
    </row>
    <row r="9" spans="1:8" x14ac:dyDescent="0.2">
      <c r="A9" s="15" t="s">
        <v>1</v>
      </c>
      <c r="B9" s="75">
        <v>265642</v>
      </c>
      <c r="C9" s="75">
        <v>168463</v>
      </c>
      <c r="E9" s="48"/>
      <c r="F9" s="48"/>
      <c r="G9" s="53"/>
      <c r="H9" s="53"/>
    </row>
    <row r="10" spans="1:8" x14ac:dyDescent="0.2">
      <c r="A10" s="15" t="s">
        <v>98</v>
      </c>
      <c r="B10" s="75">
        <v>25565</v>
      </c>
      <c r="C10" s="75">
        <v>17215</v>
      </c>
      <c r="E10" s="48"/>
      <c r="F10" s="48"/>
      <c r="G10" s="53"/>
      <c r="H10" s="53"/>
    </row>
    <row r="11" spans="1:8" ht="25.5" x14ac:dyDescent="0.2">
      <c r="A11" s="15" t="s">
        <v>3</v>
      </c>
      <c r="B11" s="75">
        <v>1974</v>
      </c>
      <c r="C11" s="75">
        <v>9942</v>
      </c>
      <c r="E11" s="48"/>
      <c r="F11" s="48"/>
      <c r="G11" s="53"/>
      <c r="H11" s="53"/>
    </row>
    <row r="12" spans="1:8" x14ac:dyDescent="0.2">
      <c r="A12" s="15" t="s">
        <v>4</v>
      </c>
      <c r="B12" s="75">
        <v>38710</v>
      </c>
      <c r="C12" s="75">
        <v>22872</v>
      </c>
      <c r="E12" s="48"/>
      <c r="F12" s="48"/>
      <c r="G12" s="53"/>
      <c r="H12" s="53"/>
    </row>
    <row r="13" spans="1:8" x14ac:dyDescent="0.2">
      <c r="A13" s="15" t="s">
        <v>5</v>
      </c>
      <c r="B13" s="75">
        <v>1174556</v>
      </c>
      <c r="C13" s="75">
        <v>1067002</v>
      </c>
      <c r="E13" s="48"/>
      <c r="F13" s="48"/>
      <c r="G13" s="53"/>
      <c r="H13" s="53"/>
    </row>
    <row r="14" spans="1:8" ht="25.5" x14ac:dyDescent="0.2">
      <c r="A14" s="15" t="s">
        <v>81</v>
      </c>
      <c r="B14" s="75">
        <v>425243</v>
      </c>
      <c r="C14" s="75">
        <v>356689</v>
      </c>
      <c r="E14" s="48"/>
      <c r="F14" s="48"/>
      <c r="G14" s="53"/>
      <c r="H14" s="53"/>
    </row>
    <row r="15" spans="1:8" x14ac:dyDescent="0.2">
      <c r="A15" s="15" t="s">
        <v>6</v>
      </c>
      <c r="B15" s="75">
        <v>41980</v>
      </c>
      <c r="C15" s="75">
        <v>36035</v>
      </c>
      <c r="E15" s="48"/>
      <c r="F15" s="48"/>
      <c r="G15" s="53"/>
      <c r="H15" s="53"/>
    </row>
    <row r="16" spans="1:8" x14ac:dyDescent="0.2">
      <c r="A16" s="15" t="s">
        <v>7</v>
      </c>
      <c r="B16" s="75">
        <v>53137</v>
      </c>
      <c r="C16" s="75">
        <v>20645</v>
      </c>
      <c r="E16" s="98"/>
      <c r="F16" s="98"/>
      <c r="G16" s="53"/>
      <c r="H16" s="53"/>
    </row>
    <row r="17" spans="1:8" x14ac:dyDescent="0.2">
      <c r="A17" s="16"/>
      <c r="B17" s="75"/>
      <c r="C17" s="75"/>
      <c r="E17" s="48"/>
      <c r="F17" s="48"/>
      <c r="G17" s="53"/>
      <c r="H17" s="53"/>
    </row>
    <row r="18" spans="1:8" s="7" customFormat="1" x14ac:dyDescent="0.2">
      <c r="A18" s="12" t="s">
        <v>8</v>
      </c>
      <c r="B18" s="76">
        <f>SUM(B9:B17)</f>
        <v>2026807</v>
      </c>
      <c r="C18" s="76">
        <f>SUM(C9:C17)</f>
        <v>1698863</v>
      </c>
      <c r="E18" s="48"/>
      <c r="F18" s="48"/>
      <c r="G18" s="53"/>
      <c r="H18" s="53"/>
    </row>
    <row r="19" spans="1:8" x14ac:dyDescent="0.2">
      <c r="A19" s="16"/>
      <c r="B19" s="75"/>
      <c r="C19" s="75"/>
      <c r="E19" s="48"/>
      <c r="F19" s="48"/>
      <c r="G19" s="53"/>
      <c r="H19" s="53"/>
    </row>
    <row r="20" spans="1:8" x14ac:dyDescent="0.2">
      <c r="A20" s="12" t="s">
        <v>9</v>
      </c>
      <c r="B20" s="75"/>
      <c r="C20" s="75"/>
      <c r="E20" s="48"/>
      <c r="F20" s="48"/>
      <c r="G20" s="53"/>
      <c r="H20" s="53"/>
    </row>
    <row r="21" spans="1:8" x14ac:dyDescent="0.2">
      <c r="A21" s="16"/>
      <c r="B21" s="75"/>
      <c r="C21" s="75"/>
      <c r="E21" s="48"/>
      <c r="F21" s="48"/>
      <c r="G21" s="53"/>
      <c r="H21" s="53"/>
    </row>
    <row r="22" spans="1:8" x14ac:dyDescent="0.2">
      <c r="A22" s="12" t="s">
        <v>10</v>
      </c>
      <c r="B22" s="75"/>
      <c r="C22" s="75"/>
      <c r="E22" s="48"/>
      <c r="F22" s="48"/>
      <c r="G22" s="53"/>
      <c r="H22" s="53"/>
    </row>
    <row r="23" spans="1:8" x14ac:dyDescent="0.2">
      <c r="A23" s="15" t="s">
        <v>12</v>
      </c>
      <c r="B23" s="75">
        <v>1079</v>
      </c>
      <c r="C23" s="75">
        <v>49</v>
      </c>
      <c r="E23" s="48"/>
      <c r="F23" s="5"/>
      <c r="G23" s="53"/>
      <c r="H23" s="53"/>
    </row>
    <row r="24" spans="1:8" x14ac:dyDescent="0.2">
      <c r="A24" s="15" t="s">
        <v>13</v>
      </c>
      <c r="B24" s="75">
        <v>1515904</v>
      </c>
      <c r="C24" s="75">
        <v>1237216</v>
      </c>
      <c r="E24" s="48"/>
      <c r="F24" s="5"/>
      <c r="G24" s="53"/>
      <c r="H24" s="53"/>
    </row>
    <row r="25" spans="1:8" ht="25.5" x14ac:dyDescent="0.2">
      <c r="A25" s="15" t="s">
        <v>11</v>
      </c>
      <c r="B25" s="75">
        <v>4075</v>
      </c>
      <c r="C25" s="75">
        <v>0</v>
      </c>
      <c r="E25" s="48"/>
      <c r="F25" s="5"/>
      <c r="G25" s="53"/>
      <c r="H25" s="53"/>
    </row>
    <row r="26" spans="1:8" x14ac:dyDescent="0.2">
      <c r="A26" s="15" t="s">
        <v>14</v>
      </c>
      <c r="B26" s="75">
        <v>135126</v>
      </c>
      <c r="C26" s="75">
        <v>138094</v>
      </c>
      <c r="E26" s="7"/>
      <c r="F26" s="5"/>
      <c r="G26" s="53"/>
      <c r="H26" s="53"/>
    </row>
    <row r="27" spans="1:8" x14ac:dyDescent="0.2">
      <c r="A27" s="15" t="s">
        <v>65</v>
      </c>
      <c r="B27" s="75">
        <v>4023</v>
      </c>
      <c r="C27" s="75">
        <v>4615</v>
      </c>
      <c r="F27" s="5"/>
      <c r="G27" s="53"/>
      <c r="H27" s="53"/>
    </row>
    <row r="28" spans="1:8" x14ac:dyDescent="0.2">
      <c r="A28" s="15" t="s">
        <v>70</v>
      </c>
      <c r="B28" s="75">
        <v>4426</v>
      </c>
      <c r="C28" s="75">
        <v>918</v>
      </c>
      <c r="E28" s="7"/>
      <c r="F28" s="5"/>
      <c r="G28" s="53"/>
      <c r="H28" s="53"/>
    </row>
    <row r="29" spans="1:8" x14ac:dyDescent="0.2">
      <c r="A29" s="15" t="s">
        <v>99</v>
      </c>
      <c r="B29" s="75">
        <v>2528</v>
      </c>
      <c r="C29" s="75">
        <v>1809</v>
      </c>
      <c r="F29" s="5"/>
      <c r="G29" s="53"/>
      <c r="H29" s="53"/>
    </row>
    <row r="30" spans="1:8" x14ac:dyDescent="0.2">
      <c r="A30" s="15" t="s">
        <v>15</v>
      </c>
      <c r="B30" s="75">
        <v>39683</v>
      </c>
      <c r="C30" s="75">
        <v>16428</v>
      </c>
      <c r="F30" s="5"/>
      <c r="G30" s="53"/>
      <c r="H30" s="53"/>
    </row>
    <row r="31" spans="1:8" x14ac:dyDescent="0.2">
      <c r="A31" s="16" t="s">
        <v>16</v>
      </c>
      <c r="B31" s="75">
        <v>76134</v>
      </c>
      <c r="C31" s="75">
        <v>89674</v>
      </c>
      <c r="F31" s="5"/>
      <c r="G31" s="53"/>
      <c r="H31" s="53"/>
    </row>
    <row r="32" spans="1:8" x14ac:dyDescent="0.2">
      <c r="A32" s="16"/>
      <c r="B32" s="75"/>
      <c r="C32" s="75"/>
      <c r="F32" s="53"/>
      <c r="G32" s="53"/>
      <c r="H32" s="53"/>
    </row>
    <row r="33" spans="1:9" s="7" customFormat="1" x14ac:dyDescent="0.2">
      <c r="A33" s="12" t="s">
        <v>17</v>
      </c>
      <c r="B33" s="76">
        <f>SUM(B23:B32)</f>
        <v>1782978</v>
      </c>
      <c r="C33" s="76">
        <f>SUM(C23:C32)</f>
        <v>1488803</v>
      </c>
      <c r="E33" s="2"/>
      <c r="F33" s="53"/>
      <c r="G33" s="53"/>
      <c r="H33" s="53"/>
    </row>
    <row r="34" spans="1:9" x14ac:dyDescent="0.2">
      <c r="A34" s="14"/>
      <c r="B34" s="75"/>
      <c r="C34" s="75"/>
      <c r="F34" s="53"/>
      <c r="G34" s="53"/>
      <c r="H34" s="53"/>
    </row>
    <row r="35" spans="1:9" s="7" customFormat="1" x14ac:dyDescent="0.2">
      <c r="A35" s="12" t="s">
        <v>18</v>
      </c>
      <c r="B35" s="76"/>
      <c r="C35" s="76"/>
      <c r="E35" s="2"/>
      <c r="F35" s="53"/>
      <c r="G35" s="53"/>
      <c r="H35" s="53"/>
    </row>
    <row r="36" spans="1:9" x14ac:dyDescent="0.2">
      <c r="A36" s="15" t="s">
        <v>19</v>
      </c>
      <c r="B36" s="75">
        <v>8509</v>
      </c>
      <c r="C36" s="75">
        <v>8509</v>
      </c>
      <c r="E36" s="88"/>
      <c r="F36" s="53"/>
      <c r="G36" s="53"/>
      <c r="H36" s="53"/>
      <c r="I36" s="55"/>
    </row>
    <row r="37" spans="1:9" x14ac:dyDescent="0.2">
      <c r="A37" s="15" t="s">
        <v>20</v>
      </c>
      <c r="B37" s="75">
        <v>1308</v>
      </c>
      <c r="C37" s="75">
        <v>1308</v>
      </c>
      <c r="E37" s="88"/>
      <c r="F37" s="53"/>
      <c r="G37" s="53"/>
      <c r="H37" s="53"/>
      <c r="I37" s="53"/>
    </row>
    <row r="38" spans="1:9" ht="25.5" x14ac:dyDescent="0.2">
      <c r="A38" s="15" t="s">
        <v>100</v>
      </c>
      <c r="B38" s="75">
        <v>-1316</v>
      </c>
      <c r="C38" s="75">
        <v>1865</v>
      </c>
      <c r="E38" s="88"/>
      <c r="F38" s="53"/>
      <c r="G38" s="53"/>
      <c r="H38" s="53"/>
      <c r="I38" s="53"/>
    </row>
    <row r="39" spans="1:9" x14ac:dyDescent="0.2">
      <c r="A39" s="15" t="s">
        <v>101</v>
      </c>
      <c r="B39" s="75">
        <v>1632</v>
      </c>
      <c r="C39" s="75">
        <v>1661</v>
      </c>
      <c r="E39" s="88"/>
      <c r="F39" s="53"/>
      <c r="G39" s="53"/>
      <c r="H39" s="53"/>
    </row>
    <row r="40" spans="1:9" x14ac:dyDescent="0.2">
      <c r="A40" s="15" t="s">
        <v>22</v>
      </c>
      <c r="B40" s="75">
        <v>233696</v>
      </c>
      <c r="C40" s="75">
        <v>196717</v>
      </c>
      <c r="E40" s="88"/>
      <c r="F40" s="48"/>
      <c r="G40" s="53"/>
      <c r="H40" s="53"/>
    </row>
    <row r="41" spans="1:9" x14ac:dyDescent="0.2">
      <c r="A41" s="16"/>
      <c r="B41" s="75"/>
      <c r="C41" s="75"/>
      <c r="G41" s="53"/>
      <c r="H41" s="53"/>
    </row>
    <row r="42" spans="1:9" s="7" customFormat="1" x14ac:dyDescent="0.2">
      <c r="A42" s="12" t="s">
        <v>23</v>
      </c>
      <c r="B42" s="76">
        <f>SUM(B36:B41)</f>
        <v>243829</v>
      </c>
      <c r="C42" s="76">
        <f>SUM(C36:C41)</f>
        <v>210060</v>
      </c>
      <c r="E42" s="2"/>
      <c r="F42" s="2"/>
      <c r="G42" s="53"/>
      <c r="H42" s="53"/>
    </row>
    <row r="43" spans="1:9" x14ac:dyDescent="0.2">
      <c r="A43" s="16"/>
      <c r="B43" s="75"/>
      <c r="C43" s="75"/>
      <c r="G43" s="53"/>
      <c r="H43" s="53"/>
    </row>
    <row r="44" spans="1:9" s="7" customFormat="1" x14ac:dyDescent="0.2">
      <c r="A44" s="12" t="s">
        <v>24</v>
      </c>
      <c r="B44" s="76">
        <f>SUM(B33,B42)</f>
        <v>2026807</v>
      </c>
      <c r="C44" s="76">
        <f>SUM(C33,C42)</f>
        <v>1698863</v>
      </c>
      <c r="E44" s="2"/>
      <c r="F44" s="2"/>
      <c r="G44" s="53"/>
      <c r="H44" s="53"/>
    </row>
    <row r="45" spans="1:9" s="7" customFormat="1" x14ac:dyDescent="0.2">
      <c r="A45" s="4"/>
      <c r="B45" s="6"/>
      <c r="C45" s="6"/>
      <c r="E45" s="2"/>
      <c r="F45" s="2"/>
      <c r="G45" s="53"/>
    </row>
    <row r="46" spans="1:9" s="7" customFormat="1" x14ac:dyDescent="0.2">
      <c r="A46" s="4"/>
      <c r="B46" s="49">
        <f>B44-B18</f>
        <v>0</v>
      </c>
      <c r="C46" s="49">
        <f>C44-C18</f>
        <v>0</v>
      </c>
      <c r="E46" s="2"/>
      <c r="F46" s="2"/>
      <c r="G46" s="53"/>
    </row>
    <row r="47" spans="1:9" s="7" customFormat="1" x14ac:dyDescent="0.2">
      <c r="A47" s="4"/>
      <c r="B47" s="54"/>
      <c r="C47" s="6"/>
      <c r="E47" s="2"/>
      <c r="F47" s="2"/>
      <c r="G47" s="2"/>
      <c r="H47" s="2"/>
    </row>
    <row r="48" spans="1:9" x14ac:dyDescent="0.2">
      <c r="A48" s="8"/>
      <c r="B48" s="9"/>
      <c r="C48" s="9"/>
    </row>
    <row r="50" spans="1:8" ht="15" x14ac:dyDescent="0.25">
      <c r="A50" s="10" t="s">
        <v>67</v>
      </c>
      <c r="B50" s="10"/>
      <c r="C50" s="10" t="s">
        <v>68</v>
      </c>
    </row>
    <row r="51" spans="1:8" ht="15" x14ac:dyDescent="0.25">
      <c r="B51" s="10"/>
      <c r="C51" s="10"/>
    </row>
    <row r="52" spans="1:8" ht="15" x14ac:dyDescent="0.25">
      <c r="A52" s="10" t="s">
        <v>121</v>
      </c>
      <c r="B52" s="10"/>
      <c r="C52" s="10" t="s">
        <v>122</v>
      </c>
    </row>
    <row r="58" spans="1:8" x14ac:dyDescent="0.2">
      <c r="A58" s="11" t="s">
        <v>82</v>
      </c>
      <c r="H58" s="5"/>
    </row>
    <row r="59" spans="1:8" s="5" customFormat="1" x14ac:dyDescent="0.2">
      <c r="A59" s="11" t="s">
        <v>83</v>
      </c>
      <c r="D59" s="2"/>
      <c r="E59" s="2"/>
      <c r="F59" s="2"/>
      <c r="G59" s="2"/>
      <c r="H59" s="2"/>
    </row>
  </sheetData>
  <mergeCells count="6">
    <mergeCell ref="C6:C7"/>
    <mergeCell ref="A4:B4"/>
    <mergeCell ref="A6:A7"/>
    <mergeCell ref="B6:B7"/>
    <mergeCell ref="A2:C2"/>
    <mergeCell ref="A3:C3"/>
  </mergeCells>
  <conditionalFormatting sqref="B46:C46">
    <cfRule type="cellIs" dxfId="5" priority="1" operator="notEqual">
      <formula>0</formula>
    </cfRule>
  </conditionalFormatting>
  <pageMargins left="1.2598425196850394" right="0.74803149606299213" top="0.98425196850393704" bottom="0.98425196850393704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52"/>
  <sheetViews>
    <sheetView zoomScale="80" zoomScaleNormal="80" workbookViewId="0"/>
  </sheetViews>
  <sheetFormatPr defaultColWidth="9.140625" defaultRowHeight="12.75" x14ac:dyDescent="0.2"/>
  <cols>
    <col min="1" max="1" width="2.85546875" style="2" customWidth="1"/>
    <col min="2" max="2" width="55.5703125" style="2" customWidth="1"/>
    <col min="3" max="3" width="18" style="17" customWidth="1"/>
    <col min="4" max="4" width="17.85546875" style="17" customWidth="1"/>
    <col min="5" max="16384" width="9.140625" style="2"/>
  </cols>
  <sheetData>
    <row r="2" spans="2:7" ht="49.5" customHeight="1" x14ac:dyDescent="0.3">
      <c r="B2" s="103" t="s">
        <v>75</v>
      </c>
      <c r="C2" s="104"/>
      <c r="D2" s="104"/>
    </row>
    <row r="3" spans="2:7" ht="20.25" x14ac:dyDescent="0.3">
      <c r="B3" s="104" t="s">
        <v>116</v>
      </c>
      <c r="C3" s="104"/>
      <c r="D3" s="104"/>
    </row>
    <row r="4" spans="2:7" ht="20.25" x14ac:dyDescent="0.3">
      <c r="B4" s="101"/>
      <c r="C4" s="101"/>
      <c r="D4" s="2"/>
    </row>
    <row r="5" spans="2:7" ht="18" x14ac:dyDescent="0.25">
      <c r="B5" s="18"/>
    </row>
    <row r="6" spans="2:7" x14ac:dyDescent="0.2">
      <c r="C6" s="3"/>
      <c r="D6" s="3" t="str">
        <f>'Ф1 конс'!C5</f>
        <v>в млн.тенге</v>
      </c>
    </row>
    <row r="7" spans="2:7" ht="38.25" x14ac:dyDescent="0.2">
      <c r="B7" s="52"/>
      <c r="C7" s="56" t="s">
        <v>118</v>
      </c>
      <c r="D7" s="56" t="s">
        <v>119</v>
      </c>
    </row>
    <row r="8" spans="2:7" x14ac:dyDescent="0.2">
      <c r="B8" s="19" t="s">
        <v>93</v>
      </c>
      <c r="C8" s="63">
        <v>188894</v>
      </c>
      <c r="D8" s="63">
        <v>142080</v>
      </c>
    </row>
    <row r="9" spans="2:7" x14ac:dyDescent="0.2">
      <c r="B9" s="19" t="s">
        <v>92</v>
      </c>
      <c r="C9" s="63">
        <v>-87975</v>
      </c>
      <c r="D9" s="63">
        <v>-79312</v>
      </c>
    </row>
    <row r="10" spans="2:7" x14ac:dyDescent="0.2">
      <c r="B10" s="19"/>
      <c r="C10" s="63"/>
      <c r="D10" s="63"/>
    </row>
    <row r="11" spans="2:7" s="7" customFormat="1" x14ac:dyDescent="0.2">
      <c r="B11" s="20" t="s">
        <v>25</v>
      </c>
      <c r="C11" s="84">
        <f>SUM(C8:C9)</f>
        <v>100919</v>
      </c>
      <c r="D11" s="84">
        <f>SUM(D8:D9)</f>
        <v>62768</v>
      </c>
      <c r="F11" s="87"/>
      <c r="G11" s="87"/>
    </row>
    <row r="12" spans="2:7" s="7" customFormat="1" x14ac:dyDescent="0.2">
      <c r="B12" s="20"/>
      <c r="C12" s="84"/>
      <c r="D12" s="84"/>
    </row>
    <row r="13" spans="2:7" ht="38.25" x14ac:dyDescent="0.2">
      <c r="B13" s="19" t="s">
        <v>94</v>
      </c>
      <c r="C13" s="63">
        <v>-7500</v>
      </c>
      <c r="D13" s="63">
        <v>4056</v>
      </c>
    </row>
    <row r="14" spans="2:7" x14ac:dyDescent="0.2">
      <c r="B14" s="19" t="s">
        <v>95</v>
      </c>
      <c r="C14" s="63">
        <v>2602</v>
      </c>
      <c r="D14" s="63">
        <v>-7008</v>
      </c>
    </row>
    <row r="15" spans="2:7" x14ac:dyDescent="0.2">
      <c r="B15" s="19" t="s">
        <v>71</v>
      </c>
      <c r="C15" s="63">
        <v>162871</v>
      </c>
      <c r="D15" s="63">
        <v>120025</v>
      </c>
    </row>
    <row r="16" spans="2:7" x14ac:dyDescent="0.2">
      <c r="B16" s="19" t="s">
        <v>72</v>
      </c>
      <c r="C16" s="63">
        <v>-25115</v>
      </c>
      <c r="D16" s="63">
        <v>-9907</v>
      </c>
    </row>
    <row r="17" spans="2:7" ht="41.25" customHeight="1" x14ac:dyDescent="0.2">
      <c r="B17" s="19" t="s">
        <v>84</v>
      </c>
      <c r="C17" s="63">
        <v>788</v>
      </c>
      <c r="D17" s="63">
        <v>-10</v>
      </c>
    </row>
    <row r="18" spans="2:7" x14ac:dyDescent="0.2">
      <c r="B18" s="19" t="s">
        <v>66</v>
      </c>
      <c r="C18" s="63">
        <v>-157</v>
      </c>
      <c r="D18" s="63">
        <v>25</v>
      </c>
    </row>
    <row r="19" spans="2:7" x14ac:dyDescent="0.2">
      <c r="B19" s="19" t="s">
        <v>26</v>
      </c>
      <c r="C19" s="63">
        <v>129</v>
      </c>
      <c r="D19" s="63">
        <v>124</v>
      </c>
    </row>
    <row r="20" spans="2:7" x14ac:dyDescent="0.2">
      <c r="B20" s="19"/>
      <c r="C20" s="63"/>
      <c r="D20" s="63"/>
    </row>
    <row r="21" spans="2:7" s="7" customFormat="1" x14ac:dyDescent="0.2">
      <c r="B21" s="20" t="s">
        <v>27</v>
      </c>
      <c r="C21" s="84">
        <f>SUM(C13:C20)</f>
        <v>133618</v>
      </c>
      <c r="D21" s="84">
        <f>SUM(D13:D19)</f>
        <v>107305</v>
      </c>
      <c r="F21" s="87"/>
      <c r="G21" s="87"/>
    </row>
    <row r="22" spans="2:7" s="7" customFormat="1" x14ac:dyDescent="0.2">
      <c r="B22" s="20"/>
      <c r="C22" s="84"/>
      <c r="D22" s="84"/>
    </row>
    <row r="23" spans="2:7" s="7" customFormat="1" x14ac:dyDescent="0.2">
      <c r="B23" s="20" t="s">
        <v>28</v>
      </c>
      <c r="C23" s="84">
        <f>SUM(C11,C21)</f>
        <v>234537</v>
      </c>
      <c r="D23" s="84">
        <f>SUM(D11,D21)</f>
        <v>170073</v>
      </c>
    </row>
    <row r="24" spans="2:7" x14ac:dyDescent="0.2">
      <c r="B24" s="19" t="s">
        <v>29</v>
      </c>
      <c r="C24" s="63">
        <v>-56433</v>
      </c>
      <c r="D24" s="63">
        <v>-45409</v>
      </c>
    </row>
    <row r="25" spans="2:7" x14ac:dyDescent="0.2">
      <c r="B25" s="20"/>
      <c r="C25" s="63"/>
      <c r="D25" s="63"/>
    </row>
    <row r="26" spans="2:7" x14ac:dyDescent="0.2">
      <c r="B26" s="12" t="s">
        <v>96</v>
      </c>
      <c r="C26" s="85">
        <f>SUM(C23:C24)</f>
        <v>178104</v>
      </c>
      <c r="D26" s="85">
        <f>SUM(D23:D24)</f>
        <v>124664</v>
      </c>
      <c r="F26" s="88"/>
      <c r="G26" s="88"/>
    </row>
    <row r="27" spans="2:7" x14ac:dyDescent="0.2">
      <c r="B27" s="12"/>
      <c r="C27" s="85"/>
      <c r="D27" s="85"/>
    </row>
    <row r="28" spans="2:7" x14ac:dyDescent="0.2">
      <c r="B28" s="19" t="s">
        <v>97</v>
      </c>
      <c r="C28" s="63">
        <v>-29734</v>
      </c>
      <c r="D28" s="63">
        <v>-32836</v>
      </c>
    </row>
    <row r="29" spans="2:7" x14ac:dyDescent="0.2">
      <c r="B29" s="19"/>
      <c r="C29" s="63"/>
      <c r="D29" s="63"/>
    </row>
    <row r="30" spans="2:7" s="7" customFormat="1" x14ac:dyDescent="0.2">
      <c r="B30" s="20" t="s">
        <v>73</v>
      </c>
      <c r="C30" s="84">
        <f>SUM(C26:C28)</f>
        <v>148370</v>
      </c>
      <c r="D30" s="84">
        <f>SUM(D26:D28)</f>
        <v>91828</v>
      </c>
      <c r="F30" s="87"/>
      <c r="G30" s="87"/>
    </row>
    <row r="31" spans="2:7" s="7" customFormat="1" x14ac:dyDescent="0.2">
      <c r="B31" s="20"/>
      <c r="C31" s="84"/>
      <c r="D31" s="84"/>
    </row>
    <row r="32" spans="2:7" x14ac:dyDescent="0.2">
      <c r="B32" s="19" t="s">
        <v>30</v>
      </c>
      <c r="C32" s="63">
        <v>-25234</v>
      </c>
      <c r="D32" s="63">
        <v>-15977</v>
      </c>
    </row>
    <row r="33" spans="2:7" x14ac:dyDescent="0.2">
      <c r="B33" s="19"/>
      <c r="C33" s="63"/>
      <c r="D33" s="63"/>
    </row>
    <row r="34" spans="2:7" s="7" customFormat="1" x14ac:dyDescent="0.2">
      <c r="B34" s="20" t="s">
        <v>31</v>
      </c>
      <c r="C34" s="85">
        <f>SUM(C30:C32)</f>
        <v>123136</v>
      </c>
      <c r="D34" s="85">
        <f>SUM(D30:D32)</f>
        <v>75851</v>
      </c>
      <c r="F34" s="87"/>
      <c r="G34" s="87"/>
    </row>
    <row r="35" spans="2:7" x14ac:dyDescent="0.2">
      <c r="B35" s="19"/>
      <c r="C35" s="86"/>
      <c r="D35" s="86"/>
    </row>
    <row r="36" spans="2:7" x14ac:dyDescent="0.2">
      <c r="B36" s="19" t="s">
        <v>74</v>
      </c>
      <c r="C36" s="63">
        <v>6627</v>
      </c>
      <c r="D36" s="63">
        <v>4052</v>
      </c>
    </row>
    <row r="38" spans="2:7" x14ac:dyDescent="0.2">
      <c r="C38" s="21"/>
      <c r="D38" s="21"/>
    </row>
    <row r="40" spans="2:7" x14ac:dyDescent="0.2">
      <c r="C40" s="22"/>
      <c r="D40" s="22"/>
    </row>
    <row r="42" spans="2:7" ht="15" x14ac:dyDescent="0.25">
      <c r="B42" s="10" t="str">
        <f>'Ф1 конс'!A50</f>
        <v>И.о Председателя Правления</v>
      </c>
      <c r="C42" s="10"/>
      <c r="D42" s="10" t="str">
        <f>'Ф1 конс'!C50</f>
        <v>Миронов П.В.</v>
      </c>
    </row>
    <row r="43" spans="2:7" ht="15" x14ac:dyDescent="0.25">
      <c r="C43" s="10"/>
      <c r="D43" s="10"/>
    </row>
    <row r="44" spans="2:7" ht="15" x14ac:dyDescent="0.25">
      <c r="B44" s="10" t="str">
        <f>'Ф1 конс'!A52</f>
        <v>Главный бухгалтер</v>
      </c>
      <c r="C44" s="10"/>
      <c r="D44" s="10" t="str">
        <f>'Ф1 конс'!C52</f>
        <v>Уалибекова Н.А.</v>
      </c>
    </row>
    <row r="45" spans="2:7" x14ac:dyDescent="0.2">
      <c r="C45" s="2"/>
      <c r="D45" s="2"/>
    </row>
    <row r="46" spans="2:7" x14ac:dyDescent="0.2">
      <c r="C46" s="23"/>
      <c r="D46" s="23"/>
    </row>
    <row r="47" spans="2:7" x14ac:dyDescent="0.2">
      <c r="C47" s="23"/>
      <c r="D47" s="23"/>
    </row>
    <row r="48" spans="2:7" x14ac:dyDescent="0.2">
      <c r="C48" s="23"/>
      <c r="D48" s="23"/>
    </row>
    <row r="49" spans="2:4" x14ac:dyDescent="0.2">
      <c r="C49" s="23"/>
      <c r="D49" s="23"/>
    </row>
    <row r="50" spans="2:4" x14ac:dyDescent="0.2">
      <c r="B50" s="11" t="str">
        <f>'Ф1 конс'!A58</f>
        <v>Исполнитель Данабекова А.Ж.</v>
      </c>
      <c r="C50" s="23"/>
      <c r="D50" s="23"/>
    </row>
    <row r="51" spans="2:4" x14ac:dyDescent="0.2">
      <c r="B51" s="11" t="str">
        <f>'Ф1 конс'!A59</f>
        <v>Тел.258-59-55 вн.2029</v>
      </c>
      <c r="C51" s="23"/>
      <c r="D51" s="23"/>
    </row>
    <row r="52" spans="2:4" x14ac:dyDescent="0.2">
      <c r="C52" s="23"/>
      <c r="D52" s="23"/>
    </row>
  </sheetData>
  <mergeCells count="3">
    <mergeCell ref="B4:C4"/>
    <mergeCell ref="B2:D2"/>
    <mergeCell ref="B3:D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L69"/>
  <sheetViews>
    <sheetView zoomScale="80" zoomScaleNormal="80" workbookViewId="0"/>
  </sheetViews>
  <sheetFormatPr defaultRowHeight="12.75" x14ac:dyDescent="0.2"/>
  <cols>
    <col min="1" max="1" width="1.85546875" style="26" customWidth="1"/>
    <col min="2" max="2" width="2" style="26" customWidth="1"/>
    <col min="3" max="3" width="65.85546875" style="34" customWidth="1"/>
    <col min="4" max="4" width="20.140625" style="26" customWidth="1"/>
    <col min="5" max="5" width="20.140625" style="94" customWidth="1"/>
    <col min="6" max="6" width="9.140625" style="26"/>
    <col min="7" max="8" width="17.85546875" style="59" bestFit="1" customWidth="1"/>
    <col min="9" max="9" width="19.5703125" style="59" bestFit="1" customWidth="1"/>
    <col min="10" max="11" width="9.140625" style="26"/>
    <col min="12" max="13" width="15.140625" style="26" bestFit="1" customWidth="1"/>
    <col min="14" max="246" width="9.140625" style="26"/>
    <col min="247" max="247" width="1.85546875" style="26" customWidth="1"/>
    <col min="248" max="248" width="2" style="26" customWidth="1"/>
    <col min="249" max="249" width="65.85546875" style="26" customWidth="1"/>
    <col min="250" max="251" width="14.42578125" style="26" customWidth="1"/>
    <col min="252" max="502" width="9.140625" style="26"/>
    <col min="503" max="503" width="1.85546875" style="26" customWidth="1"/>
    <col min="504" max="504" width="2" style="26" customWidth="1"/>
    <col min="505" max="505" width="65.85546875" style="26" customWidth="1"/>
    <col min="506" max="507" width="14.42578125" style="26" customWidth="1"/>
    <col min="508" max="758" width="9.140625" style="26"/>
    <col min="759" max="759" width="1.85546875" style="26" customWidth="1"/>
    <col min="760" max="760" width="2" style="26" customWidth="1"/>
    <col min="761" max="761" width="65.85546875" style="26" customWidth="1"/>
    <col min="762" max="763" width="14.42578125" style="26" customWidth="1"/>
    <col min="764" max="1014" width="9.140625" style="26"/>
    <col min="1015" max="1015" width="1.85546875" style="26" customWidth="1"/>
    <col min="1016" max="1016" width="2" style="26" customWidth="1"/>
    <col min="1017" max="1017" width="65.85546875" style="26" customWidth="1"/>
    <col min="1018" max="1019" width="14.42578125" style="26" customWidth="1"/>
    <col min="1020" max="1270" width="9.140625" style="26"/>
    <col min="1271" max="1271" width="1.85546875" style="26" customWidth="1"/>
    <col min="1272" max="1272" width="2" style="26" customWidth="1"/>
    <col min="1273" max="1273" width="65.85546875" style="26" customWidth="1"/>
    <col min="1274" max="1275" width="14.42578125" style="26" customWidth="1"/>
    <col min="1276" max="1526" width="9.140625" style="26"/>
    <col min="1527" max="1527" width="1.85546875" style="26" customWidth="1"/>
    <col min="1528" max="1528" width="2" style="26" customWidth="1"/>
    <col min="1529" max="1529" width="65.85546875" style="26" customWidth="1"/>
    <col min="1530" max="1531" width="14.42578125" style="26" customWidth="1"/>
    <col min="1532" max="1782" width="9.140625" style="26"/>
    <col min="1783" max="1783" width="1.85546875" style="26" customWidth="1"/>
    <col min="1784" max="1784" width="2" style="26" customWidth="1"/>
    <col min="1785" max="1785" width="65.85546875" style="26" customWidth="1"/>
    <col min="1786" max="1787" width="14.42578125" style="26" customWidth="1"/>
    <col min="1788" max="2038" width="9.140625" style="26"/>
    <col min="2039" max="2039" width="1.85546875" style="26" customWidth="1"/>
    <col min="2040" max="2040" width="2" style="26" customWidth="1"/>
    <col min="2041" max="2041" width="65.85546875" style="26" customWidth="1"/>
    <col min="2042" max="2043" width="14.42578125" style="26" customWidth="1"/>
    <col min="2044" max="2294" width="9.140625" style="26"/>
    <col min="2295" max="2295" width="1.85546875" style="26" customWidth="1"/>
    <col min="2296" max="2296" width="2" style="26" customWidth="1"/>
    <col min="2297" max="2297" width="65.85546875" style="26" customWidth="1"/>
    <col min="2298" max="2299" width="14.42578125" style="26" customWidth="1"/>
    <col min="2300" max="2550" width="9.140625" style="26"/>
    <col min="2551" max="2551" width="1.85546875" style="26" customWidth="1"/>
    <col min="2552" max="2552" width="2" style="26" customWidth="1"/>
    <col min="2553" max="2553" width="65.85546875" style="26" customWidth="1"/>
    <col min="2554" max="2555" width="14.42578125" style="26" customWidth="1"/>
    <col min="2556" max="2806" width="9.140625" style="26"/>
    <col min="2807" max="2807" width="1.85546875" style="26" customWidth="1"/>
    <col min="2808" max="2808" width="2" style="26" customWidth="1"/>
    <col min="2809" max="2809" width="65.85546875" style="26" customWidth="1"/>
    <col min="2810" max="2811" width="14.42578125" style="26" customWidth="1"/>
    <col min="2812" max="3062" width="9.140625" style="26"/>
    <col min="3063" max="3063" width="1.85546875" style="26" customWidth="1"/>
    <col min="3064" max="3064" width="2" style="26" customWidth="1"/>
    <col min="3065" max="3065" width="65.85546875" style="26" customWidth="1"/>
    <col min="3066" max="3067" width="14.42578125" style="26" customWidth="1"/>
    <col min="3068" max="3318" width="9.140625" style="26"/>
    <col min="3319" max="3319" width="1.85546875" style="26" customWidth="1"/>
    <col min="3320" max="3320" width="2" style="26" customWidth="1"/>
    <col min="3321" max="3321" width="65.85546875" style="26" customWidth="1"/>
    <col min="3322" max="3323" width="14.42578125" style="26" customWidth="1"/>
    <col min="3324" max="3574" width="9.140625" style="26"/>
    <col min="3575" max="3575" width="1.85546875" style="26" customWidth="1"/>
    <col min="3576" max="3576" width="2" style="26" customWidth="1"/>
    <col min="3577" max="3577" width="65.85546875" style="26" customWidth="1"/>
    <col min="3578" max="3579" width="14.42578125" style="26" customWidth="1"/>
    <col min="3580" max="3830" width="9.140625" style="26"/>
    <col min="3831" max="3831" width="1.85546875" style="26" customWidth="1"/>
    <col min="3832" max="3832" width="2" style="26" customWidth="1"/>
    <col min="3833" max="3833" width="65.85546875" style="26" customWidth="1"/>
    <col min="3834" max="3835" width="14.42578125" style="26" customWidth="1"/>
    <col min="3836" max="4086" width="9.140625" style="26"/>
    <col min="4087" max="4087" width="1.85546875" style="26" customWidth="1"/>
    <col min="4088" max="4088" width="2" style="26" customWidth="1"/>
    <col min="4089" max="4089" width="65.85546875" style="26" customWidth="1"/>
    <col min="4090" max="4091" width="14.42578125" style="26" customWidth="1"/>
    <col min="4092" max="4342" width="9.140625" style="26"/>
    <col min="4343" max="4343" width="1.85546875" style="26" customWidth="1"/>
    <col min="4344" max="4344" width="2" style="26" customWidth="1"/>
    <col min="4345" max="4345" width="65.85546875" style="26" customWidth="1"/>
    <col min="4346" max="4347" width="14.42578125" style="26" customWidth="1"/>
    <col min="4348" max="4598" width="9.140625" style="26"/>
    <col min="4599" max="4599" width="1.85546875" style="26" customWidth="1"/>
    <col min="4600" max="4600" width="2" style="26" customWidth="1"/>
    <col min="4601" max="4601" width="65.85546875" style="26" customWidth="1"/>
    <col min="4602" max="4603" width="14.42578125" style="26" customWidth="1"/>
    <col min="4604" max="4854" width="9.140625" style="26"/>
    <col min="4855" max="4855" width="1.85546875" style="26" customWidth="1"/>
    <col min="4856" max="4856" width="2" style="26" customWidth="1"/>
    <col min="4857" max="4857" width="65.85546875" style="26" customWidth="1"/>
    <col min="4858" max="4859" width="14.42578125" style="26" customWidth="1"/>
    <col min="4860" max="5110" width="9.140625" style="26"/>
    <col min="5111" max="5111" width="1.85546875" style="26" customWidth="1"/>
    <col min="5112" max="5112" width="2" style="26" customWidth="1"/>
    <col min="5113" max="5113" width="65.85546875" style="26" customWidth="1"/>
    <col min="5114" max="5115" width="14.42578125" style="26" customWidth="1"/>
    <col min="5116" max="5366" width="9.140625" style="26"/>
    <col min="5367" max="5367" width="1.85546875" style="26" customWidth="1"/>
    <col min="5368" max="5368" width="2" style="26" customWidth="1"/>
    <col min="5369" max="5369" width="65.85546875" style="26" customWidth="1"/>
    <col min="5370" max="5371" width="14.42578125" style="26" customWidth="1"/>
    <col min="5372" max="5622" width="9.140625" style="26"/>
    <col min="5623" max="5623" width="1.85546875" style="26" customWidth="1"/>
    <col min="5624" max="5624" width="2" style="26" customWidth="1"/>
    <col min="5625" max="5625" width="65.85546875" style="26" customWidth="1"/>
    <col min="5626" max="5627" width="14.42578125" style="26" customWidth="1"/>
    <col min="5628" max="5878" width="9.140625" style="26"/>
    <col min="5879" max="5879" width="1.85546875" style="26" customWidth="1"/>
    <col min="5880" max="5880" width="2" style="26" customWidth="1"/>
    <col min="5881" max="5881" width="65.85546875" style="26" customWidth="1"/>
    <col min="5882" max="5883" width="14.42578125" style="26" customWidth="1"/>
    <col min="5884" max="6134" width="9.140625" style="26"/>
    <col min="6135" max="6135" width="1.85546875" style="26" customWidth="1"/>
    <col min="6136" max="6136" width="2" style="26" customWidth="1"/>
    <col min="6137" max="6137" width="65.85546875" style="26" customWidth="1"/>
    <col min="6138" max="6139" width="14.42578125" style="26" customWidth="1"/>
    <col min="6140" max="6390" width="9.140625" style="26"/>
    <col min="6391" max="6391" width="1.85546875" style="26" customWidth="1"/>
    <col min="6392" max="6392" width="2" style="26" customWidth="1"/>
    <col min="6393" max="6393" width="65.85546875" style="26" customWidth="1"/>
    <col min="6394" max="6395" width="14.42578125" style="26" customWidth="1"/>
    <col min="6396" max="6646" width="9.140625" style="26"/>
    <col min="6647" max="6647" width="1.85546875" style="26" customWidth="1"/>
    <col min="6648" max="6648" width="2" style="26" customWidth="1"/>
    <col min="6649" max="6649" width="65.85546875" style="26" customWidth="1"/>
    <col min="6650" max="6651" width="14.42578125" style="26" customWidth="1"/>
    <col min="6652" max="6902" width="9.140625" style="26"/>
    <col min="6903" max="6903" width="1.85546875" style="26" customWidth="1"/>
    <col min="6904" max="6904" width="2" style="26" customWidth="1"/>
    <col min="6905" max="6905" width="65.85546875" style="26" customWidth="1"/>
    <col min="6906" max="6907" width="14.42578125" style="26" customWidth="1"/>
    <col min="6908" max="7158" width="9.140625" style="26"/>
    <col min="7159" max="7159" width="1.85546875" style="26" customWidth="1"/>
    <col min="7160" max="7160" width="2" style="26" customWidth="1"/>
    <col min="7161" max="7161" width="65.85546875" style="26" customWidth="1"/>
    <col min="7162" max="7163" width="14.42578125" style="26" customWidth="1"/>
    <col min="7164" max="7414" width="9.140625" style="26"/>
    <col min="7415" max="7415" width="1.85546875" style="26" customWidth="1"/>
    <col min="7416" max="7416" width="2" style="26" customWidth="1"/>
    <col min="7417" max="7417" width="65.85546875" style="26" customWidth="1"/>
    <col min="7418" max="7419" width="14.42578125" style="26" customWidth="1"/>
    <col min="7420" max="7670" width="9.140625" style="26"/>
    <col min="7671" max="7671" width="1.85546875" style="26" customWidth="1"/>
    <col min="7672" max="7672" width="2" style="26" customWidth="1"/>
    <col min="7673" max="7673" width="65.85546875" style="26" customWidth="1"/>
    <col min="7674" max="7675" width="14.42578125" style="26" customWidth="1"/>
    <col min="7676" max="7926" width="9.140625" style="26"/>
    <col min="7927" max="7927" width="1.85546875" style="26" customWidth="1"/>
    <col min="7928" max="7928" width="2" style="26" customWidth="1"/>
    <col min="7929" max="7929" width="65.85546875" style="26" customWidth="1"/>
    <col min="7930" max="7931" width="14.42578125" style="26" customWidth="1"/>
    <col min="7932" max="8182" width="9.140625" style="26"/>
    <col min="8183" max="8183" width="1.85546875" style="26" customWidth="1"/>
    <col min="8184" max="8184" width="2" style="26" customWidth="1"/>
    <col min="8185" max="8185" width="65.85546875" style="26" customWidth="1"/>
    <col min="8186" max="8187" width="14.42578125" style="26" customWidth="1"/>
    <col min="8188" max="8438" width="9.140625" style="26"/>
    <col min="8439" max="8439" width="1.85546875" style="26" customWidth="1"/>
    <col min="8440" max="8440" width="2" style="26" customWidth="1"/>
    <col min="8441" max="8441" width="65.85546875" style="26" customWidth="1"/>
    <col min="8442" max="8443" width="14.42578125" style="26" customWidth="1"/>
    <col min="8444" max="8694" width="9.140625" style="26"/>
    <col min="8695" max="8695" width="1.85546875" style="26" customWidth="1"/>
    <col min="8696" max="8696" width="2" style="26" customWidth="1"/>
    <col min="8697" max="8697" width="65.85546875" style="26" customWidth="1"/>
    <col min="8698" max="8699" width="14.42578125" style="26" customWidth="1"/>
    <col min="8700" max="8950" width="9.140625" style="26"/>
    <col min="8951" max="8951" width="1.85546875" style="26" customWidth="1"/>
    <col min="8952" max="8952" width="2" style="26" customWidth="1"/>
    <col min="8953" max="8953" width="65.85546875" style="26" customWidth="1"/>
    <col min="8954" max="8955" width="14.42578125" style="26" customWidth="1"/>
    <col min="8956" max="9206" width="9.140625" style="26"/>
    <col min="9207" max="9207" width="1.85546875" style="26" customWidth="1"/>
    <col min="9208" max="9208" width="2" style="26" customWidth="1"/>
    <col min="9209" max="9209" width="65.85546875" style="26" customWidth="1"/>
    <col min="9210" max="9211" width="14.42578125" style="26" customWidth="1"/>
    <col min="9212" max="9462" width="9.140625" style="26"/>
    <col min="9463" max="9463" width="1.85546875" style="26" customWidth="1"/>
    <col min="9464" max="9464" width="2" style="26" customWidth="1"/>
    <col min="9465" max="9465" width="65.85546875" style="26" customWidth="1"/>
    <col min="9466" max="9467" width="14.42578125" style="26" customWidth="1"/>
    <col min="9468" max="9718" width="9.140625" style="26"/>
    <col min="9719" max="9719" width="1.85546875" style="26" customWidth="1"/>
    <col min="9720" max="9720" width="2" style="26" customWidth="1"/>
    <col min="9721" max="9721" width="65.85546875" style="26" customWidth="1"/>
    <col min="9722" max="9723" width="14.42578125" style="26" customWidth="1"/>
    <col min="9724" max="9974" width="9.140625" style="26"/>
    <col min="9975" max="9975" width="1.85546875" style="26" customWidth="1"/>
    <col min="9976" max="9976" width="2" style="26" customWidth="1"/>
    <col min="9977" max="9977" width="65.85546875" style="26" customWidth="1"/>
    <col min="9978" max="9979" width="14.42578125" style="26" customWidth="1"/>
    <col min="9980" max="10230" width="9.140625" style="26"/>
    <col min="10231" max="10231" width="1.85546875" style="26" customWidth="1"/>
    <col min="10232" max="10232" width="2" style="26" customWidth="1"/>
    <col min="10233" max="10233" width="65.85546875" style="26" customWidth="1"/>
    <col min="10234" max="10235" width="14.42578125" style="26" customWidth="1"/>
    <col min="10236" max="10486" width="9.140625" style="26"/>
    <col min="10487" max="10487" width="1.85546875" style="26" customWidth="1"/>
    <col min="10488" max="10488" width="2" style="26" customWidth="1"/>
    <col min="10489" max="10489" width="65.85546875" style="26" customWidth="1"/>
    <col min="10490" max="10491" width="14.42578125" style="26" customWidth="1"/>
    <col min="10492" max="10742" width="9.140625" style="26"/>
    <col min="10743" max="10743" width="1.85546875" style="26" customWidth="1"/>
    <col min="10744" max="10744" width="2" style="26" customWidth="1"/>
    <col min="10745" max="10745" width="65.85546875" style="26" customWidth="1"/>
    <col min="10746" max="10747" width="14.42578125" style="26" customWidth="1"/>
    <col min="10748" max="10998" width="9.140625" style="26"/>
    <col min="10999" max="10999" width="1.85546875" style="26" customWidth="1"/>
    <col min="11000" max="11000" width="2" style="26" customWidth="1"/>
    <col min="11001" max="11001" width="65.85546875" style="26" customWidth="1"/>
    <col min="11002" max="11003" width="14.42578125" style="26" customWidth="1"/>
    <col min="11004" max="11254" width="9.140625" style="26"/>
    <col min="11255" max="11255" width="1.85546875" style="26" customWidth="1"/>
    <col min="11256" max="11256" width="2" style="26" customWidth="1"/>
    <col min="11257" max="11257" width="65.85546875" style="26" customWidth="1"/>
    <col min="11258" max="11259" width="14.42578125" style="26" customWidth="1"/>
    <col min="11260" max="11510" width="9.140625" style="26"/>
    <col min="11511" max="11511" width="1.85546875" style="26" customWidth="1"/>
    <col min="11512" max="11512" width="2" style="26" customWidth="1"/>
    <col min="11513" max="11513" width="65.85546875" style="26" customWidth="1"/>
    <col min="11514" max="11515" width="14.42578125" style="26" customWidth="1"/>
    <col min="11516" max="11766" width="9.140625" style="26"/>
    <col min="11767" max="11767" width="1.85546875" style="26" customWidth="1"/>
    <col min="11768" max="11768" width="2" style="26" customWidth="1"/>
    <col min="11769" max="11769" width="65.85546875" style="26" customWidth="1"/>
    <col min="11770" max="11771" width="14.42578125" style="26" customWidth="1"/>
    <col min="11772" max="12022" width="9.140625" style="26"/>
    <col min="12023" max="12023" width="1.85546875" style="26" customWidth="1"/>
    <col min="12024" max="12024" width="2" style="26" customWidth="1"/>
    <col min="12025" max="12025" width="65.85546875" style="26" customWidth="1"/>
    <col min="12026" max="12027" width="14.42578125" style="26" customWidth="1"/>
    <col min="12028" max="12278" width="9.140625" style="26"/>
    <col min="12279" max="12279" width="1.85546875" style="26" customWidth="1"/>
    <col min="12280" max="12280" width="2" style="26" customWidth="1"/>
    <col min="12281" max="12281" width="65.85546875" style="26" customWidth="1"/>
    <col min="12282" max="12283" width="14.42578125" style="26" customWidth="1"/>
    <col min="12284" max="12534" width="9.140625" style="26"/>
    <col min="12535" max="12535" width="1.85546875" style="26" customWidth="1"/>
    <col min="12536" max="12536" width="2" style="26" customWidth="1"/>
    <col min="12537" max="12537" width="65.85546875" style="26" customWidth="1"/>
    <col min="12538" max="12539" width="14.42578125" style="26" customWidth="1"/>
    <col min="12540" max="12790" width="9.140625" style="26"/>
    <col min="12791" max="12791" width="1.85546875" style="26" customWidth="1"/>
    <col min="12792" max="12792" width="2" style="26" customWidth="1"/>
    <col min="12793" max="12793" width="65.85546875" style="26" customWidth="1"/>
    <col min="12794" max="12795" width="14.42578125" style="26" customWidth="1"/>
    <col min="12796" max="13046" width="9.140625" style="26"/>
    <col min="13047" max="13047" width="1.85546875" style="26" customWidth="1"/>
    <col min="13048" max="13048" width="2" style="26" customWidth="1"/>
    <col min="13049" max="13049" width="65.85546875" style="26" customWidth="1"/>
    <col min="13050" max="13051" width="14.42578125" style="26" customWidth="1"/>
    <col min="13052" max="13302" width="9.140625" style="26"/>
    <col min="13303" max="13303" width="1.85546875" style="26" customWidth="1"/>
    <col min="13304" max="13304" width="2" style="26" customWidth="1"/>
    <col min="13305" max="13305" width="65.85546875" style="26" customWidth="1"/>
    <col min="13306" max="13307" width="14.42578125" style="26" customWidth="1"/>
    <col min="13308" max="13558" width="9.140625" style="26"/>
    <col min="13559" max="13559" width="1.85546875" style="26" customWidth="1"/>
    <col min="13560" max="13560" width="2" style="26" customWidth="1"/>
    <col min="13561" max="13561" width="65.85546875" style="26" customWidth="1"/>
    <col min="13562" max="13563" width="14.42578125" style="26" customWidth="1"/>
    <col min="13564" max="13814" width="9.140625" style="26"/>
    <col min="13815" max="13815" width="1.85546875" style="26" customWidth="1"/>
    <col min="13816" max="13816" width="2" style="26" customWidth="1"/>
    <col min="13817" max="13817" width="65.85546875" style="26" customWidth="1"/>
    <col min="13818" max="13819" width="14.42578125" style="26" customWidth="1"/>
    <col min="13820" max="14070" width="9.140625" style="26"/>
    <col min="14071" max="14071" width="1.85546875" style="26" customWidth="1"/>
    <col min="14072" max="14072" width="2" style="26" customWidth="1"/>
    <col min="14073" max="14073" width="65.85546875" style="26" customWidth="1"/>
    <col min="14074" max="14075" width="14.42578125" style="26" customWidth="1"/>
    <col min="14076" max="14326" width="9.140625" style="26"/>
    <col min="14327" max="14327" width="1.85546875" style="26" customWidth="1"/>
    <col min="14328" max="14328" width="2" style="26" customWidth="1"/>
    <col min="14329" max="14329" width="65.85546875" style="26" customWidth="1"/>
    <col min="14330" max="14331" width="14.42578125" style="26" customWidth="1"/>
    <col min="14332" max="14582" width="9.140625" style="26"/>
    <col min="14583" max="14583" width="1.85546875" style="26" customWidth="1"/>
    <col min="14584" max="14584" width="2" style="26" customWidth="1"/>
    <col min="14585" max="14585" width="65.85546875" style="26" customWidth="1"/>
    <col min="14586" max="14587" width="14.42578125" style="26" customWidth="1"/>
    <col min="14588" max="14838" width="9.140625" style="26"/>
    <col min="14839" max="14839" width="1.85546875" style="26" customWidth="1"/>
    <col min="14840" max="14840" width="2" style="26" customWidth="1"/>
    <col min="14841" max="14841" width="65.85546875" style="26" customWidth="1"/>
    <col min="14842" max="14843" width="14.42578125" style="26" customWidth="1"/>
    <col min="14844" max="15094" width="9.140625" style="26"/>
    <col min="15095" max="15095" width="1.85546875" style="26" customWidth="1"/>
    <col min="15096" max="15096" width="2" style="26" customWidth="1"/>
    <col min="15097" max="15097" width="65.85546875" style="26" customWidth="1"/>
    <col min="15098" max="15099" width="14.42578125" style="26" customWidth="1"/>
    <col min="15100" max="15350" width="9.140625" style="26"/>
    <col min="15351" max="15351" width="1.85546875" style="26" customWidth="1"/>
    <col min="15352" max="15352" width="2" style="26" customWidth="1"/>
    <col min="15353" max="15353" width="65.85546875" style="26" customWidth="1"/>
    <col min="15354" max="15355" width="14.42578125" style="26" customWidth="1"/>
    <col min="15356" max="15606" width="9.140625" style="26"/>
    <col min="15607" max="15607" width="1.85546875" style="26" customWidth="1"/>
    <col min="15608" max="15608" width="2" style="26" customWidth="1"/>
    <col min="15609" max="15609" width="65.85546875" style="26" customWidth="1"/>
    <col min="15610" max="15611" width="14.42578125" style="26" customWidth="1"/>
    <col min="15612" max="15862" width="9.140625" style="26"/>
    <col min="15863" max="15863" width="1.85546875" style="26" customWidth="1"/>
    <col min="15864" max="15864" width="2" style="26" customWidth="1"/>
    <col min="15865" max="15865" width="65.85546875" style="26" customWidth="1"/>
    <col min="15866" max="15867" width="14.42578125" style="26" customWidth="1"/>
    <col min="15868" max="16118" width="9.140625" style="26"/>
    <col min="16119" max="16119" width="1.85546875" style="26" customWidth="1"/>
    <col min="16120" max="16120" width="2" style="26" customWidth="1"/>
    <col min="16121" max="16121" width="65.85546875" style="26" customWidth="1"/>
    <col min="16122" max="16123" width="14.42578125" style="26" customWidth="1"/>
    <col min="16124" max="16384" width="9.140625" style="26"/>
  </cols>
  <sheetData>
    <row r="2" spans="3:12" ht="20.25" customHeight="1" x14ac:dyDescent="0.3">
      <c r="C2" s="104" t="s">
        <v>78</v>
      </c>
      <c r="D2" s="104"/>
      <c r="E2" s="104"/>
    </row>
    <row r="3" spans="3:12" ht="17.25" customHeight="1" x14ac:dyDescent="0.3">
      <c r="C3" s="104" t="s">
        <v>56</v>
      </c>
      <c r="D3" s="104"/>
      <c r="E3" s="104"/>
    </row>
    <row r="4" spans="3:12" ht="20.25" x14ac:dyDescent="0.3">
      <c r="C4" s="104" t="s">
        <v>116</v>
      </c>
      <c r="D4" s="104"/>
      <c r="E4" s="104"/>
    </row>
    <row r="5" spans="3:12" x14ac:dyDescent="0.2">
      <c r="E5" s="89"/>
    </row>
    <row r="6" spans="3:12" x14ac:dyDescent="0.2">
      <c r="E6" s="89" t="str">
        <f>'Ф1 конс'!C5</f>
        <v>в млн.тенге</v>
      </c>
    </row>
    <row r="7" spans="3:12" ht="42.75" customHeight="1" x14ac:dyDescent="0.2">
      <c r="C7" s="60"/>
      <c r="D7" s="56" t="s">
        <v>118</v>
      </c>
      <c r="E7" s="56" t="s">
        <v>119</v>
      </c>
    </row>
    <row r="8" spans="3:12" ht="25.5" x14ac:dyDescent="0.2">
      <c r="C8" s="39" t="s">
        <v>38</v>
      </c>
      <c r="D8" s="65"/>
      <c r="E8" s="90"/>
    </row>
    <row r="9" spans="3:12" x14ac:dyDescent="0.2">
      <c r="C9" s="40" t="s">
        <v>39</v>
      </c>
      <c r="D9" s="65"/>
      <c r="E9" s="90"/>
    </row>
    <row r="10" spans="3:12" x14ac:dyDescent="0.2">
      <c r="C10" s="41" t="s">
        <v>85</v>
      </c>
      <c r="D10" s="63">
        <v>173151</v>
      </c>
      <c r="E10" s="70">
        <v>123959</v>
      </c>
    </row>
    <row r="11" spans="3:12" x14ac:dyDescent="0.2">
      <c r="C11" s="41" t="s">
        <v>86</v>
      </c>
      <c r="D11" s="63">
        <v>-88631</v>
      </c>
      <c r="E11" s="70">
        <v>-80684</v>
      </c>
    </row>
    <row r="12" spans="3:12" ht="25.5" x14ac:dyDescent="0.2">
      <c r="C12" s="41" t="s">
        <v>87</v>
      </c>
      <c r="D12" s="72">
        <v>-3160</v>
      </c>
      <c r="E12" s="70">
        <v>-2337</v>
      </c>
      <c r="L12" s="59"/>
    </row>
    <row r="13" spans="3:12" x14ac:dyDescent="0.2">
      <c r="C13" s="41" t="s">
        <v>71</v>
      </c>
      <c r="D13" s="63">
        <v>165225</v>
      </c>
      <c r="E13" s="70">
        <v>117453</v>
      </c>
    </row>
    <row r="14" spans="3:12" x14ac:dyDescent="0.2">
      <c r="C14" s="41" t="s">
        <v>72</v>
      </c>
      <c r="D14" s="63">
        <v>-25105</v>
      </c>
      <c r="E14" s="70">
        <v>-9887</v>
      </c>
    </row>
    <row r="15" spans="3:12" x14ac:dyDescent="0.2">
      <c r="C15" s="41" t="s">
        <v>40</v>
      </c>
      <c r="D15" s="63">
        <v>4274</v>
      </c>
      <c r="E15" s="70">
        <v>2365</v>
      </c>
    </row>
    <row r="16" spans="3:12" x14ac:dyDescent="0.2">
      <c r="C16" s="41" t="s">
        <v>88</v>
      </c>
      <c r="D16" s="63">
        <v>-48767</v>
      </c>
      <c r="E16" s="70">
        <v>-34716</v>
      </c>
    </row>
    <row r="17" spans="3:10" ht="25.5" x14ac:dyDescent="0.2">
      <c r="C17" s="42" t="s">
        <v>89</v>
      </c>
      <c r="D17" s="64">
        <f>SUM(D10:D16)</f>
        <v>176987</v>
      </c>
      <c r="E17" s="91">
        <f>SUM(E10:E16)</f>
        <v>116153</v>
      </c>
    </row>
    <row r="18" spans="3:10" s="35" customFormat="1" ht="18.75" customHeight="1" x14ac:dyDescent="0.2">
      <c r="C18" s="43"/>
      <c r="D18" s="66"/>
      <c r="E18" s="92"/>
      <c r="G18" s="59"/>
      <c r="H18" s="59"/>
      <c r="I18" s="59"/>
      <c r="J18" s="26"/>
    </row>
    <row r="19" spans="3:10" ht="15" x14ac:dyDescent="0.25">
      <c r="C19" s="61" t="s">
        <v>41</v>
      </c>
      <c r="D19" s="65"/>
      <c r="E19" s="90"/>
    </row>
    <row r="20" spans="3:10" x14ac:dyDescent="0.2">
      <c r="C20" s="42" t="s">
        <v>42</v>
      </c>
      <c r="D20" s="66"/>
      <c r="E20" s="92"/>
    </row>
    <row r="21" spans="3:10" x14ac:dyDescent="0.2">
      <c r="C21" s="44" t="s">
        <v>2</v>
      </c>
      <c r="D21" s="63">
        <v>-8351</v>
      </c>
      <c r="E21" s="70">
        <v>-3461</v>
      </c>
    </row>
    <row r="22" spans="3:10" ht="33" customHeight="1" x14ac:dyDescent="0.2">
      <c r="C22" s="44" t="s">
        <v>43</v>
      </c>
      <c r="D22" s="63">
        <v>468</v>
      </c>
      <c r="E22" s="70">
        <v>-4040</v>
      </c>
    </row>
    <row r="23" spans="3:10" x14ac:dyDescent="0.2">
      <c r="C23" s="44" t="s">
        <v>4</v>
      </c>
      <c r="D23" s="63">
        <v>-15606</v>
      </c>
      <c r="E23" s="70">
        <v>-15290</v>
      </c>
    </row>
    <row r="24" spans="3:10" x14ac:dyDescent="0.2">
      <c r="C24" s="41" t="s">
        <v>44</v>
      </c>
      <c r="D24" s="63">
        <v>-171190</v>
      </c>
      <c r="E24" s="70">
        <v>-189872</v>
      </c>
    </row>
    <row r="25" spans="3:10" x14ac:dyDescent="0.2">
      <c r="C25" s="41" t="s">
        <v>7</v>
      </c>
      <c r="D25" s="63">
        <v>-7939</v>
      </c>
      <c r="E25" s="70">
        <v>2531</v>
      </c>
    </row>
    <row r="26" spans="3:10" x14ac:dyDescent="0.2">
      <c r="C26" s="42" t="s">
        <v>90</v>
      </c>
      <c r="D26" s="63"/>
      <c r="E26" s="70"/>
    </row>
    <row r="27" spans="3:10" x14ac:dyDescent="0.2">
      <c r="C27" s="44" t="s">
        <v>45</v>
      </c>
      <c r="D27" s="63">
        <v>1029</v>
      </c>
      <c r="E27" s="70">
        <v>-43971</v>
      </c>
    </row>
    <row r="28" spans="3:10" x14ac:dyDescent="0.2">
      <c r="C28" s="44" t="s">
        <v>46</v>
      </c>
      <c r="D28" s="63">
        <v>273990</v>
      </c>
      <c r="E28" s="70">
        <v>121797</v>
      </c>
    </row>
    <row r="29" spans="3:10" ht="27.75" customHeight="1" x14ac:dyDescent="0.2">
      <c r="C29" s="44" t="s">
        <v>47</v>
      </c>
      <c r="D29" s="63">
        <v>4075</v>
      </c>
      <c r="E29" s="70">
        <v>-1312</v>
      </c>
    </row>
    <row r="30" spans="3:10" x14ac:dyDescent="0.2">
      <c r="C30" s="44" t="s">
        <v>15</v>
      </c>
      <c r="D30" s="70">
        <v>9582</v>
      </c>
      <c r="E30" s="70">
        <v>-26941</v>
      </c>
    </row>
    <row r="31" spans="3:10" ht="25.5" x14ac:dyDescent="0.2">
      <c r="C31" s="42" t="s">
        <v>91</v>
      </c>
      <c r="D31" s="64">
        <f>SUM(D17:D30)</f>
        <v>263045</v>
      </c>
      <c r="E31" s="91">
        <f>SUM(E17:E30)</f>
        <v>-44406</v>
      </c>
    </row>
    <row r="32" spans="3:10" x14ac:dyDescent="0.2">
      <c r="C32" s="60"/>
      <c r="D32" s="65"/>
      <c r="E32" s="90"/>
    </row>
    <row r="33" spans="3:5" x14ac:dyDescent="0.2">
      <c r="C33" s="44" t="s">
        <v>48</v>
      </c>
      <c r="D33" s="63">
        <v>-11533</v>
      </c>
      <c r="E33" s="70">
        <v>-9399</v>
      </c>
    </row>
    <row r="34" spans="3:5" x14ac:dyDescent="0.2">
      <c r="C34" s="60"/>
      <c r="D34" s="65"/>
      <c r="E34" s="90"/>
    </row>
    <row r="35" spans="3:5" ht="25.5" x14ac:dyDescent="0.2">
      <c r="C35" s="45" t="s">
        <v>49</v>
      </c>
      <c r="D35" s="64">
        <f>SUM(D31:D33)</f>
        <v>251512</v>
      </c>
      <c r="E35" s="91">
        <f>SUM(E31:E33)</f>
        <v>-53805</v>
      </c>
    </row>
    <row r="36" spans="3:5" x14ac:dyDescent="0.2">
      <c r="C36" s="62"/>
      <c r="D36" s="67"/>
      <c r="E36" s="93"/>
    </row>
    <row r="37" spans="3:5" ht="25.5" x14ac:dyDescent="0.2">
      <c r="C37" s="39" t="s">
        <v>50</v>
      </c>
      <c r="D37" s="66"/>
      <c r="E37" s="92"/>
    </row>
    <row r="38" spans="3:5" x14ac:dyDescent="0.2">
      <c r="C38" s="44" t="s">
        <v>102</v>
      </c>
      <c r="D38" s="63">
        <v>-12401</v>
      </c>
      <c r="E38" s="70">
        <v>-7612</v>
      </c>
    </row>
    <row r="39" spans="3:5" x14ac:dyDescent="0.2">
      <c r="C39" s="44" t="s">
        <v>103</v>
      </c>
      <c r="D39" s="70">
        <v>256</v>
      </c>
      <c r="E39" s="70">
        <v>312</v>
      </c>
    </row>
    <row r="40" spans="3:5" ht="30" customHeight="1" x14ac:dyDescent="0.2">
      <c r="C40" s="44" t="s">
        <v>104</v>
      </c>
      <c r="D40" s="63">
        <v>594883</v>
      </c>
      <c r="E40" s="70">
        <v>139238</v>
      </c>
    </row>
    <row r="41" spans="3:5" ht="31.5" customHeight="1" x14ac:dyDescent="0.2">
      <c r="C41" s="44" t="s">
        <v>105</v>
      </c>
      <c r="D41" s="63">
        <v>-641010</v>
      </c>
      <c r="E41" s="70">
        <v>-133621</v>
      </c>
    </row>
    <row r="42" spans="3:5" ht="28.5" customHeight="1" x14ac:dyDescent="0.2">
      <c r="C42" s="45" t="s">
        <v>51</v>
      </c>
      <c r="D42" s="64">
        <f>SUM(D38:D41)</f>
        <v>-58272</v>
      </c>
      <c r="E42" s="91">
        <f>SUM(E38:E41)</f>
        <v>-1683</v>
      </c>
    </row>
    <row r="43" spans="3:5" x14ac:dyDescent="0.2">
      <c r="C43" s="60"/>
      <c r="D43" s="65"/>
      <c r="E43" s="90"/>
    </row>
    <row r="44" spans="3:5" ht="26.25" customHeight="1" x14ac:dyDescent="0.2">
      <c r="C44" s="39" t="s">
        <v>52</v>
      </c>
      <c r="D44" s="65"/>
      <c r="E44" s="90"/>
    </row>
    <row r="45" spans="3:5" x14ac:dyDescent="0.2">
      <c r="C45" s="44" t="s">
        <v>106</v>
      </c>
      <c r="D45" s="63">
        <v>-85209</v>
      </c>
      <c r="E45" s="70">
        <v>-30154</v>
      </c>
    </row>
    <row r="46" spans="3:5" x14ac:dyDescent="0.2">
      <c r="C46" s="44" t="s">
        <v>107</v>
      </c>
      <c r="D46" s="63">
        <v>0</v>
      </c>
      <c r="E46" s="70">
        <v>-6827</v>
      </c>
    </row>
    <row r="47" spans="3:5" x14ac:dyDescent="0.2">
      <c r="C47" s="44" t="s">
        <v>108</v>
      </c>
      <c r="D47" s="63">
        <v>-11368</v>
      </c>
      <c r="E47" s="70">
        <v>-3924</v>
      </c>
    </row>
    <row r="48" spans="3:5" ht="27" customHeight="1" x14ac:dyDescent="0.2">
      <c r="C48" s="45" t="s">
        <v>53</v>
      </c>
      <c r="D48" s="64">
        <f>SUM(D45:D47)</f>
        <v>-96577</v>
      </c>
      <c r="E48" s="91">
        <f>SUM(E45:E47)</f>
        <v>-40905</v>
      </c>
    </row>
    <row r="49" spans="3:8" x14ac:dyDescent="0.2">
      <c r="C49" s="60"/>
      <c r="D49" s="65"/>
      <c r="E49" s="90"/>
    </row>
    <row r="50" spans="3:8" ht="25.5" x14ac:dyDescent="0.2">
      <c r="C50" s="41" t="s">
        <v>109</v>
      </c>
      <c r="D50" s="63">
        <v>516</v>
      </c>
      <c r="E50" s="70">
        <v>12500</v>
      </c>
    </row>
    <row r="51" spans="3:8" x14ac:dyDescent="0.2">
      <c r="C51" s="60"/>
      <c r="D51" s="65"/>
      <c r="E51" s="90"/>
    </row>
    <row r="52" spans="3:8" ht="25.5" x14ac:dyDescent="0.2">
      <c r="C52" s="46" t="s">
        <v>110</v>
      </c>
      <c r="D52" s="64">
        <f>SUM(D35,D42,D48,D50)</f>
        <v>97179</v>
      </c>
      <c r="E52" s="91">
        <f>SUM(E35,E42,E48,E50)</f>
        <v>-83893</v>
      </c>
    </row>
    <row r="53" spans="3:8" x14ac:dyDescent="0.2">
      <c r="C53" s="60"/>
      <c r="D53" s="64"/>
      <c r="E53" s="91"/>
    </row>
    <row r="54" spans="3:8" x14ac:dyDescent="0.2">
      <c r="C54" s="46" t="s">
        <v>54</v>
      </c>
      <c r="D54" s="64">
        <f>'Ф1 конс'!C9</f>
        <v>168463</v>
      </c>
      <c r="E54" s="91">
        <v>304827</v>
      </c>
    </row>
    <row r="55" spans="3:8" x14ac:dyDescent="0.2">
      <c r="C55" s="46" t="s">
        <v>55</v>
      </c>
      <c r="D55" s="64">
        <f>'Ф1 конс'!B9</f>
        <v>265642</v>
      </c>
      <c r="E55" s="91">
        <f>E54+E52</f>
        <v>220934</v>
      </c>
      <c r="F55" s="58"/>
      <c r="G55" s="97"/>
      <c r="H55" s="97"/>
    </row>
    <row r="57" spans="3:8" x14ac:dyDescent="0.2">
      <c r="D57" s="49">
        <f>D52+D54-D55</f>
        <v>0</v>
      </c>
      <c r="E57" s="96"/>
    </row>
    <row r="58" spans="3:8" x14ac:dyDescent="0.2">
      <c r="D58" s="69"/>
    </row>
    <row r="60" spans="3:8" ht="15" x14ac:dyDescent="0.25">
      <c r="C60" s="10" t="str">
        <f>'Ф1 конс'!A50</f>
        <v>И.о Председателя Правления</v>
      </c>
      <c r="D60" s="10"/>
      <c r="E60" s="95" t="str">
        <f>'Ф1 конс'!C50</f>
        <v>Миронов П.В.</v>
      </c>
    </row>
    <row r="61" spans="3:8" ht="15" x14ac:dyDescent="0.25">
      <c r="C61" s="2"/>
      <c r="D61" s="23"/>
      <c r="E61" s="95"/>
    </row>
    <row r="62" spans="3:8" ht="15" x14ac:dyDescent="0.25">
      <c r="C62" s="10" t="str">
        <f>'Ф1 конс'!A52</f>
        <v>Главный бухгалтер</v>
      </c>
      <c r="D62" s="10"/>
      <c r="E62" s="95" t="str">
        <f>'Ф1 конс'!C52</f>
        <v>Уалибекова Н.А.</v>
      </c>
    </row>
    <row r="63" spans="3:8" x14ac:dyDescent="0.2">
      <c r="C63" s="2"/>
      <c r="D63" s="23"/>
      <c r="E63" s="47"/>
    </row>
    <row r="64" spans="3:8" x14ac:dyDescent="0.2">
      <c r="C64" s="2"/>
      <c r="D64" s="23"/>
      <c r="E64" s="47"/>
    </row>
    <row r="65" spans="3:5" x14ac:dyDescent="0.2">
      <c r="C65" s="2"/>
      <c r="D65" s="23"/>
      <c r="E65" s="47"/>
    </row>
    <row r="66" spans="3:5" x14ac:dyDescent="0.2">
      <c r="C66" s="2"/>
      <c r="D66" s="23"/>
      <c r="E66" s="47"/>
    </row>
    <row r="67" spans="3:5" x14ac:dyDescent="0.2">
      <c r="C67" s="2"/>
      <c r="D67" s="23"/>
      <c r="E67" s="47"/>
    </row>
    <row r="68" spans="3:5" x14ac:dyDescent="0.2">
      <c r="C68" s="11" t="str">
        <f>'Ф1 конс'!A58</f>
        <v>Исполнитель Данабекова А.Ж.</v>
      </c>
      <c r="D68" s="23"/>
      <c r="E68" s="47"/>
    </row>
    <row r="69" spans="3:5" x14ac:dyDescent="0.2">
      <c r="C69" s="11" t="str">
        <f>'Ф1 конс'!A59</f>
        <v>Тел.258-59-55 вн.2029</v>
      </c>
      <c r="D69" s="23"/>
      <c r="E69" s="47"/>
    </row>
  </sheetData>
  <mergeCells count="3">
    <mergeCell ref="C4:E4"/>
    <mergeCell ref="C2:E2"/>
    <mergeCell ref="C3:E3"/>
  </mergeCells>
  <conditionalFormatting sqref="E57">
    <cfRule type="cellIs" dxfId="4" priority="3" operator="notEqual">
      <formula>0</formula>
    </cfRule>
  </conditionalFormatting>
  <conditionalFormatting sqref="D57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S80"/>
  <sheetViews>
    <sheetView zoomScale="80" zoomScaleNormal="80" workbookViewId="0"/>
  </sheetViews>
  <sheetFormatPr defaultColWidth="9.140625" defaultRowHeight="12.75" x14ac:dyDescent="0.2"/>
  <cols>
    <col min="1" max="1" width="9.140625" style="26"/>
    <col min="2" max="2" width="34.7109375" style="26" customWidth="1"/>
    <col min="3" max="3" width="15" style="26" customWidth="1"/>
    <col min="4" max="6" width="17" style="25" customWidth="1"/>
    <col min="7" max="7" width="16.7109375" style="25" customWidth="1"/>
    <col min="8" max="8" width="19.140625" style="25" customWidth="1"/>
    <col min="9" max="9" width="17" style="25" customWidth="1"/>
    <col min="10" max="10" width="9.140625" style="26"/>
    <col min="11" max="11" width="10.28515625" style="26" bestFit="1" customWidth="1"/>
    <col min="12" max="12" width="12.28515625" style="26" bestFit="1" customWidth="1"/>
    <col min="13" max="14" width="9.42578125" style="26" bestFit="1" customWidth="1"/>
    <col min="15" max="15" width="11.7109375" style="26" bestFit="1" customWidth="1"/>
    <col min="16" max="16" width="11.140625" style="26" bestFit="1" customWidth="1"/>
    <col min="17" max="17" width="9.28515625" style="26" bestFit="1" customWidth="1"/>
    <col min="18" max="18" width="12.28515625" style="26" bestFit="1" customWidth="1"/>
    <col min="19" max="19" width="13.28515625" style="26" bestFit="1" customWidth="1"/>
    <col min="20" max="16384" width="9.140625" style="26"/>
  </cols>
  <sheetData>
    <row r="2" spans="2:19" ht="18" customHeight="1" x14ac:dyDescent="0.3">
      <c r="B2" s="104" t="s">
        <v>77</v>
      </c>
      <c r="C2" s="104"/>
      <c r="D2" s="104"/>
      <c r="E2" s="104"/>
      <c r="F2" s="104"/>
      <c r="G2" s="104"/>
      <c r="H2" s="104"/>
      <c r="I2" s="104"/>
    </row>
    <row r="3" spans="2:19" ht="18" customHeight="1" x14ac:dyDescent="0.3">
      <c r="B3" s="104" t="s">
        <v>116</v>
      </c>
      <c r="C3" s="104"/>
      <c r="D3" s="104"/>
      <c r="E3" s="104"/>
      <c r="F3" s="104"/>
      <c r="G3" s="104"/>
      <c r="H3" s="104"/>
      <c r="I3" s="104"/>
    </row>
    <row r="4" spans="2:19" ht="18" customHeight="1" x14ac:dyDescent="0.3">
      <c r="B4" s="101"/>
      <c r="C4" s="101"/>
      <c r="D4" s="101"/>
      <c r="E4" s="101"/>
      <c r="F4" s="101"/>
      <c r="G4" s="101"/>
      <c r="H4" s="101"/>
      <c r="I4" s="101"/>
    </row>
    <row r="5" spans="2:19" ht="18" customHeight="1" x14ac:dyDescent="0.25">
      <c r="B5" s="24"/>
      <c r="C5" s="24"/>
      <c r="I5" s="27" t="str">
        <f>'Ф1 конс'!C5</f>
        <v>в млн.тенге</v>
      </c>
    </row>
    <row r="6" spans="2:19" ht="156.75" customHeight="1" x14ac:dyDescent="0.2">
      <c r="B6" s="28"/>
      <c r="C6" s="105" t="s">
        <v>32</v>
      </c>
      <c r="D6" s="106" t="s">
        <v>19</v>
      </c>
      <c r="E6" s="51" t="s">
        <v>20</v>
      </c>
      <c r="F6" s="51" t="s">
        <v>112</v>
      </c>
      <c r="G6" s="51" t="s">
        <v>21</v>
      </c>
      <c r="H6" s="51" t="s">
        <v>33</v>
      </c>
      <c r="I6" s="51" t="s">
        <v>34</v>
      </c>
    </row>
    <row r="7" spans="2:19" ht="31.5" customHeight="1" x14ac:dyDescent="0.2">
      <c r="B7" s="28"/>
      <c r="C7" s="28" t="s">
        <v>35</v>
      </c>
      <c r="D7" s="29" t="s">
        <v>36</v>
      </c>
      <c r="E7" s="30"/>
      <c r="F7" s="30"/>
      <c r="G7" s="30"/>
      <c r="H7" s="30"/>
      <c r="I7" s="30"/>
    </row>
    <row r="8" spans="2:19" x14ac:dyDescent="0.2">
      <c r="B8" s="33" t="s">
        <v>113</v>
      </c>
      <c r="C8" s="64">
        <v>8653</v>
      </c>
      <c r="D8" s="64">
        <v>-144</v>
      </c>
      <c r="E8" s="64">
        <v>1308</v>
      </c>
      <c r="F8" s="64">
        <v>1830</v>
      </c>
      <c r="G8" s="64">
        <v>1709</v>
      </c>
      <c r="H8" s="64">
        <v>155870</v>
      </c>
      <c r="I8" s="64">
        <f>SUM(C8:H8)</f>
        <v>169226</v>
      </c>
      <c r="L8" s="58"/>
      <c r="M8" s="58"/>
      <c r="N8" s="58"/>
      <c r="O8" s="58"/>
      <c r="P8" s="58"/>
      <c r="Q8" s="58"/>
      <c r="R8" s="58"/>
      <c r="S8" s="58"/>
    </row>
    <row r="9" spans="2:19" x14ac:dyDescent="0.2">
      <c r="B9" s="33"/>
      <c r="C9" s="64"/>
      <c r="D9" s="64"/>
      <c r="E9" s="64"/>
      <c r="F9" s="64"/>
      <c r="G9" s="64"/>
      <c r="H9" s="64"/>
      <c r="I9" s="64"/>
      <c r="L9" s="58"/>
      <c r="M9" s="58"/>
      <c r="N9" s="58"/>
      <c r="O9" s="58"/>
      <c r="P9" s="58"/>
      <c r="Q9" s="58"/>
      <c r="R9" s="58"/>
      <c r="S9" s="58"/>
    </row>
    <row r="10" spans="2:19" s="79" customFormat="1" ht="25.5" x14ac:dyDescent="0.2">
      <c r="B10" s="78" t="s">
        <v>114</v>
      </c>
      <c r="C10" s="71"/>
      <c r="D10" s="71"/>
      <c r="E10" s="71"/>
      <c r="F10" s="71"/>
      <c r="G10" s="71"/>
      <c r="H10" s="71">
        <v>-12544</v>
      </c>
      <c r="I10" s="64">
        <f>SUM(C10:H10)</f>
        <v>-12544</v>
      </c>
      <c r="L10" s="80"/>
      <c r="M10" s="80"/>
      <c r="N10" s="80"/>
      <c r="O10" s="80"/>
      <c r="P10" s="80"/>
      <c r="Q10" s="80"/>
      <c r="R10" s="80"/>
      <c r="S10" s="80"/>
    </row>
    <row r="11" spans="2:19" s="81" customFormat="1" ht="25.5" x14ac:dyDescent="0.2">
      <c r="B11" s="83" t="s">
        <v>115</v>
      </c>
      <c r="C11" s="64">
        <f>SUM(C8:C10)</f>
        <v>8653</v>
      </c>
      <c r="D11" s="64">
        <f t="shared" ref="D11:H11" si="0">SUM(D8:D10)</f>
        <v>-144</v>
      </c>
      <c r="E11" s="64">
        <f t="shared" si="0"/>
        <v>1308</v>
      </c>
      <c r="F11" s="64">
        <f t="shared" si="0"/>
        <v>1830</v>
      </c>
      <c r="G11" s="64">
        <f t="shared" si="0"/>
        <v>1709</v>
      </c>
      <c r="H11" s="64">
        <f t="shared" si="0"/>
        <v>143326</v>
      </c>
      <c r="I11" s="64">
        <f>SUM(C11:H11)</f>
        <v>156682</v>
      </c>
      <c r="L11" s="82"/>
      <c r="M11" s="82"/>
      <c r="N11" s="82"/>
      <c r="O11" s="82"/>
      <c r="P11" s="82"/>
      <c r="Q11" s="82"/>
      <c r="R11" s="82"/>
      <c r="S11" s="82"/>
    </row>
    <row r="12" spans="2:19" x14ac:dyDescent="0.2">
      <c r="B12" s="50" t="s">
        <v>37</v>
      </c>
      <c r="C12" s="63"/>
      <c r="D12" s="63"/>
      <c r="E12" s="63"/>
      <c r="F12" s="63"/>
      <c r="G12" s="63"/>
      <c r="H12" s="63">
        <v>75851</v>
      </c>
      <c r="I12" s="64">
        <f>SUM(C12:H12)</f>
        <v>75851</v>
      </c>
      <c r="K12" s="49">
        <f>H12-'Ф2 конс'!D34</f>
        <v>0</v>
      </c>
      <c r="L12" s="58"/>
      <c r="M12" s="58"/>
      <c r="N12" s="58"/>
      <c r="O12" s="58"/>
      <c r="P12" s="58"/>
      <c r="Q12" s="58"/>
      <c r="R12" s="58"/>
      <c r="S12" s="58"/>
    </row>
    <row r="13" spans="2:19" ht="25.5" x14ac:dyDescent="0.2">
      <c r="B13" s="32" t="s">
        <v>58</v>
      </c>
      <c r="C13" s="63"/>
      <c r="D13" s="63"/>
      <c r="E13" s="63"/>
      <c r="F13" s="63">
        <v>-930</v>
      </c>
      <c r="G13" s="63"/>
      <c r="H13" s="63"/>
      <c r="I13" s="64">
        <f>SUM(C13:H13)</f>
        <v>-930</v>
      </c>
      <c r="L13" s="58"/>
      <c r="M13" s="58"/>
      <c r="N13" s="58"/>
      <c r="O13" s="58"/>
      <c r="P13" s="58"/>
      <c r="Q13" s="58"/>
      <c r="R13" s="58"/>
      <c r="S13" s="58"/>
    </row>
    <row r="14" spans="2:19" x14ac:dyDescent="0.2">
      <c r="B14" s="50" t="s">
        <v>60</v>
      </c>
      <c r="C14" s="64">
        <f>SUM(C12:C13)</f>
        <v>0</v>
      </c>
      <c r="D14" s="64">
        <f t="shared" ref="D14:H14" si="1">SUM(D12:D13)</f>
        <v>0</v>
      </c>
      <c r="E14" s="64">
        <f t="shared" si="1"/>
        <v>0</v>
      </c>
      <c r="F14" s="64">
        <f t="shared" ref="F14" si="2">SUM(F12:F13)</f>
        <v>-930</v>
      </c>
      <c r="G14" s="64">
        <f t="shared" si="1"/>
        <v>0</v>
      </c>
      <c r="H14" s="64">
        <f t="shared" si="1"/>
        <v>75851</v>
      </c>
      <c r="I14" s="64">
        <f>SUM(C14:H14)</f>
        <v>74921</v>
      </c>
      <c r="L14" s="58"/>
      <c r="M14" s="58"/>
      <c r="N14" s="58"/>
      <c r="O14" s="58"/>
      <c r="P14" s="58"/>
      <c r="Q14" s="58"/>
      <c r="R14" s="58"/>
      <c r="S14" s="58"/>
    </row>
    <row r="15" spans="2:19" ht="25.5" x14ac:dyDescent="0.2">
      <c r="B15" s="32" t="s">
        <v>59</v>
      </c>
      <c r="C15" s="63"/>
      <c r="D15" s="63"/>
      <c r="E15" s="63"/>
      <c r="F15" s="63"/>
      <c r="G15" s="63">
        <v>-38</v>
      </c>
      <c r="H15" s="63">
        <f>-G15</f>
        <v>38</v>
      </c>
      <c r="I15" s="64">
        <f>ROUND(SUM(C15:H15),0)</f>
        <v>0</v>
      </c>
      <c r="L15" s="58"/>
      <c r="M15" s="58"/>
      <c r="N15" s="58"/>
      <c r="O15" s="58"/>
      <c r="P15" s="58"/>
      <c r="Q15" s="58"/>
      <c r="R15" s="58"/>
      <c r="S15" s="58"/>
    </row>
    <row r="16" spans="2:19" x14ac:dyDescent="0.2">
      <c r="B16" s="32" t="s">
        <v>61</v>
      </c>
      <c r="C16" s="63"/>
      <c r="D16" s="63"/>
      <c r="E16" s="63"/>
      <c r="F16" s="63"/>
      <c r="G16" s="63"/>
      <c r="H16" s="63">
        <v>-31821</v>
      </c>
      <c r="I16" s="64">
        <f>ROUND(SUM(C16:H16),0)</f>
        <v>-31821</v>
      </c>
      <c r="L16" s="58"/>
      <c r="M16" s="58"/>
      <c r="N16" s="58"/>
      <c r="O16" s="58"/>
      <c r="P16" s="58"/>
      <c r="Q16" s="58"/>
      <c r="R16" s="58"/>
      <c r="S16" s="58"/>
    </row>
    <row r="17" spans="2:19" x14ac:dyDescent="0.2">
      <c r="B17" s="32" t="s">
        <v>62</v>
      </c>
      <c r="C17" s="63"/>
      <c r="D17" s="63"/>
      <c r="E17" s="63"/>
      <c r="F17" s="63"/>
      <c r="G17" s="63"/>
      <c r="H17" s="63"/>
      <c r="I17" s="64">
        <f>SUM(C17:H17)</f>
        <v>0</v>
      </c>
      <c r="L17" s="58"/>
      <c r="M17" s="58"/>
      <c r="N17" s="58"/>
      <c r="O17" s="58"/>
      <c r="P17" s="58"/>
      <c r="Q17" s="58"/>
      <c r="R17" s="58"/>
      <c r="S17" s="58"/>
    </row>
    <row r="18" spans="2:19" x14ac:dyDescent="0.2">
      <c r="B18" s="32" t="s">
        <v>63</v>
      </c>
      <c r="C18" s="63"/>
      <c r="D18" s="63"/>
      <c r="E18" s="63"/>
      <c r="F18" s="63"/>
      <c r="G18" s="63"/>
      <c r="H18" s="63"/>
      <c r="I18" s="64">
        <f>SUM(C18:H18)</f>
        <v>0</v>
      </c>
    </row>
    <row r="19" spans="2:19" x14ac:dyDescent="0.2">
      <c r="B19" s="32" t="s">
        <v>64</v>
      </c>
      <c r="C19" s="32"/>
      <c r="D19" s="30"/>
      <c r="E19" s="30"/>
      <c r="F19" s="30"/>
      <c r="G19" s="30"/>
      <c r="H19" s="30"/>
      <c r="I19" s="64">
        <f>SUM(C19:H19)</f>
        <v>0</v>
      </c>
    </row>
    <row r="20" spans="2:19" x14ac:dyDescent="0.2">
      <c r="B20" s="33" t="s">
        <v>123</v>
      </c>
      <c r="C20" s="64">
        <f>SUM(C11,C14:C19)</f>
        <v>8653</v>
      </c>
      <c r="D20" s="64">
        <f>SUM(D11,D14:D19)</f>
        <v>-144</v>
      </c>
      <c r="E20" s="64">
        <f>SUM(E11,E14:E19)</f>
        <v>1308</v>
      </c>
      <c r="F20" s="64">
        <f>SUM(F11,F14:F19)</f>
        <v>900</v>
      </c>
      <c r="G20" s="64">
        <f>SUM(G11,G14:G19)</f>
        <v>1671</v>
      </c>
      <c r="H20" s="64">
        <f>SUM(H11,H14:H19)</f>
        <v>187394</v>
      </c>
      <c r="I20" s="64">
        <f>SUM(I11,I14:I19)</f>
        <v>199782</v>
      </c>
      <c r="K20" s="25"/>
    </row>
    <row r="21" spans="2:19" x14ac:dyDescent="0.2">
      <c r="B21" s="28"/>
      <c r="C21" s="64"/>
      <c r="D21" s="64"/>
      <c r="E21" s="64"/>
      <c r="F21" s="64"/>
      <c r="G21" s="64"/>
      <c r="H21" s="64"/>
      <c r="I21" s="64"/>
    </row>
    <row r="22" spans="2:19" x14ac:dyDescent="0.2">
      <c r="B22" s="33" t="s">
        <v>111</v>
      </c>
      <c r="C22" s="73">
        <v>8653</v>
      </c>
      <c r="D22" s="73">
        <v>-144</v>
      </c>
      <c r="E22" s="73">
        <v>1308</v>
      </c>
      <c r="F22" s="73">
        <v>1865</v>
      </c>
      <c r="G22" s="73">
        <v>1661</v>
      </c>
      <c r="H22" s="73">
        <v>196717</v>
      </c>
      <c r="I22" s="64">
        <f>SUM(C22:H22)</f>
        <v>210060</v>
      </c>
    </row>
    <row r="23" spans="2:19" x14ac:dyDescent="0.2">
      <c r="B23" s="33"/>
      <c r="C23" s="31"/>
      <c r="D23" s="31"/>
      <c r="E23" s="31"/>
      <c r="F23" s="31"/>
      <c r="G23" s="31"/>
      <c r="H23" s="31"/>
      <c r="I23" s="64">
        <f>SUM(C23:H23)</f>
        <v>0</v>
      </c>
    </row>
    <row r="24" spans="2:19" x14ac:dyDescent="0.2">
      <c r="B24" s="50" t="s">
        <v>37</v>
      </c>
      <c r="C24" s="32"/>
      <c r="D24" s="30"/>
      <c r="E24" s="30"/>
      <c r="F24" s="64"/>
      <c r="G24" s="77"/>
      <c r="H24" s="77">
        <v>123136</v>
      </c>
      <c r="I24" s="64">
        <f>SUM(C24:H24)</f>
        <v>123136</v>
      </c>
      <c r="K24" s="49">
        <f>H24-'Ф2 конс'!C34</f>
        <v>0</v>
      </c>
    </row>
    <row r="25" spans="2:19" x14ac:dyDescent="0.2">
      <c r="B25" s="32" t="s">
        <v>69</v>
      </c>
      <c r="C25" s="32"/>
      <c r="D25" s="30"/>
      <c r="E25" s="30"/>
      <c r="F25" s="71">
        <v>-3181</v>
      </c>
      <c r="G25" s="77"/>
      <c r="H25" s="77">
        <v>0</v>
      </c>
      <c r="I25" s="64">
        <f>SUM(C25:H25)</f>
        <v>-3181</v>
      </c>
    </row>
    <row r="26" spans="2:19" x14ac:dyDescent="0.2">
      <c r="B26" s="50" t="s">
        <v>60</v>
      </c>
      <c r="C26" s="64">
        <f>SUM(C24:C25)</f>
        <v>0</v>
      </c>
      <c r="D26" s="64">
        <f t="shared" ref="D26:I26" si="3">SUM(D24:D25)</f>
        <v>0</v>
      </c>
      <c r="E26" s="64">
        <f t="shared" si="3"/>
        <v>0</v>
      </c>
      <c r="F26" s="64">
        <f t="shared" si="3"/>
        <v>-3181</v>
      </c>
      <c r="G26" s="64">
        <f t="shared" si="3"/>
        <v>0</v>
      </c>
      <c r="H26" s="64">
        <f t="shared" si="3"/>
        <v>123136</v>
      </c>
      <c r="I26" s="64">
        <f t="shared" si="3"/>
        <v>119955</v>
      </c>
    </row>
    <row r="27" spans="2:19" ht="25.5" x14ac:dyDescent="0.2">
      <c r="B27" s="32" t="s">
        <v>59</v>
      </c>
      <c r="C27" s="63"/>
      <c r="D27" s="63"/>
      <c r="E27" s="63"/>
      <c r="F27" s="71"/>
      <c r="G27" s="63">
        <v>-29</v>
      </c>
      <c r="H27" s="63">
        <f>-G27</f>
        <v>29</v>
      </c>
      <c r="I27" s="64">
        <f>ROUND(SUM(C27:H27),0)</f>
        <v>0</v>
      </c>
    </row>
    <row r="28" spans="2:19" x14ac:dyDescent="0.2">
      <c r="B28" s="32" t="s">
        <v>61</v>
      </c>
      <c r="C28" s="63"/>
      <c r="D28" s="63"/>
      <c r="E28" s="63"/>
      <c r="F28" s="71"/>
      <c r="G28" s="63"/>
      <c r="H28" s="63">
        <v>-86186</v>
      </c>
      <c r="I28" s="64">
        <f>SUM(C28:H28)</f>
        <v>-86186</v>
      </c>
    </row>
    <row r="29" spans="2:19" x14ac:dyDescent="0.2">
      <c r="B29" s="32" t="s">
        <v>62</v>
      </c>
      <c r="C29" s="63"/>
      <c r="D29" s="63"/>
      <c r="E29" s="63"/>
      <c r="F29" s="63"/>
      <c r="G29" s="63"/>
      <c r="H29" s="63"/>
      <c r="I29" s="64">
        <f>SUM(C29:H29)</f>
        <v>0</v>
      </c>
    </row>
    <row r="30" spans="2:19" x14ac:dyDescent="0.2">
      <c r="B30" s="57" t="s">
        <v>63</v>
      </c>
      <c r="C30" s="63"/>
      <c r="D30" s="63"/>
      <c r="E30" s="63"/>
      <c r="F30" s="63"/>
      <c r="G30" s="63"/>
      <c r="H30" s="63"/>
      <c r="I30" s="64">
        <f>SUM(C30:H30)</f>
        <v>0</v>
      </c>
    </row>
    <row r="31" spans="2:19" x14ac:dyDescent="0.2">
      <c r="B31" s="57" t="s">
        <v>64</v>
      </c>
      <c r="C31" s="63"/>
      <c r="D31" s="63"/>
      <c r="E31" s="63"/>
      <c r="F31" s="63"/>
      <c r="G31" s="63"/>
      <c r="H31" s="63"/>
      <c r="I31" s="64">
        <f>SUM(C31:H31)</f>
        <v>0</v>
      </c>
    </row>
    <row r="32" spans="2:19" x14ac:dyDescent="0.2">
      <c r="B32" s="33" t="s">
        <v>120</v>
      </c>
      <c r="C32" s="64">
        <f>C22+SUM(C26:C31)</f>
        <v>8653</v>
      </c>
      <c r="D32" s="64">
        <f t="shared" ref="D32:G32" si="4">D22+SUM(D26:D31)</f>
        <v>-144</v>
      </c>
      <c r="E32" s="64">
        <f t="shared" si="4"/>
        <v>1308</v>
      </c>
      <c r="F32" s="64">
        <f t="shared" si="4"/>
        <v>-1316</v>
      </c>
      <c r="G32" s="64">
        <f t="shared" si="4"/>
        <v>1632</v>
      </c>
      <c r="H32" s="64">
        <f>H22+SUM(H26:H31)</f>
        <v>233696</v>
      </c>
      <c r="I32" s="64">
        <f>I22+SUM(I26:I31)</f>
        <v>243829</v>
      </c>
      <c r="K32" s="58"/>
    </row>
    <row r="33" spans="2:10" x14ac:dyDescent="0.2">
      <c r="B33" s="34"/>
      <c r="C33" s="36"/>
      <c r="D33" s="36"/>
      <c r="E33" s="36"/>
      <c r="F33" s="36"/>
      <c r="G33" s="36"/>
      <c r="H33" s="36"/>
      <c r="I33" s="68"/>
    </row>
    <row r="34" spans="2:10" x14ac:dyDescent="0.2">
      <c r="C34" s="37"/>
      <c r="D34" s="37"/>
      <c r="E34" s="37"/>
      <c r="F34" s="37"/>
      <c r="G34" s="37"/>
      <c r="H34" s="37"/>
      <c r="I34" s="49">
        <f>I32-'Ф1 конс'!B42</f>
        <v>0</v>
      </c>
      <c r="J34" s="37"/>
    </row>
    <row r="35" spans="2:10" ht="15" x14ac:dyDescent="0.25">
      <c r="I35" s="74"/>
    </row>
    <row r="36" spans="2:10" x14ac:dyDescent="0.2">
      <c r="C36" s="25"/>
    </row>
    <row r="37" spans="2:10" ht="15" x14ac:dyDescent="0.25">
      <c r="B37" s="10" t="str">
        <f>'Ф1 конс'!A50</f>
        <v>И.о Председателя Правления</v>
      </c>
      <c r="C37" s="38"/>
      <c r="G37" s="10" t="str">
        <f>'Ф1 конс'!C50</f>
        <v>Миронов П.В.</v>
      </c>
    </row>
    <row r="38" spans="2:10" ht="15" x14ac:dyDescent="0.25">
      <c r="B38" s="2"/>
      <c r="C38" s="38"/>
      <c r="G38" s="10"/>
    </row>
    <row r="39" spans="2:10" s="25" customFormat="1" ht="15" x14ac:dyDescent="0.25">
      <c r="B39" s="10" t="str">
        <f>'Ф1 конс'!A52</f>
        <v>Главный бухгалтер</v>
      </c>
      <c r="C39" s="38"/>
      <c r="G39" s="10" t="str">
        <f>'Ф1 конс'!C52</f>
        <v>Уалибекова Н.А.</v>
      </c>
    </row>
    <row r="40" spans="2:10" s="25" customFormat="1" x14ac:dyDescent="0.2">
      <c r="B40" s="2"/>
      <c r="C40" s="38"/>
      <c r="D40" s="2"/>
    </row>
    <row r="41" spans="2:10" s="25" customFormat="1" x14ac:dyDescent="0.2">
      <c r="B41" s="2"/>
      <c r="C41" s="38"/>
      <c r="D41" s="2"/>
    </row>
    <row r="42" spans="2:10" s="25" customFormat="1" x14ac:dyDescent="0.2">
      <c r="B42" s="2"/>
      <c r="C42" s="38"/>
      <c r="D42" s="2"/>
    </row>
    <row r="43" spans="2:10" s="25" customFormat="1" x14ac:dyDescent="0.2">
      <c r="B43" s="11" t="str">
        <f>'Ф1 конс'!A58</f>
        <v>Исполнитель Данабекова А.Ж.</v>
      </c>
      <c r="C43" s="38"/>
      <c r="D43" s="2"/>
    </row>
    <row r="44" spans="2:10" s="25" customFormat="1" x14ac:dyDescent="0.2">
      <c r="B44" s="11" t="str">
        <f>'Ф1 конс'!A59</f>
        <v>Тел.258-59-55 вн.2029</v>
      </c>
      <c r="C44" s="38"/>
      <c r="D44" s="2"/>
    </row>
    <row r="65" spans="4:9" x14ac:dyDescent="0.2">
      <c r="D65" s="26"/>
      <c r="E65" s="26"/>
      <c r="F65" s="26"/>
      <c r="G65" s="26"/>
      <c r="H65" s="26"/>
      <c r="I65" s="26"/>
    </row>
    <row r="66" spans="4:9" x14ac:dyDescent="0.2">
      <c r="D66" s="26"/>
      <c r="E66" s="26"/>
      <c r="F66" s="26"/>
      <c r="G66" s="26"/>
      <c r="H66" s="26"/>
      <c r="I66" s="26"/>
    </row>
    <row r="67" spans="4:9" x14ac:dyDescent="0.2">
      <c r="D67" s="26"/>
      <c r="E67" s="26"/>
      <c r="F67" s="26"/>
      <c r="G67" s="26"/>
      <c r="H67" s="26"/>
      <c r="I67" s="26"/>
    </row>
    <row r="68" spans="4:9" x14ac:dyDescent="0.2">
      <c r="D68" s="26"/>
      <c r="E68" s="26"/>
      <c r="F68" s="26"/>
      <c r="G68" s="26"/>
      <c r="H68" s="26"/>
      <c r="I68" s="26"/>
    </row>
    <row r="69" spans="4:9" x14ac:dyDescent="0.2">
      <c r="D69" s="26"/>
      <c r="E69" s="26"/>
      <c r="F69" s="26"/>
      <c r="G69" s="26"/>
      <c r="H69" s="26"/>
      <c r="I69" s="26"/>
    </row>
    <row r="70" spans="4:9" x14ac:dyDescent="0.2">
      <c r="D70" s="26"/>
      <c r="E70" s="26"/>
      <c r="F70" s="26"/>
      <c r="G70" s="26"/>
      <c r="H70" s="26"/>
      <c r="I70" s="26"/>
    </row>
    <row r="71" spans="4:9" x14ac:dyDescent="0.2">
      <c r="D71" s="26"/>
      <c r="E71" s="26"/>
      <c r="F71" s="26"/>
      <c r="G71" s="26"/>
      <c r="H71" s="26"/>
      <c r="I71" s="26"/>
    </row>
    <row r="72" spans="4:9" x14ac:dyDescent="0.2">
      <c r="D72" s="26"/>
      <c r="E72" s="26"/>
      <c r="F72" s="26"/>
      <c r="G72" s="26"/>
      <c r="H72" s="26"/>
      <c r="I72" s="26"/>
    </row>
    <row r="73" spans="4:9" x14ac:dyDescent="0.2">
      <c r="D73" s="26"/>
      <c r="E73" s="26"/>
      <c r="F73" s="26"/>
      <c r="G73" s="26"/>
      <c r="H73" s="26"/>
      <c r="I73" s="26"/>
    </row>
    <row r="74" spans="4:9" x14ac:dyDescent="0.2">
      <c r="D74" s="26"/>
      <c r="E74" s="26"/>
      <c r="F74" s="26"/>
      <c r="G74" s="26"/>
      <c r="H74" s="26"/>
      <c r="I74" s="26"/>
    </row>
    <row r="75" spans="4:9" x14ac:dyDescent="0.2">
      <c r="D75" s="26"/>
      <c r="E75" s="26"/>
      <c r="F75" s="26"/>
      <c r="G75" s="26"/>
      <c r="H75" s="26"/>
      <c r="I75" s="26"/>
    </row>
    <row r="76" spans="4:9" x14ac:dyDescent="0.2">
      <c r="D76" s="26"/>
      <c r="E76" s="26"/>
      <c r="F76" s="26"/>
      <c r="G76" s="26"/>
      <c r="H76" s="26"/>
      <c r="I76" s="26"/>
    </row>
    <row r="77" spans="4:9" x14ac:dyDescent="0.2">
      <c r="D77" s="26"/>
      <c r="E77" s="26"/>
      <c r="F77" s="26"/>
      <c r="G77" s="26"/>
      <c r="H77" s="26"/>
      <c r="I77" s="26"/>
    </row>
    <row r="78" spans="4:9" x14ac:dyDescent="0.2">
      <c r="D78" s="26"/>
      <c r="E78" s="26"/>
      <c r="F78" s="26"/>
      <c r="G78" s="26"/>
      <c r="H78" s="26"/>
      <c r="I78" s="26"/>
    </row>
    <row r="79" spans="4:9" x14ac:dyDescent="0.2">
      <c r="D79" s="26"/>
      <c r="E79" s="26"/>
      <c r="F79" s="26"/>
      <c r="G79" s="26"/>
      <c r="H79" s="26"/>
      <c r="I79" s="26"/>
    </row>
    <row r="80" spans="4:9" x14ac:dyDescent="0.2">
      <c r="D80" s="26"/>
      <c r="E80" s="26"/>
      <c r="F80" s="26"/>
      <c r="G80" s="26"/>
      <c r="H80" s="26"/>
      <c r="I80" s="26"/>
    </row>
  </sheetData>
  <mergeCells count="4">
    <mergeCell ref="B2:I2"/>
    <mergeCell ref="B3:I3"/>
    <mergeCell ref="B4:I4"/>
    <mergeCell ref="C6:D6"/>
  </mergeCells>
  <conditionalFormatting sqref="I34">
    <cfRule type="cellIs" dxfId="3" priority="3" operator="notEqual">
      <formula>0</formula>
    </cfRule>
  </conditionalFormatting>
  <conditionalFormatting sqref="K24">
    <cfRule type="cellIs" dxfId="2" priority="2" operator="notEqual">
      <formula>0</formula>
    </cfRule>
  </conditionalFormatting>
  <conditionalFormatting sqref="K12">
    <cfRule type="cellIs" dxfId="1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Масимова Диларам Шухратовна</cp:lastModifiedBy>
  <cp:lastPrinted>2019-08-14T08:49:51Z</cp:lastPrinted>
  <dcterms:created xsi:type="dcterms:W3CDTF">2009-10-26T09:06:41Z</dcterms:created>
  <dcterms:modified xsi:type="dcterms:W3CDTF">2019-11-13T11:53:15Z</dcterms:modified>
</cp:coreProperties>
</file>