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нара\Downloads\"/>
    </mc:Choice>
  </mc:AlternateContent>
  <bookViews>
    <workbookView xWindow="0" yWindow="0" windowWidth="28800" windowHeight="12435" tabRatio="402" activeTab="3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ФО1!$A$34</definedName>
    <definedName name="bookmark54" localSheetId="2">ФО3!$A$4</definedName>
    <definedName name="bookmark57" localSheetId="3">ФО4!$A$5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C36" i="9" l="1"/>
  <c r="C35" i="9"/>
  <c r="C30" i="9"/>
  <c r="C15" i="9"/>
  <c r="C16" i="9"/>
  <c r="C7" i="7"/>
  <c r="D7" i="7"/>
  <c r="D41" i="9"/>
  <c r="D40" i="9"/>
  <c r="D37" i="9"/>
  <c r="D42" i="9" s="1"/>
  <c r="D32" i="9"/>
  <c r="D16" i="9"/>
  <c r="D15" i="9"/>
  <c r="D18" i="9" s="1"/>
  <c r="D19" i="9" s="1"/>
  <c r="D11" i="9"/>
  <c r="C32" i="9"/>
  <c r="D43" i="9" l="1"/>
  <c r="D44" i="9" s="1"/>
  <c r="D10" i="8"/>
  <c r="D12" i="8" s="1"/>
  <c r="E9" i="8"/>
  <c r="E10" i="8" s="1"/>
  <c r="E12" i="8" s="1"/>
  <c r="C20" i="7" l="1"/>
  <c r="D26" i="7"/>
  <c r="C26" i="7"/>
  <c r="D20" i="7"/>
  <c r="D15" i="7" l="1"/>
  <c r="D27" i="7" s="1"/>
  <c r="D31" i="7" s="1"/>
  <c r="C15" i="7"/>
  <c r="C27" i="7" s="1"/>
  <c r="C31" i="7" s="1"/>
  <c r="D8" i="6"/>
  <c r="D13" i="6" s="1"/>
  <c r="D17" i="6" s="1"/>
  <c r="D20" i="6" s="1"/>
  <c r="D23" i="6" s="1"/>
  <c r="D26" i="6" s="1"/>
  <c r="C8" i="6"/>
  <c r="C13" i="6" s="1"/>
  <c r="C17" i="6" s="1"/>
  <c r="C20" i="6" s="1"/>
  <c r="C23" i="6" s="1"/>
  <c r="D16" i="8" l="1"/>
  <c r="C26" i="6"/>
  <c r="C42" i="9"/>
  <c r="C43" i="9" s="1"/>
  <c r="D26" i="9"/>
  <c r="C18" i="9"/>
  <c r="C11" i="9"/>
  <c r="D45" i="9" l="1"/>
  <c r="E16" i="8"/>
  <c r="D17" i="8"/>
  <c r="C19" i="9"/>
  <c r="E17" i="8" l="1"/>
  <c r="E19" i="8" s="1"/>
  <c r="D19" i="8"/>
  <c r="C25" i="9" s="1"/>
  <c r="C26" i="9" s="1"/>
  <c r="C44" i="9" s="1"/>
  <c r="C45" i="9" s="1"/>
</calcChain>
</file>

<file path=xl/sharedStrings.xml><?xml version="1.0" encoding="utf-8"?>
<sst xmlns="http://schemas.openxmlformats.org/spreadsheetml/2006/main" count="149" uniqueCount="99">
  <si>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</si>
  <si>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</si>
  <si>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</si>
  <si>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</si>
  <si>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</si>
  <si>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</si>
  <si>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</si>
  <si>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</si>
  <si>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</si>
  <si>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</si>
  <si>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</si>
  <si>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Садыкова Г.М.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</si>
  <si>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</si>
  <si>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</si>
  <si>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</si>
  <si>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Потлов Д.В.</t>
  </si>
  <si>
    <t>В тысячах тенге</t>
  </si>
  <si>
    <t>Прим.</t>
  </si>
  <si>
    <t>31 декабря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</si>
  <si>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</si>
  <si>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</si>
  <si>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</si>
  <si>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</si>
  <si>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</si>
  <si>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</si>
  <si>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</si>
  <si>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</si>
  <si>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</si>
  <si>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</si>
  <si>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</si>
  <si>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</si>
  <si>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</si>
  <si>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</si>
  <si>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</si>
  <si>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</si>
  <si>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</si>
  <si>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</si>
  <si>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</si>
  <si>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</si>
  <si>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</si>
  <si>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</si>
  <si>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</si>
  <si>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</si>
  <si>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>2021 года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</si>
  <si>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</si>
  <si>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</si>
  <si>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</si>
  <si>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</si>
  <si>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</si>
  <si>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</si>
  <si>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</si>
  <si>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</si>
  <si>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</si>
  <si>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</si>
  <si>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</si>
  <si>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</si>
  <si>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</si>
  <si>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</si>
  <si>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</si>
  <si>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</si>
  <si>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</si>
  <si>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</si>
  <si>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</si>
  <si>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</si>
  <si>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</si>
  <si>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</si>
  <si>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</si>
  <si>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</si>
  <si>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</si>
  <si>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</si>
  <si>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</si>
  <si>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</si>
  <si>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</si>
  <si>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</si>
  <si>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</si>
  <si>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</si>
  <si>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</si>
  <si>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</si>
  <si>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</si>
  <si>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</si>
  <si>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</si>
  <si>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</si>
  <si>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Отчет об изменениях в капитале АО "Dosjan temir joly"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</si>
  <si>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</si>
  <si>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</si>
  <si>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</si>
  <si>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На 31 декабря 2021 года</t>
  </si>
  <si>
    <t>Долгосрочные оценочные обязательства</t>
  </si>
  <si>
    <t xml:space="preserve">      по состоянию на 31 марта 2022 года</t>
  </si>
  <si>
    <t>31 марта</t>
  </si>
  <si>
    <t>2022 года</t>
  </si>
  <si>
    <t xml:space="preserve"> за период, заканчивающийся  31 марта 2022 года</t>
  </si>
  <si>
    <t xml:space="preserve">                                                                        за период,заканчивающийся 31 марта 2022 года</t>
  </si>
  <si>
    <t>за период, заканчивающийся на 31 марта 2022 года</t>
  </si>
  <si>
    <t>На 1 января 2021 года</t>
  </si>
  <si>
    <t>за 12 месяцев 2021 года</t>
  </si>
  <si>
    <t>На 31 марта 2022 года</t>
  </si>
  <si>
    <t>1кв.2022г.</t>
  </si>
  <si>
    <t>1кв.2021г.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</si>
</sst>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_₽"/>
    <numFmt numFmtId="166" formatCode="#,##0;\(#,##0\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43" fontId="10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8" fillId="0" borderId="0" xfId="0" applyFont="1" applyFill="1"/>
    <xf numFmtId="0" fontId="0" fillId="0" borderId="0" xfId="0" applyAlignment="1">
      <alignment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4" fontId="13" fillId="0" borderId="0" xfId="2" applyNumberFormat="1" applyFont="1" applyAlignment="1">
      <alignment vertical="center" wrapText="1"/>
    </xf>
    <xf numFmtId="164" fontId="14" fillId="0" borderId="0" xfId="2" applyNumberFormat="1" applyFont="1" applyAlignment="1">
      <alignment vertical="center" wrapText="1"/>
    </xf>
    <xf numFmtId="164" fontId="13" fillId="0" borderId="3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1" xfId="2" applyNumberFormat="1" applyFont="1" applyBorder="1" applyAlignment="1">
      <alignment vertical="center" wrapText="1"/>
    </xf>
    <xf numFmtId="164" fontId="14" fillId="0" borderId="4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3" fillId="0" borderId="4" xfId="2" applyNumberFormat="1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/>
    <xf numFmtId="0" fontId="13" fillId="0" borderId="2" xfId="0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7" fillId="0" borderId="0" xfId="0" applyFont="1" applyAlignment="1"/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4" fontId="14" fillId="2" borderId="0" xfId="2" applyNumberFormat="1" applyFont="1" applyFill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164" fontId="13" fillId="0" borderId="2" xfId="2" applyNumberFormat="1" applyFont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0" xfId="2" applyNumberFormat="1" applyFont="1" applyAlignment="1">
      <alignment horizontal="right" vertical="center" wrapText="1"/>
    </xf>
    <xf numFmtId="164" fontId="14" fillId="0" borderId="0" xfId="2" applyNumberFormat="1" applyFont="1" applyAlignment="1">
      <alignment horizontal="right" vertical="center" wrapText="1"/>
    </xf>
    <xf numFmtId="166" fontId="13" fillId="0" borderId="4" xfId="2" applyNumberFormat="1" applyFont="1" applyBorder="1" applyAlignment="1">
      <alignment vertical="center" wrapText="1"/>
    </xf>
    <xf numFmtId="166" fontId="14" fillId="2" borderId="2" xfId="2" applyNumberFormat="1" applyFont="1" applyFill="1" applyBorder="1" applyAlignment="1">
      <alignment vertical="center" wrapText="1"/>
    </xf>
    <xf numFmtId="164" fontId="13" fillId="0" borderId="0" xfId="2" applyNumberFormat="1" applyFont="1" applyAlignment="1">
      <alignment wrapText="1"/>
    </xf>
    <xf numFmtId="164" fontId="14" fillId="0" borderId="0" xfId="2" applyNumberFormat="1" applyFont="1" applyAlignment="1">
      <alignment wrapText="1"/>
    </xf>
    <xf numFmtId="164" fontId="13" fillId="0" borderId="3" xfId="2" applyNumberFormat="1" applyFont="1" applyBorder="1" applyAlignment="1">
      <alignment wrapText="1"/>
    </xf>
    <xf numFmtId="164" fontId="14" fillId="0" borderId="3" xfId="2" applyNumberFormat="1" applyFont="1" applyBorder="1" applyAlignment="1">
      <alignment wrapText="1"/>
    </xf>
    <xf numFmtId="164" fontId="13" fillId="0" borderId="0" xfId="2" applyNumberFormat="1" applyFont="1" applyAlignment="1">
      <alignment horizontal="right" wrapText="1"/>
    </xf>
    <xf numFmtId="164" fontId="14" fillId="0" borderId="0" xfId="2" applyNumberFormat="1" applyFont="1" applyAlignment="1">
      <alignment horizontal="right" wrapText="1"/>
    </xf>
    <xf numFmtId="166" fontId="13" fillId="0" borderId="0" xfId="2" applyNumberFormat="1" applyFont="1" applyAlignment="1">
      <alignment horizontal="right" wrapText="1"/>
    </xf>
    <xf numFmtId="166" fontId="14" fillId="0" borderId="0" xfId="2" applyNumberFormat="1" applyFont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164" fontId="14" fillId="0" borderId="3" xfId="2" applyNumberFormat="1" applyFont="1" applyBorder="1" applyAlignment="1">
      <alignment horizontal="right" wrapText="1"/>
    </xf>
    <xf numFmtId="166" fontId="13" fillId="0" borderId="3" xfId="2" applyNumberFormat="1" applyFont="1" applyBorder="1" applyAlignment="1">
      <alignment horizontal="right" wrapText="1"/>
    </xf>
    <xf numFmtId="166" fontId="14" fillId="0" borderId="3" xfId="2" applyNumberFormat="1" applyFont="1" applyBorder="1" applyAlignment="1">
      <alignment horizontal="right" wrapText="1"/>
    </xf>
    <xf numFmtId="164" fontId="13" fillId="0" borderId="2" xfId="2" applyNumberFormat="1" applyFont="1" applyBorder="1" applyAlignment="1">
      <alignment horizontal="right" wrapText="1"/>
    </xf>
    <xf numFmtId="164" fontId="14" fillId="0" borderId="2" xfId="2" applyNumberFormat="1" applyFont="1" applyBorder="1" applyAlignment="1">
      <alignment horizontal="right" wrapText="1"/>
    </xf>
    <xf numFmtId="164" fontId="13" fillId="0" borderId="4" xfId="2" applyNumberFormat="1" applyFont="1" applyBorder="1" applyAlignment="1">
      <alignment horizontal="right" wrapText="1"/>
    </xf>
    <xf numFmtId="164" fontId="14" fillId="0" borderId="4" xfId="2" applyNumberFormat="1" applyFont="1" applyBorder="1" applyAlignment="1">
      <alignment horizontal="right" wrapText="1"/>
    </xf>
    <xf numFmtId="166" fontId="14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/>
    </xf>
    <xf numFmtId="166" fontId="13" fillId="0" borderId="0" xfId="2" applyNumberFormat="1" applyFont="1" applyAlignment="1">
      <alignment horizontal="right" vertical="center" wrapText="1"/>
    </xf>
    <xf numFmtId="166" fontId="14" fillId="0" borderId="0" xfId="2" applyNumberFormat="1" applyFont="1" applyAlignment="1">
      <alignment horizontal="right" vertical="center" wrapText="1"/>
    </xf>
    <xf numFmtId="164" fontId="13" fillId="0" borderId="3" xfId="2" applyNumberFormat="1" applyFont="1" applyBorder="1" applyAlignment="1">
      <alignment horizontal="right" vertical="center" wrapText="1"/>
    </xf>
    <xf numFmtId="164" fontId="14" fillId="0" borderId="3" xfId="2" applyNumberFormat="1" applyFont="1" applyBorder="1" applyAlignment="1">
      <alignment horizontal="right" vertical="center" wrapText="1"/>
    </xf>
    <xf numFmtId="166" fontId="14" fillId="0" borderId="2" xfId="2" applyNumberFormat="1" applyFont="1" applyBorder="1" applyAlignment="1">
      <alignment horizontal="right" vertical="center" wrapText="1"/>
    </xf>
    <xf numFmtId="164" fontId="13" fillId="0" borderId="2" xfId="2" applyNumberFormat="1" applyFont="1" applyBorder="1" applyAlignment="1">
      <alignment horizontal="right" vertical="center" wrapText="1"/>
    </xf>
    <xf numFmtId="164" fontId="14" fillId="0" borderId="2" xfId="2" applyNumberFormat="1" applyFont="1" applyBorder="1" applyAlignment="1">
      <alignment horizontal="right" vertical="center" wrapText="1"/>
    </xf>
    <xf numFmtId="164" fontId="13" fillId="0" borderId="4" xfId="2" applyNumberFormat="1" applyFont="1" applyBorder="1" applyAlignment="1">
      <alignment horizontal="right" vertical="center" wrapText="1"/>
    </xf>
    <xf numFmtId="164" fontId="14" fillId="0" borderId="4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43" fontId="13" fillId="0" borderId="4" xfId="0" applyNumberFormat="1" applyFont="1" applyBorder="1" applyAlignment="1">
      <alignment horizontal="right" vertical="center" wrapText="1"/>
    </xf>
    <xf numFmtId="43" fontId="14" fillId="0" borderId="4" xfId="0" applyNumberFormat="1" applyFont="1" applyBorder="1" applyAlignment="1">
      <alignment horizontal="right" vertical="center" wrapText="1"/>
    </xf>
    <xf numFmtId="0" fontId="1" fillId="0" borderId="0" xfId="0" applyFont="1" applyFill="1"/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164" fontId="14" fillId="0" borderId="0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3" fillId="0" borderId="3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4" fillId="2" borderId="3" xfId="2" applyNumberFormat="1" applyFont="1" applyFill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"/>
  <sheetViews>
    <sheetView zoomScale="55" zoomScaleNormal="55" workbookViewId="0">
      <selection activeCell="E1" sqref="E1:G1048576"/>
    </sheetView>
  </sheetViews>
  <sheetFormatPr defaultRowHeight="15" x14ac:dyDescent="0.25"/>
  <cols>
    <col min="1" max="1" width="38.28515625" customWidth="1"/>
    <col min="3" max="3" width="15" customWidth="1"/>
    <col min="4" max="4" width="13.28515625" customWidth="1"/>
    <col min="5" max="5" width="14.7109375" customWidth="1"/>
    <col min="6" max="6" width="14.85546875" bestFit="1" customWidth="1"/>
    <col min="7" max="7" width="13.7109375" customWidth="1"/>
  </cols>
  <sheetData>
    <row r="1" spans="1:5" x14ac:dyDescent="0.25">
      <c r="A1" s="119" t="s">
        <v>12</v>
      </c>
      <c r="B1" s="119"/>
      <c r="C1" s="119"/>
      <c r="D1" s="119"/>
      <c r="E1" s="47"/>
    </row>
    <row r="2" spans="1:5" x14ac:dyDescent="0.25">
      <c r="A2" s="120" t="s">
        <v>88</v>
      </c>
      <c r="B2" s="120"/>
      <c r="C2" s="120"/>
      <c r="D2" s="120"/>
      <c r="E2" s="7"/>
    </row>
    <row r="4" spans="1:5" x14ac:dyDescent="0.25">
      <c r="A4" s="115" t="s">
        <v>16</v>
      </c>
      <c r="B4" s="117" t="s">
        <v>17</v>
      </c>
      <c r="C4" s="11" t="s">
        <v>89</v>
      </c>
      <c r="D4" s="13" t="s">
        <v>18</v>
      </c>
    </row>
    <row r="5" spans="1:5" ht="15.75" thickBot="1" x14ac:dyDescent="0.3">
      <c r="A5" s="116"/>
      <c r="B5" s="118"/>
      <c r="C5" s="12" t="s">
        <v>90</v>
      </c>
      <c r="D5" s="14" t="s">
        <v>43</v>
      </c>
    </row>
    <row r="6" spans="1:5" ht="10.9" customHeight="1" x14ac:dyDescent="0.25">
      <c r="A6" s="15" t="s">
        <v>44</v>
      </c>
      <c r="B6" s="10"/>
      <c r="C6" s="16"/>
      <c r="D6" s="18"/>
    </row>
    <row r="7" spans="1:5" x14ac:dyDescent="0.25">
      <c r="A7" s="16" t="s">
        <v>0</v>
      </c>
      <c r="B7" s="17"/>
      <c r="C7" s="16"/>
      <c r="D7" s="18"/>
    </row>
    <row r="8" spans="1:5" x14ac:dyDescent="0.25">
      <c r="A8" s="16" t="s">
        <v>19</v>
      </c>
      <c r="B8" s="17"/>
      <c r="C8" s="19"/>
      <c r="D8" s="18"/>
    </row>
    <row r="9" spans="1:5" x14ac:dyDescent="0.25">
      <c r="A9" s="18" t="s">
        <v>2</v>
      </c>
      <c r="B9" s="20">
        <v>5</v>
      </c>
      <c r="C9" s="35">
        <v>461312</v>
      </c>
      <c r="D9" s="36">
        <v>473509</v>
      </c>
    </row>
    <row r="10" spans="1:5" ht="15.75" thickBot="1" x14ac:dyDescent="0.3">
      <c r="A10" s="18" t="s">
        <v>3</v>
      </c>
      <c r="B10" s="20">
        <v>6</v>
      </c>
      <c r="C10" s="35">
        <v>6404201</v>
      </c>
      <c r="D10" s="36">
        <v>6641528</v>
      </c>
    </row>
    <row r="11" spans="1:5" ht="15.75" thickBot="1" x14ac:dyDescent="0.3">
      <c r="A11" s="22"/>
      <c r="B11" s="23"/>
      <c r="C11" s="37">
        <f>SUM(C9:C10)</f>
        <v>6865513</v>
      </c>
      <c r="D11" s="113">
        <f>SUM(D9:D10)</f>
        <v>7115037</v>
      </c>
    </row>
    <row r="12" spans="1:5" x14ac:dyDescent="0.25">
      <c r="A12" s="22" t="s">
        <v>44</v>
      </c>
      <c r="B12" s="23"/>
      <c r="C12" s="37"/>
      <c r="D12" s="38"/>
    </row>
    <row r="13" spans="1:5" x14ac:dyDescent="0.25">
      <c r="A13" s="16" t="s">
        <v>20</v>
      </c>
      <c r="B13" s="20"/>
      <c r="C13" s="35"/>
      <c r="D13" s="36"/>
    </row>
    <row r="14" spans="1:5" x14ac:dyDescent="0.25">
      <c r="A14" s="18" t="s">
        <v>21</v>
      </c>
      <c r="B14" s="20">
        <v>7</v>
      </c>
      <c r="C14" s="35">
        <v>53394</v>
      </c>
      <c r="D14" s="36">
        <v>53603</v>
      </c>
    </row>
    <row r="15" spans="1:5" x14ac:dyDescent="0.25">
      <c r="A15" s="18" t="s">
        <v>22</v>
      </c>
      <c r="B15" s="20">
        <v>8</v>
      </c>
      <c r="C15" s="35">
        <f>1989251+2993-250</f>
        <v>1991994</v>
      </c>
      <c r="D15" s="36">
        <f>589535+2339-1000</f>
        <v>590874</v>
      </c>
    </row>
    <row r="16" spans="1:5" x14ac:dyDescent="0.25">
      <c r="A16" s="18" t="s">
        <v>23</v>
      </c>
      <c r="B16" s="20">
        <v>9</v>
      </c>
      <c r="C16" s="35">
        <f>29651+250</f>
        <v>29901</v>
      </c>
      <c r="D16" s="36">
        <f>52947+1000+5</f>
        <v>53952</v>
      </c>
    </row>
    <row r="17" spans="1:7" ht="15.75" thickBot="1" x14ac:dyDescent="0.3">
      <c r="A17" s="18" t="s">
        <v>1</v>
      </c>
      <c r="B17" s="20">
        <v>10</v>
      </c>
      <c r="C17" s="35">
        <v>917787</v>
      </c>
      <c r="D17" s="36">
        <v>1096794</v>
      </c>
    </row>
    <row r="18" spans="1:7" ht="15.75" thickBot="1" x14ac:dyDescent="0.3">
      <c r="A18" s="24"/>
      <c r="B18" s="25"/>
      <c r="C18" s="43">
        <f>SUM(C14:C17)</f>
        <v>2993076</v>
      </c>
      <c r="D18" s="39">
        <f>SUM(D14:D17)</f>
        <v>1795223</v>
      </c>
    </row>
    <row r="19" spans="1:7" ht="15.75" thickBot="1" x14ac:dyDescent="0.3">
      <c r="A19" s="26" t="s">
        <v>24</v>
      </c>
      <c r="B19" s="27"/>
      <c r="C19" s="42">
        <f>C11+C18</f>
        <v>9858589</v>
      </c>
      <c r="D19" s="40">
        <f>D11+D18</f>
        <v>8910260</v>
      </c>
    </row>
    <row r="20" spans="1:7" ht="15.75" thickTop="1" x14ac:dyDescent="0.25">
      <c r="A20" s="16" t="s">
        <v>44</v>
      </c>
      <c r="B20" s="20"/>
      <c r="C20" s="35"/>
      <c r="D20" s="36"/>
    </row>
    <row r="21" spans="1:7" x14ac:dyDescent="0.25">
      <c r="A21" s="16" t="s">
        <v>25</v>
      </c>
      <c r="B21" s="20"/>
      <c r="C21" s="35"/>
      <c r="D21" s="36"/>
    </row>
    <row r="22" spans="1:7" x14ac:dyDescent="0.25">
      <c r="A22" s="16" t="s">
        <v>26</v>
      </c>
      <c r="B22" s="20"/>
      <c r="C22" s="35"/>
      <c r="D22" s="36"/>
    </row>
    <row r="23" spans="1:7" x14ac:dyDescent="0.25">
      <c r="A23" s="18" t="s">
        <v>27</v>
      </c>
      <c r="B23" s="20">
        <v>11</v>
      </c>
      <c r="C23" s="35">
        <v>11861000</v>
      </c>
      <c r="D23" s="36">
        <v>11861000</v>
      </c>
      <c r="G23" s="60"/>
    </row>
    <row r="24" spans="1:7" x14ac:dyDescent="0.25">
      <c r="A24" s="18" t="s">
        <v>28</v>
      </c>
      <c r="B24" s="20">
        <v>12</v>
      </c>
      <c r="C24" s="35">
        <v>7086480</v>
      </c>
      <c r="D24" s="36">
        <v>7086480</v>
      </c>
    </row>
    <row r="25" spans="1:7" ht="15.75" thickBot="1" x14ac:dyDescent="0.3">
      <c r="A25" s="28" t="s">
        <v>29</v>
      </c>
      <c r="B25" s="29"/>
      <c r="C25" s="86">
        <f>ФО4!D19</f>
        <v>-30355415</v>
      </c>
      <c r="D25" s="85">
        <v>-30626104</v>
      </c>
      <c r="F25" s="61"/>
    </row>
    <row r="26" spans="1:7" ht="15.75" thickBot="1" x14ac:dyDescent="0.3">
      <c r="A26" s="30" t="s">
        <v>4</v>
      </c>
      <c r="B26" s="29"/>
      <c r="C26" s="86">
        <f>SUM(C23:C25)</f>
        <v>-11407935</v>
      </c>
      <c r="D26" s="85">
        <f>SUM(D23:D25)</f>
        <v>-11678624</v>
      </c>
      <c r="G26" s="60"/>
    </row>
    <row r="27" spans="1:7" x14ac:dyDescent="0.25">
      <c r="A27" s="16" t="s">
        <v>44</v>
      </c>
      <c r="B27" s="20"/>
      <c r="C27" s="35"/>
      <c r="D27" s="36"/>
    </row>
    <row r="28" spans="1:7" x14ac:dyDescent="0.25">
      <c r="A28" s="16" t="s">
        <v>30</v>
      </c>
      <c r="B28" s="20"/>
      <c r="C28" s="35"/>
      <c r="D28" s="36"/>
    </row>
    <row r="29" spans="1:7" x14ac:dyDescent="0.25">
      <c r="A29" s="18" t="s">
        <v>31</v>
      </c>
      <c r="B29" s="20">
        <v>12</v>
      </c>
      <c r="C29" s="35">
        <v>5750883</v>
      </c>
      <c r="D29" s="36">
        <v>5639096</v>
      </c>
    </row>
    <row r="30" spans="1:7" x14ac:dyDescent="0.25">
      <c r="A30" s="109" t="s">
        <v>32</v>
      </c>
      <c r="B30" s="110">
        <v>13</v>
      </c>
      <c r="C30" s="111">
        <f>13289532-1894666</f>
        <v>11394866</v>
      </c>
      <c r="D30" s="112">
        <v>11367997</v>
      </c>
    </row>
    <row r="31" spans="1:7" ht="15.75" thickBot="1" x14ac:dyDescent="0.3">
      <c r="A31" s="28" t="s">
        <v>87</v>
      </c>
      <c r="B31" s="108"/>
      <c r="C31" s="103">
        <v>21140</v>
      </c>
      <c r="D31" s="114">
        <v>21140</v>
      </c>
    </row>
    <row r="32" spans="1:7" ht="15.75" thickBot="1" x14ac:dyDescent="0.3">
      <c r="A32" s="28"/>
      <c r="B32" s="29"/>
      <c r="C32" s="41">
        <f>SUM(C29:C31)</f>
        <v>17166889</v>
      </c>
      <c r="D32" s="114">
        <f>SUM(D29:D31)</f>
        <v>17028233</v>
      </c>
    </row>
    <row r="33" spans="1:7" x14ac:dyDescent="0.25">
      <c r="A33" s="18" t="s">
        <v>44</v>
      </c>
      <c r="B33" s="20"/>
      <c r="C33" s="35"/>
      <c r="D33" s="36"/>
    </row>
    <row r="34" spans="1:7" x14ac:dyDescent="0.25">
      <c r="A34" s="16" t="s">
        <v>33</v>
      </c>
      <c r="B34" s="20"/>
      <c r="C34" s="35"/>
      <c r="D34" s="36"/>
    </row>
    <row r="35" spans="1:7" x14ac:dyDescent="0.25">
      <c r="A35" s="18" t="s">
        <v>34</v>
      </c>
      <c r="B35" s="20">
        <v>12</v>
      </c>
      <c r="C35" s="35">
        <f>891333+14056</f>
        <v>905389</v>
      </c>
      <c r="D35" s="36">
        <v>894290</v>
      </c>
    </row>
    <row r="36" spans="1:7" x14ac:dyDescent="0.25">
      <c r="A36" s="18" t="s">
        <v>35</v>
      </c>
      <c r="B36" s="20">
        <v>13</v>
      </c>
      <c r="C36" s="35">
        <f>1894666+711025</f>
        <v>2605691</v>
      </c>
      <c r="D36" s="36">
        <v>2337941</v>
      </c>
    </row>
    <row r="37" spans="1:7" x14ac:dyDescent="0.25">
      <c r="A37" s="18" t="s">
        <v>36</v>
      </c>
      <c r="B37" s="20">
        <v>14</v>
      </c>
      <c r="C37" s="35">
        <f>297540</f>
        <v>297540</v>
      </c>
      <c r="D37" s="36">
        <f>29176</f>
        <v>29176</v>
      </c>
    </row>
    <row r="38" spans="1:7" x14ac:dyDescent="0.25">
      <c r="A38" s="18" t="s">
        <v>37</v>
      </c>
      <c r="B38" s="20"/>
      <c r="C38" s="35">
        <v>2426</v>
      </c>
      <c r="D38" s="36">
        <v>5766</v>
      </c>
    </row>
    <row r="39" spans="1:7" x14ac:dyDescent="0.25">
      <c r="A39" s="18" t="s">
        <v>38</v>
      </c>
      <c r="B39" s="20"/>
      <c r="C39" s="35">
        <v>48127</v>
      </c>
      <c r="D39" s="36">
        <v>67190</v>
      </c>
    </row>
    <row r="40" spans="1:7" x14ac:dyDescent="0.25">
      <c r="A40" s="18" t="s">
        <v>39</v>
      </c>
      <c r="B40" s="20">
        <v>15</v>
      </c>
      <c r="C40" s="35">
        <v>170462</v>
      </c>
      <c r="D40" s="36">
        <f>173650+2895+1</f>
        <v>176546</v>
      </c>
    </row>
    <row r="41" spans="1:7" ht="15.75" thickBot="1" x14ac:dyDescent="0.3">
      <c r="A41" s="28" t="s">
        <v>40</v>
      </c>
      <c r="B41" s="29"/>
      <c r="C41" s="41">
        <v>70000</v>
      </c>
      <c r="D41" s="114">
        <f>4579+23698+10405+3127+179+4252+3502</f>
        <v>49742</v>
      </c>
    </row>
    <row r="42" spans="1:7" ht="15.75" thickBot="1" x14ac:dyDescent="0.3">
      <c r="A42" s="28"/>
      <c r="B42" s="31"/>
      <c r="C42" s="41">
        <f>SUM(C35:C41)</f>
        <v>4099635</v>
      </c>
      <c r="D42" s="114">
        <f>SUM(D35:D41)</f>
        <v>3560651</v>
      </c>
      <c r="F42" s="60"/>
      <c r="G42" s="60"/>
    </row>
    <row r="43" spans="1:7" ht="15.75" thickBot="1" x14ac:dyDescent="0.3">
      <c r="A43" s="30" t="s">
        <v>41</v>
      </c>
      <c r="B43" s="31"/>
      <c r="C43" s="41">
        <f>C32+C42</f>
        <v>21266524</v>
      </c>
      <c r="D43" s="114">
        <f>D32+D42</f>
        <v>20588884</v>
      </c>
      <c r="F43" s="60"/>
    </row>
    <row r="44" spans="1:7" ht="15.75" thickBot="1" x14ac:dyDescent="0.3">
      <c r="A44" s="26" t="s">
        <v>42</v>
      </c>
      <c r="B44" s="32"/>
      <c r="C44" s="42">
        <f>C26+C43</f>
        <v>9858589</v>
      </c>
      <c r="D44" s="40">
        <f>D26+D43</f>
        <v>8910260</v>
      </c>
    </row>
    <row r="45" spans="1:7" ht="15.75" hidden="1" thickTop="1" x14ac:dyDescent="0.25">
      <c r="A45" s="44"/>
      <c r="C45" t="b">
        <f>C19=C44</f>
        <v>1</v>
      </c>
      <c r="D45" t="b">
        <f>D19=D44</f>
        <v>1</v>
      </c>
    </row>
    <row r="46" spans="1:7" ht="15.75" thickTop="1" x14ac:dyDescent="0.25">
      <c r="A46" s="45" t="s">
        <v>44</v>
      </c>
      <c r="B46" s="46"/>
    </row>
    <row r="47" spans="1:7" x14ac:dyDescent="0.25">
      <c r="A47" s="4" t="s">
        <v>10</v>
      </c>
      <c r="B47" s="4"/>
      <c r="C47" s="6"/>
      <c r="D47" s="100" t="s">
        <v>15</v>
      </c>
    </row>
    <row r="48" spans="1:7" x14ac:dyDescent="0.25">
      <c r="A48" s="5" t="s">
        <v>8</v>
      </c>
      <c r="B48" s="5"/>
      <c r="C48" s="6"/>
      <c r="D48" s="6"/>
    </row>
    <row r="49" spans="1:4" x14ac:dyDescent="0.25">
      <c r="A49" s="4" t="s">
        <v>9</v>
      </c>
      <c r="B49" s="4"/>
      <c r="C49" s="6"/>
      <c r="D49" s="100" t="s">
        <v>11</v>
      </c>
    </row>
    <row r="50" spans="1:4" x14ac:dyDescent="0.25">
      <c r="A50" s="5" t="s">
        <v>8</v>
      </c>
      <c r="B50" s="5"/>
      <c r="C50" s="3"/>
      <c r="D50" s="3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"/>
  <sheetViews>
    <sheetView zoomScale="85" zoomScaleNormal="85" workbookViewId="0">
      <selection activeCell="C11" sqref="C11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21" t="s">
        <v>13</v>
      </c>
      <c r="B1" s="121"/>
      <c r="C1" s="122"/>
      <c r="D1" s="122"/>
      <c r="E1" s="122"/>
    </row>
    <row r="2" spans="1:5" x14ac:dyDescent="0.25">
      <c r="A2" s="121" t="s">
        <v>91</v>
      </c>
      <c r="B2" s="121"/>
      <c r="C2" s="122"/>
      <c r="D2" s="122"/>
      <c r="E2" s="122"/>
    </row>
    <row r="4" spans="1:5" ht="15.75" thickBot="1" x14ac:dyDescent="0.3">
      <c r="A4" s="34" t="s">
        <v>16</v>
      </c>
      <c r="B4" s="33" t="s">
        <v>17</v>
      </c>
      <c r="C4" s="104" t="s">
        <v>97</v>
      </c>
      <c r="D4" s="105" t="s">
        <v>98</v>
      </c>
    </row>
    <row r="5" spans="1:5" x14ac:dyDescent="0.25">
      <c r="A5" s="9" t="s">
        <v>44</v>
      </c>
      <c r="B5" s="10"/>
      <c r="C5" s="19"/>
      <c r="D5" s="18"/>
    </row>
    <row r="6" spans="1:5" x14ac:dyDescent="0.25">
      <c r="A6" s="18" t="s">
        <v>45</v>
      </c>
      <c r="B6" s="20">
        <v>16</v>
      </c>
      <c r="C6" s="65">
        <v>1938320</v>
      </c>
      <c r="D6" s="66">
        <v>1657848</v>
      </c>
    </row>
    <row r="7" spans="1:5" ht="15.75" thickBot="1" x14ac:dyDescent="0.3">
      <c r="A7" s="18" t="s">
        <v>46</v>
      </c>
      <c r="B7" s="20">
        <v>17</v>
      </c>
      <c r="C7" s="88">
        <v>-834796</v>
      </c>
      <c r="D7" s="89">
        <v>-725076</v>
      </c>
    </row>
    <row r="8" spans="1:5" x14ac:dyDescent="0.25">
      <c r="A8" s="49" t="s">
        <v>47</v>
      </c>
      <c r="B8" s="23"/>
      <c r="C8" s="90">
        <f>C6+C7</f>
        <v>1103524</v>
      </c>
      <c r="D8" s="91">
        <f>D6+D7</f>
        <v>932772</v>
      </c>
    </row>
    <row r="9" spans="1:5" x14ac:dyDescent="0.25">
      <c r="A9" s="16" t="s">
        <v>44</v>
      </c>
      <c r="B9" s="20"/>
      <c r="C9" s="65"/>
      <c r="D9" s="66"/>
    </row>
    <row r="10" spans="1:5" x14ac:dyDescent="0.25">
      <c r="A10" s="18" t="s">
        <v>48</v>
      </c>
      <c r="B10" s="20">
        <v>18</v>
      </c>
      <c r="C10" s="88">
        <v>-139658</v>
      </c>
      <c r="D10" s="89">
        <v>-114671</v>
      </c>
    </row>
    <row r="11" spans="1:5" x14ac:dyDescent="0.25">
      <c r="A11" s="18" t="s">
        <v>6</v>
      </c>
      <c r="B11" s="20"/>
      <c r="C11" s="65">
        <v>8687</v>
      </c>
      <c r="D11" s="66">
        <v>437</v>
      </c>
    </row>
    <row r="12" spans="1:5" ht="15.75" thickBot="1" x14ac:dyDescent="0.3">
      <c r="A12" s="18" t="s">
        <v>5</v>
      </c>
      <c r="B12" s="20">
        <v>19</v>
      </c>
      <c r="C12" s="88">
        <v>-129803</v>
      </c>
      <c r="D12" s="89">
        <v>2192</v>
      </c>
    </row>
    <row r="13" spans="1:5" ht="24" x14ac:dyDescent="0.25">
      <c r="A13" s="49" t="s">
        <v>49</v>
      </c>
      <c r="B13" s="23"/>
      <c r="C13" s="90">
        <f>C8+C10+C11+C12</f>
        <v>842750</v>
      </c>
      <c r="D13" s="91">
        <f>D8+D10+D11+D12</f>
        <v>820730</v>
      </c>
    </row>
    <row r="14" spans="1:5" x14ac:dyDescent="0.25">
      <c r="A14" s="16" t="s">
        <v>44</v>
      </c>
      <c r="B14" s="20"/>
      <c r="C14" s="65"/>
      <c r="D14" s="66"/>
    </row>
    <row r="15" spans="1:5" x14ac:dyDescent="0.25">
      <c r="A15" s="18" t="s">
        <v>50</v>
      </c>
      <c r="B15" s="20">
        <v>20</v>
      </c>
      <c r="C15" s="65">
        <v>22270</v>
      </c>
      <c r="D15" s="66">
        <v>29700</v>
      </c>
    </row>
    <row r="16" spans="1:5" ht="15.75" thickBot="1" x14ac:dyDescent="0.3">
      <c r="A16" s="18" t="s">
        <v>51</v>
      </c>
      <c r="B16" s="20">
        <v>21</v>
      </c>
      <c r="C16" s="88">
        <v>-417505</v>
      </c>
      <c r="D16" s="89">
        <v>-448394</v>
      </c>
    </row>
    <row r="17" spans="1:4" x14ac:dyDescent="0.25">
      <c r="A17" s="49" t="s">
        <v>52</v>
      </c>
      <c r="B17" s="23"/>
      <c r="C17" s="90">
        <f>C13+C15+C16</f>
        <v>447515</v>
      </c>
      <c r="D17" s="91">
        <f>D13+D15+D16</f>
        <v>402036</v>
      </c>
    </row>
    <row r="18" spans="1:4" x14ac:dyDescent="0.25">
      <c r="A18" s="16" t="s">
        <v>44</v>
      </c>
      <c r="B18" s="20"/>
      <c r="C18" s="65"/>
      <c r="D18" s="66"/>
    </row>
    <row r="19" spans="1:4" ht="15.75" thickBot="1" x14ac:dyDescent="0.3">
      <c r="A19" s="28" t="s">
        <v>7</v>
      </c>
      <c r="B19" s="29">
        <v>22</v>
      </c>
      <c r="C19" s="87">
        <v>-176826</v>
      </c>
      <c r="D19" s="92">
        <v>-172640</v>
      </c>
    </row>
    <row r="20" spans="1:4" x14ac:dyDescent="0.25">
      <c r="A20" s="16" t="s">
        <v>53</v>
      </c>
      <c r="B20" s="20"/>
      <c r="C20" s="65">
        <f>C17+C19</f>
        <v>270689</v>
      </c>
      <c r="D20" s="66">
        <f>D17+D19</f>
        <v>229396</v>
      </c>
    </row>
    <row r="21" spans="1:4" x14ac:dyDescent="0.25">
      <c r="A21" s="16" t="s">
        <v>44</v>
      </c>
      <c r="B21" s="20"/>
      <c r="C21" s="65"/>
      <c r="D21" s="66"/>
    </row>
    <row r="22" spans="1:4" ht="15.75" thickBot="1" x14ac:dyDescent="0.3">
      <c r="A22" s="28" t="s">
        <v>54</v>
      </c>
      <c r="B22" s="29"/>
      <c r="C22" s="93"/>
      <c r="D22" s="94"/>
    </row>
    <row r="23" spans="1:4" ht="24.75" thickBot="1" x14ac:dyDescent="0.3">
      <c r="A23" s="26" t="s">
        <v>55</v>
      </c>
      <c r="B23" s="27"/>
      <c r="C23" s="95">
        <f>C20</f>
        <v>270689</v>
      </c>
      <c r="D23" s="96">
        <f>D20</f>
        <v>229396</v>
      </c>
    </row>
    <row r="24" spans="1:4" ht="15.75" thickTop="1" x14ac:dyDescent="0.25">
      <c r="A24" s="50" t="s">
        <v>44</v>
      </c>
      <c r="B24" s="20"/>
      <c r="C24" s="97"/>
      <c r="D24" s="97"/>
    </row>
    <row r="25" spans="1:4" x14ac:dyDescent="0.25">
      <c r="A25" s="16" t="s">
        <v>56</v>
      </c>
      <c r="B25" s="20"/>
      <c r="C25" s="97"/>
      <c r="D25" s="97"/>
    </row>
    <row r="26" spans="1:4" ht="48.75" thickBot="1" x14ac:dyDescent="0.3">
      <c r="A26" s="51" t="s">
        <v>57</v>
      </c>
      <c r="B26" s="27">
        <v>11</v>
      </c>
      <c r="C26" s="98">
        <f>C23/11861</f>
        <v>22.821768822190371</v>
      </c>
      <c r="D26" s="99">
        <f>D23/11861</f>
        <v>19.340359160273163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100" t="s">
        <v>15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100" t="s">
        <v>11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7"/>
  <sheetViews>
    <sheetView zoomScale="70" zoomScaleNormal="70" workbookViewId="0">
      <selection activeCell="C4" sqref="C4:D4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8" customWidth="1"/>
  </cols>
  <sheetData>
    <row r="1" spans="1:4" ht="14.45" customHeight="1" x14ac:dyDescent="0.25">
      <c r="A1" s="52" t="s">
        <v>14</v>
      </c>
      <c r="B1" s="8"/>
      <c r="C1" s="8"/>
      <c r="D1" s="8"/>
    </row>
    <row r="2" spans="1:4" ht="14.45" customHeight="1" x14ac:dyDescent="0.25">
      <c r="A2" s="52" t="s">
        <v>92</v>
      </c>
      <c r="B2" s="8"/>
      <c r="C2" s="8"/>
      <c r="D2" s="8"/>
    </row>
    <row r="4" spans="1:4" ht="15.75" thickBot="1" x14ac:dyDescent="0.3">
      <c r="A4" s="53" t="s">
        <v>16</v>
      </c>
      <c r="B4" s="54" t="s">
        <v>17</v>
      </c>
      <c r="C4" s="104" t="s">
        <v>97</v>
      </c>
      <c r="D4" s="105" t="s">
        <v>98</v>
      </c>
    </row>
    <row r="5" spans="1:4" x14ac:dyDescent="0.25">
      <c r="A5" s="55" t="s">
        <v>44</v>
      </c>
      <c r="B5" s="56"/>
      <c r="C5" s="19"/>
      <c r="D5" s="21"/>
    </row>
    <row r="6" spans="1:4" x14ac:dyDescent="0.25">
      <c r="A6" s="16" t="s">
        <v>58</v>
      </c>
      <c r="B6" s="17"/>
      <c r="C6" s="19"/>
      <c r="D6" s="18"/>
    </row>
    <row r="7" spans="1:4" x14ac:dyDescent="0.25">
      <c r="A7" s="18" t="s">
        <v>59</v>
      </c>
      <c r="B7" s="17"/>
      <c r="C7" s="73">
        <f>650515+48</f>
        <v>650563</v>
      </c>
      <c r="D7" s="74">
        <f>1209321+986247</f>
        <v>2195568</v>
      </c>
    </row>
    <row r="8" spans="1:4" x14ac:dyDescent="0.25">
      <c r="A8" s="18" t="s">
        <v>60</v>
      </c>
      <c r="B8" s="17"/>
      <c r="C8" s="75">
        <v>-328243</v>
      </c>
      <c r="D8" s="76">
        <v>-441543</v>
      </c>
    </row>
    <row r="9" spans="1:4" x14ac:dyDescent="0.25">
      <c r="A9" s="18" t="s">
        <v>61</v>
      </c>
      <c r="B9" s="17"/>
      <c r="C9" s="75">
        <v>-94186</v>
      </c>
      <c r="D9" s="76">
        <v>-47990</v>
      </c>
    </row>
    <row r="10" spans="1:4" x14ac:dyDescent="0.25">
      <c r="A10" s="18" t="s">
        <v>62</v>
      </c>
      <c r="B10" s="17"/>
      <c r="C10" s="75">
        <v>-402626</v>
      </c>
      <c r="D10" s="76">
        <v>-368560</v>
      </c>
    </row>
    <row r="11" spans="1:4" x14ac:dyDescent="0.25">
      <c r="A11" s="18" t="s">
        <v>63</v>
      </c>
      <c r="B11" s="17"/>
      <c r="C11" s="73">
        <v>18929</v>
      </c>
      <c r="D11" s="74">
        <v>25245</v>
      </c>
    </row>
    <row r="12" spans="1:4" x14ac:dyDescent="0.25">
      <c r="A12" s="18" t="s">
        <v>64</v>
      </c>
      <c r="B12" s="17"/>
      <c r="C12" s="75"/>
      <c r="D12" s="76"/>
    </row>
    <row r="13" spans="1:4" x14ac:dyDescent="0.25">
      <c r="A13" s="18" t="s">
        <v>65</v>
      </c>
      <c r="B13" s="17"/>
      <c r="C13" s="73">
        <v>1807</v>
      </c>
      <c r="D13" s="74">
        <v>1627</v>
      </c>
    </row>
    <row r="14" spans="1:4" ht="15.75" thickBot="1" x14ac:dyDescent="0.3">
      <c r="A14" s="18" t="s">
        <v>66</v>
      </c>
      <c r="B14" s="17"/>
      <c r="C14" s="75">
        <v>-25264</v>
      </c>
      <c r="D14" s="76">
        <v>-19104</v>
      </c>
    </row>
    <row r="15" spans="1:4" ht="24.75" thickBot="1" x14ac:dyDescent="0.3">
      <c r="A15" s="49" t="s">
        <v>67</v>
      </c>
      <c r="B15" s="57"/>
      <c r="C15" s="71">
        <f>C7+C11+C13+C8+C9+C10+C12+C14</f>
        <v>-179020</v>
      </c>
      <c r="D15" s="72">
        <f>D7+D11+D13+D8+D9+D10+D12+D14</f>
        <v>1345243</v>
      </c>
    </row>
    <row r="16" spans="1:4" x14ac:dyDescent="0.25">
      <c r="A16" s="49" t="s">
        <v>44</v>
      </c>
      <c r="B16" s="57"/>
      <c r="C16" s="71"/>
      <c r="D16" s="72"/>
    </row>
    <row r="17" spans="1:4" x14ac:dyDescent="0.25">
      <c r="A17" s="16" t="s">
        <v>68</v>
      </c>
      <c r="B17" s="17"/>
      <c r="C17" s="69"/>
      <c r="D17" s="70"/>
    </row>
    <row r="18" spans="1:4" ht="24" customHeight="1" x14ac:dyDescent="0.25">
      <c r="A18" s="18" t="s">
        <v>69</v>
      </c>
      <c r="B18" s="17"/>
      <c r="C18" s="75"/>
      <c r="D18" s="76">
        <v>-3574</v>
      </c>
    </row>
    <row r="19" spans="1:4" ht="15.75" thickBot="1" x14ac:dyDescent="0.3">
      <c r="A19" s="28" t="s">
        <v>70</v>
      </c>
      <c r="B19" s="31"/>
      <c r="C19" s="81"/>
      <c r="D19" s="82">
        <v>18728</v>
      </c>
    </row>
    <row r="20" spans="1:4" ht="24.75" thickBot="1" x14ac:dyDescent="0.3">
      <c r="A20" s="106" t="s">
        <v>71</v>
      </c>
      <c r="B20" s="107"/>
      <c r="C20" s="75">
        <f>SUM(C18:C19)</f>
        <v>0</v>
      </c>
      <c r="D20" s="76">
        <f>SUM(D18:D19)</f>
        <v>15154</v>
      </c>
    </row>
    <row r="21" spans="1:4" x14ac:dyDescent="0.25">
      <c r="A21" s="49" t="s">
        <v>44</v>
      </c>
      <c r="B21" s="57"/>
      <c r="C21" s="77"/>
      <c r="D21" s="78"/>
    </row>
    <row r="22" spans="1:4" x14ac:dyDescent="0.25">
      <c r="A22" s="16" t="s">
        <v>72</v>
      </c>
      <c r="B22" s="17"/>
      <c r="C22" s="73"/>
      <c r="D22" s="74"/>
    </row>
    <row r="23" spans="1:4" x14ac:dyDescent="0.25">
      <c r="A23" s="18" t="s">
        <v>73</v>
      </c>
      <c r="B23" s="17"/>
      <c r="C23" s="75"/>
      <c r="D23" s="76"/>
    </row>
    <row r="24" spans="1:4" x14ac:dyDescent="0.25">
      <c r="A24" s="18" t="s">
        <v>74</v>
      </c>
      <c r="B24" s="17"/>
      <c r="C24" s="75"/>
      <c r="D24" s="76"/>
    </row>
    <row r="25" spans="1:4" ht="15.75" thickBot="1" x14ac:dyDescent="0.3">
      <c r="A25" s="18" t="s">
        <v>75</v>
      </c>
      <c r="B25" s="17"/>
      <c r="C25" s="75"/>
      <c r="D25" s="76"/>
    </row>
    <row r="26" spans="1:4" ht="24.75" thickBot="1" x14ac:dyDescent="0.3">
      <c r="A26" s="49" t="s">
        <v>76</v>
      </c>
      <c r="B26" s="57"/>
      <c r="C26" s="79">
        <f>SUM(C23:C25)</f>
        <v>0</v>
      </c>
      <c r="D26" s="80">
        <f>SUM(D23:D25)</f>
        <v>0</v>
      </c>
    </row>
    <row r="27" spans="1:4" ht="24" x14ac:dyDescent="0.25">
      <c r="A27" s="49" t="s">
        <v>77</v>
      </c>
      <c r="B27" s="57"/>
      <c r="C27" s="79">
        <f>C15+C20+C26</f>
        <v>-179020</v>
      </c>
      <c r="D27" s="80">
        <f>D15+D20+D26</f>
        <v>1360397</v>
      </c>
    </row>
    <row r="28" spans="1:4" x14ac:dyDescent="0.25">
      <c r="A28" s="16" t="s">
        <v>44</v>
      </c>
      <c r="B28" s="17"/>
      <c r="C28" s="73"/>
      <c r="D28" s="74"/>
    </row>
    <row r="29" spans="1:4" ht="36" x14ac:dyDescent="0.25">
      <c r="A29" s="18" t="s">
        <v>78</v>
      </c>
      <c r="B29" s="17"/>
      <c r="C29" s="73">
        <v>13</v>
      </c>
      <c r="D29" s="76">
        <v>-136</v>
      </c>
    </row>
    <row r="30" spans="1:4" ht="15.75" thickBot="1" x14ac:dyDescent="0.3">
      <c r="A30" s="28" t="s">
        <v>79</v>
      </c>
      <c r="B30" s="31"/>
      <c r="C30" s="81">
        <v>1096794</v>
      </c>
      <c r="D30" s="82">
        <v>1405639</v>
      </c>
    </row>
    <row r="31" spans="1:4" ht="24.75" thickBot="1" x14ac:dyDescent="0.3">
      <c r="A31" s="26" t="s">
        <v>85</v>
      </c>
      <c r="B31" s="32"/>
      <c r="C31" s="83">
        <f>C30+C27+C29</f>
        <v>917787</v>
      </c>
      <c r="D31" s="84">
        <f>D30+D27+D29</f>
        <v>2765900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100" t="s">
        <v>15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100" t="s">
        <v>11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zoomScale="85" zoomScaleNormal="85" workbookViewId="0">
      <selection activeCell="A39" sqref="A38:A39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21" t="s">
        <v>82</v>
      </c>
      <c r="B1" s="121"/>
      <c r="C1" s="121"/>
      <c r="D1" s="121"/>
      <c r="E1" s="121"/>
      <c r="F1" s="45"/>
      <c r="G1" s="45"/>
      <c r="H1" s="45"/>
      <c r="I1" s="45"/>
    </row>
    <row r="2" spans="1:9" ht="14.45" customHeight="1" x14ac:dyDescent="0.25">
      <c r="A2" s="121" t="s">
        <v>93</v>
      </c>
      <c r="B2" s="121"/>
      <c r="C2" s="121"/>
      <c r="D2" s="121"/>
      <c r="E2" s="121"/>
      <c r="F2" s="45"/>
      <c r="G2" s="45"/>
      <c r="H2" s="45"/>
      <c r="I2" s="45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58"/>
    </row>
    <row r="5" spans="1:9" ht="15.75" thickBot="1" x14ac:dyDescent="0.3">
      <c r="A5" s="53" t="s">
        <v>16</v>
      </c>
      <c r="B5" s="48" t="s">
        <v>27</v>
      </c>
      <c r="C5" s="48" t="s">
        <v>28</v>
      </c>
      <c r="D5" s="48" t="s">
        <v>29</v>
      </c>
      <c r="E5" s="48" t="s">
        <v>80</v>
      </c>
    </row>
    <row r="6" spans="1:9" x14ac:dyDescent="0.25">
      <c r="A6" s="55" t="s">
        <v>44</v>
      </c>
      <c r="B6" s="19"/>
      <c r="C6" s="19"/>
      <c r="D6" s="19"/>
      <c r="E6" s="19"/>
    </row>
    <row r="7" spans="1:9" ht="15.75" thickBot="1" x14ac:dyDescent="0.3">
      <c r="A7" s="30" t="s">
        <v>94</v>
      </c>
      <c r="B7" s="63">
        <v>11861000</v>
      </c>
      <c r="C7" s="63">
        <v>7086480</v>
      </c>
      <c r="D7" s="68">
        <v>-31970322</v>
      </c>
      <c r="E7" s="68">
        <v>-13022842</v>
      </c>
    </row>
    <row r="8" spans="1:9" x14ac:dyDescent="0.25">
      <c r="A8" s="16" t="s">
        <v>44</v>
      </c>
      <c r="B8" s="59"/>
      <c r="C8" s="59"/>
      <c r="D8" s="59"/>
      <c r="E8" s="59"/>
    </row>
    <row r="9" spans="1:9" ht="15.75" thickBot="1" x14ac:dyDescent="0.3">
      <c r="A9" s="28" t="s">
        <v>53</v>
      </c>
      <c r="B9" s="63"/>
      <c r="C9" s="63"/>
      <c r="D9" s="64">
        <v>1344218</v>
      </c>
      <c r="E9" s="64">
        <f>D9</f>
        <v>1344218</v>
      </c>
    </row>
    <row r="10" spans="1:9" x14ac:dyDescent="0.25">
      <c r="A10" s="16" t="s">
        <v>81</v>
      </c>
      <c r="B10" s="125"/>
      <c r="C10" s="125"/>
      <c r="D10" s="127">
        <f>D9</f>
        <v>1344218</v>
      </c>
      <c r="E10" s="127">
        <f>E9</f>
        <v>1344218</v>
      </c>
    </row>
    <row r="11" spans="1:9" ht="15.75" thickBot="1" x14ac:dyDescent="0.3">
      <c r="A11" s="30" t="s">
        <v>95</v>
      </c>
      <c r="B11" s="126"/>
      <c r="C11" s="126"/>
      <c r="D11" s="128"/>
      <c r="E11" s="128"/>
    </row>
    <row r="12" spans="1:9" ht="15.75" thickBot="1" x14ac:dyDescent="0.3">
      <c r="A12" s="30" t="s">
        <v>86</v>
      </c>
      <c r="B12" s="102">
        <v>11861000</v>
      </c>
      <c r="C12" s="102">
        <v>7086480</v>
      </c>
      <c r="D12" s="68">
        <f>D7+D10</f>
        <v>-30626104</v>
      </c>
      <c r="E12" s="68">
        <f>E7+E10</f>
        <v>-11678624</v>
      </c>
    </row>
    <row r="13" spans="1:9" ht="15.75" thickBot="1" x14ac:dyDescent="0.3">
      <c r="A13" s="30"/>
      <c r="B13" s="101"/>
      <c r="C13" s="101"/>
      <c r="D13" s="102"/>
      <c r="E13" s="102"/>
    </row>
    <row r="14" spans="1:9" ht="15.75" thickBot="1" x14ac:dyDescent="0.3">
      <c r="A14" s="30" t="s">
        <v>86</v>
      </c>
      <c r="B14" s="64">
        <v>11861000</v>
      </c>
      <c r="C14" s="64">
        <v>7086480</v>
      </c>
      <c r="D14" s="68">
        <v>-30626104</v>
      </c>
      <c r="E14" s="68">
        <v>-11678624</v>
      </c>
    </row>
    <row r="15" spans="1:9" x14ac:dyDescent="0.25">
      <c r="A15" s="16" t="s">
        <v>44</v>
      </c>
      <c r="B15" s="59"/>
      <c r="C15" s="59"/>
      <c r="D15" s="59"/>
      <c r="E15" s="59"/>
    </row>
    <row r="16" spans="1:9" ht="15.75" thickBot="1" x14ac:dyDescent="0.3">
      <c r="A16" s="28" t="s">
        <v>83</v>
      </c>
      <c r="B16" s="62"/>
      <c r="C16" s="62"/>
      <c r="D16" s="62">
        <f>ФО2!C23</f>
        <v>270689</v>
      </c>
      <c r="E16" s="62">
        <f>D16</f>
        <v>270689</v>
      </c>
    </row>
    <row r="17" spans="1:5" x14ac:dyDescent="0.25">
      <c r="A17" s="16" t="s">
        <v>81</v>
      </c>
      <c r="B17" s="123"/>
      <c r="C17" s="123"/>
      <c r="D17" s="123">
        <f>D16</f>
        <v>270689</v>
      </c>
      <c r="E17" s="123">
        <f>D17</f>
        <v>270689</v>
      </c>
    </row>
    <row r="18" spans="1:5" ht="15.75" thickBot="1" x14ac:dyDescent="0.3">
      <c r="A18" s="30" t="s">
        <v>84</v>
      </c>
      <c r="B18" s="124"/>
      <c r="C18" s="124"/>
      <c r="D18" s="124"/>
      <c r="E18" s="124"/>
    </row>
    <row r="19" spans="1:5" ht="15.75" thickBot="1" x14ac:dyDescent="0.3">
      <c r="A19" s="26" t="s">
        <v>96</v>
      </c>
      <c r="B19" s="42">
        <v>11861000</v>
      </c>
      <c r="C19" s="42">
        <v>7086480</v>
      </c>
      <c r="D19" s="67">
        <f>D14+D17</f>
        <v>-30355415</v>
      </c>
      <c r="E19" s="67">
        <f>E14+E17</f>
        <v>-11407935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100" t="s">
        <v>15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100" t="s">
        <v>11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Динара</cp:lastModifiedBy>
  <cp:lastPrinted>2022-04-19T04:32:33Z</cp:lastPrinted>
  <dcterms:created xsi:type="dcterms:W3CDTF">2012-05-11T11:57:39Z</dcterms:created>
  <dcterms:modified xsi:type="dcterms:W3CDTF">2022-04-20T04:43:53Z</dcterms:modified>
</cp:coreProperties>
</file>