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buh\Бухгалтерия\ОТЧЕТЫ\Отчетность 2025\Биржа\2 кв 2025 г\"/>
    </mc:Choice>
  </mc:AlternateContent>
  <xr:revisionPtr revIDLastSave="0" documentId="13_ncr:1_{C78BA0F8-EE08-4CE8-9FE1-92447F8675FE}" xr6:coauthVersionLast="45" xr6:coauthVersionMax="47" xr10:uidLastSave="{00000000-0000-0000-0000-000000000000}"/>
  <bookViews>
    <workbookView xWindow="-108" yWindow="-108" windowWidth="23256" windowHeight="12456" tabRatio="402" xr2:uid="{00000000-000D-0000-FFFF-FFFF00000000}"/>
  </bookViews>
  <sheets>
    <sheet name="ФО1" sheetId="9" r:id="rId1"/>
    <sheet name="ФО2" sheetId="6" r:id="rId2"/>
    <sheet name="ФО3" sheetId="7" r:id="rId3"/>
    <sheet name="ФО4" sheetId="8" r:id="rId4"/>
  </sheets>
  <definedNames>
    <definedName name="bookmark37" localSheetId="0">ФО1!$A$40</definedName>
    <definedName name="bookmark54" localSheetId="2">ФО3!$A$4</definedName>
    <definedName name="bookmark57" localSheetId="3">ФО4!$A$5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6" l="1"/>
  <c r="C7" i="6"/>
  <c r="C7" i="7" l="1"/>
  <c r="C20" i="9" l="1"/>
  <c r="D16" i="7" l="1"/>
  <c r="C16" i="7" l="1"/>
  <c r="D8" i="6"/>
  <c r="D13" i="6" s="1"/>
  <c r="D17" i="6" l="1"/>
  <c r="D20" i="6" s="1"/>
  <c r="D26" i="6" s="1"/>
  <c r="C38" i="9"/>
  <c r="D10" i="8"/>
  <c r="D12" i="8"/>
  <c r="D49" i="9"/>
  <c r="D38" i="9"/>
  <c r="D14" i="9"/>
  <c r="D22" i="9"/>
  <c r="C14" i="9"/>
  <c r="C28" i="7"/>
  <c r="C21" i="7"/>
  <c r="C29" i="7" l="1"/>
  <c r="C32" i="7" s="1"/>
  <c r="D23" i="6"/>
  <c r="C49" i="9" l="1"/>
  <c r="E17" i="8"/>
  <c r="H30" i="9" l="1"/>
  <c r="F26" i="9" l="1"/>
  <c r="D28" i="7"/>
  <c r="C22" i="9" l="1"/>
  <c r="H26" i="9" s="1"/>
  <c r="C8" i="6" l="1"/>
  <c r="C13" i="6" s="1"/>
  <c r="C23" i="9"/>
  <c r="H11" i="9" l="1"/>
  <c r="J17" i="9"/>
  <c r="I45" i="9"/>
  <c r="C17" i="6"/>
  <c r="C20" i="6" l="1"/>
  <c r="C26" i="6" s="1"/>
  <c r="D23" i="9"/>
  <c r="D16" i="8" l="1"/>
  <c r="D18" i="8" s="1"/>
  <c r="C23" i="6"/>
  <c r="D21" i="7"/>
  <c r="D29" i="7" s="1"/>
  <c r="D32" i="7" l="1"/>
  <c r="E10" i="8"/>
  <c r="E12" i="8" l="1"/>
  <c r="E14" i="8" s="1"/>
  <c r="C12" i="8"/>
  <c r="H33" i="9" l="1"/>
  <c r="I54" i="9"/>
  <c r="C50" i="9"/>
  <c r="C14" i="8"/>
  <c r="C20" i="8" s="1"/>
  <c r="I30" i="9" l="1"/>
  <c r="I26" i="9"/>
  <c r="D50" i="9"/>
  <c r="D14" i="8"/>
  <c r="D20" i="8" s="1"/>
  <c r="E18" i="8" l="1"/>
  <c r="E20" i="8" s="1"/>
  <c r="E16" i="8" l="1"/>
  <c r="C29" i="9" l="1"/>
  <c r="C30" i="9" s="1"/>
  <c r="C51" i="9" s="1"/>
  <c r="F53" i="9" s="1"/>
  <c r="C53" i="9" l="1"/>
  <c r="D30" i="9"/>
  <c r="D51" i="9" s="1"/>
  <c r="D52" i="9" s="1"/>
  <c r="C52" i="9"/>
</calcChain>
</file>

<file path=xl/sharedStrings.xml><?xml version="1.0" encoding="utf-8"?>
<sst xmlns="http://schemas.openxmlformats.org/spreadsheetml/2006/main" count="168" uniqueCount="135">
  <si>
    <t>Активы</t>
  </si>
  <si>
    <t>Денежные средства и их эквиваленты</t>
  </si>
  <si>
    <t>Основные средства</t>
  </si>
  <si>
    <t>Нематериальные активы</t>
  </si>
  <si>
    <t>Итого капитал</t>
  </si>
  <si>
    <t>Прочие расходы</t>
  </si>
  <si>
    <t>Прочие доходы</t>
  </si>
  <si>
    <t>Расходы по подоходному налогу</t>
  </si>
  <si>
    <t>подпись</t>
  </si>
  <si>
    <t>В тысячах тенге</t>
  </si>
  <si>
    <t>Прим.</t>
  </si>
  <si>
    <t>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</si>
  <si>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</si>
  <si>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</si>
  <si>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</si>
  <si>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</si>
  <si>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</si>
  <si>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</si>
  <si>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</si>
  <si>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</si>
  <si>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</t>
  </si>
  <si>
    <t>Накопленный убыток</t>
  </si>
  <si>
    <t>Долгосрочные обязательства</t>
  </si>
  <si>
    <t>Займы, долгосрочная часть</t>
  </si>
  <si>
    <t>Облигации, долгосрочная часть</t>
  </si>
  <si>
    <t>Краткосрочные обязательства</t>
  </si>
  <si>
    <t>Займы, краткосрочная часть</t>
  </si>
  <si>
    <t>Облигации, краткосрочная часть</t>
  </si>
  <si>
    <t>Торговая кредиторская задолженность</t>
  </si>
  <si>
    <t>Подоходный налог к уплате</t>
  </si>
  <si>
    <t>Текущие оценочные обязательства</t>
  </si>
  <si>
    <t>Обязательства по прочим налогам</t>
  </si>
  <si>
    <t>Прочие текущие обязательства</t>
  </si>
  <si>
    <t>Итого обязательства</t>
  </si>
  <si>
    <t>Итого капитал и обязательства</t>
  </si>
  <si>
    <t xml:space="preserve"> </t>
  </si>
  <si>
    <t>Выручка по договорам с покупателями</t>
  </si>
  <si>
    <t>Себестоимость реализованных услуг</t>
  </si>
  <si>
    <t>Валовый доход</t>
  </si>
  <si>
    <t>Общие и административные расходы</t>
  </si>
  <si>
    <t>Прибыль от операционной деятельности</t>
  </si>
  <si>
    <t>Финансовые доходы</t>
  </si>
  <si>
    <t>Финансовые расходы</t>
  </si>
  <si>
    <t>Прибыль до учёта подоходного налога</t>
  </si>
  <si>
    <t>Прибыль за год</t>
  </si>
  <si>
    <t>Итого совокупный доход за год, за вычетом подоходного налога</t>
  </si>
  <si>
    <t>Прибыль на акцию (в тенге)</t>
  </si>
  <si>
    <t>Базовая и разводненная прибыль на акцию, в отношении дохода за год, приходящегося на держателей простых акций Компании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</si>
  <si>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</si>
  <si>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</si>
  <si>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</si>
  <si>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Денежные платежи работникам</t>
  </si>
  <si>
    <t>Платежи в бюджет и внебюджетные фонды</t>
  </si>
  <si>
    <t>Полученные вознаграждения по депозитам</t>
  </si>
  <si>
    <t>Выплата вознаграждения по займам</t>
  </si>
  <si>
    <t>Прочие поступления</t>
  </si>
  <si>
    <t>Прочие выплаты</t>
  </si>
  <si>
    <t>Чистое поступление денежных средств от операционной деятельности</t>
  </si>
  <si>
    <t>Денежные потоки от инвестиционной деятельности</t>
  </si>
  <si>
    <t xml:space="preserve">Приобретение основных средств и нематериальных активов </t>
  </si>
  <si>
    <t>Реализация основных средств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</si>
  <si>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</si>
  <si>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</si>
  <si>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Погашение займов</t>
  </si>
  <si>
    <t>Выплата купона по размещенным облигациям</t>
  </si>
  <si>
    <t>Выкуп облигаций</t>
  </si>
  <si>
    <t>Чистое расходование денежных средств в финансовой деятельности</t>
  </si>
  <si>
    <t>Чистое изменение денежных средств и их эквивалентов</t>
  </si>
  <si>
    <t>Эффект от начисления резерва под ожидаемые кредитные убытки на денежные средства и их эквиваленты</t>
  </si>
  <si>
    <t>Денежные средства и их эквиваленты, на начало года</t>
  </si>
  <si>
    <t>Итого</t>
  </si>
  <si>
    <t>Итого совокупный доход</t>
  </si>
  <si>
    <t>Прибыль за  отчетный период</t>
  </si>
  <si>
    <t>за отчетный период</t>
  </si>
  <si>
    <t>Денежные средства и их эквиваленты, на конец отчетного периода</t>
  </si>
  <si>
    <t>Долгосрочные оценочные обязательства</t>
  </si>
  <si>
    <t>сч.2700</t>
  </si>
  <si>
    <t>сч.1300</t>
  </si>
  <si>
    <t>сч. 1000</t>
  </si>
  <si>
    <t>сч.4010</t>
  </si>
  <si>
    <t>сч.4240</t>
  </si>
  <si>
    <t>сч. 3010, 3052</t>
  </si>
  <si>
    <t>сч. 3310, 3311</t>
  </si>
  <si>
    <t>сч.3110</t>
  </si>
  <si>
    <t>сч. 3430, 3440 (без КПН)</t>
  </si>
  <si>
    <t>сч. 3130,3150,3190</t>
  </si>
  <si>
    <t>сч. 3120, 3200, 3350, 3360, 3380, 3410, 3500</t>
  </si>
  <si>
    <t>сч. 1400 + 1700+ 1272</t>
  </si>
  <si>
    <t>сч.4060 - сч 2000</t>
  </si>
  <si>
    <t>сч. 3051</t>
  </si>
  <si>
    <t>Инвестиции в ассоциированные и дочерние организации</t>
  </si>
  <si>
    <t xml:space="preserve">Инвестиции в ассоциированные предприятия </t>
  </si>
  <si>
    <t>сч. 2210</t>
  </si>
  <si>
    <t>сч. 2130</t>
  </si>
  <si>
    <t>Долгосрочная дебиторская задолженность ассоциированных и совместных предприятий</t>
  </si>
  <si>
    <t xml:space="preserve">           Отдельный отчёт о движении денежных средств (прямой метод) АО "Dosjan temir joly"</t>
  </si>
  <si>
    <t xml:space="preserve">   Отдельный отчёт о финансовом положении АО "Dosjan temir joly"</t>
  </si>
  <si>
    <t>Отдельный отчёт о совокупном доходе АО "Dosjan temir joly"</t>
  </si>
  <si>
    <t>Отдельный отчет об изменениях в капитале АО "Dosjan temir joly"</t>
  </si>
  <si>
    <t>сч. 2400 + 2900</t>
  </si>
  <si>
    <t>Прочий совокупный убыток</t>
  </si>
  <si>
    <t>Предоставление временной возвратной финансовой помощи</t>
  </si>
  <si>
    <t>Прочий совокупный доход</t>
  </si>
  <si>
    <t>сч. 1210+1260-резерв</t>
  </si>
  <si>
    <t>Уплаченный корпоративный подоходный налог</t>
  </si>
  <si>
    <t>Предоплата по корпоративному подоходному налогу</t>
  </si>
  <si>
    <t>2024 года</t>
  </si>
  <si>
    <t>Долгосрочная кредиторская задолженность</t>
  </si>
  <si>
    <t>Актив в форме права пользования</t>
  </si>
  <si>
    <t>Долгосрочная задолженность по аренде</t>
  </si>
  <si>
    <t>Руководитель                                  ______________________________ Сақ Н.И.</t>
  </si>
  <si>
    <t>Руководитель                                    ______________________________Сақ Н.И.</t>
  </si>
  <si>
    <t>Руководитель                                   ______________________________Сақ Н.И.</t>
  </si>
  <si>
    <t>Руководитель                        ______________________________Сақ Н.И.</t>
  </si>
  <si>
    <t>На 31 декабря 2024 года</t>
  </si>
  <si>
    <t>Краткосрочная задолженность по аренде</t>
  </si>
  <si>
    <t>Выплата процентов по обязательствам по аренде</t>
  </si>
  <si>
    <t>Платежи по арендным обязательствам</t>
  </si>
  <si>
    <t>2025 года</t>
  </si>
  <si>
    <t xml:space="preserve">31 декабря </t>
  </si>
  <si>
    <t>На 1 января 2024 года</t>
  </si>
  <si>
    <t>за 12 месяцев 2024 года</t>
  </si>
  <si>
    <t>На 01 января 2025 года</t>
  </si>
  <si>
    <t xml:space="preserve">      по состоянию на 30 июня 2025 года</t>
  </si>
  <si>
    <t>30 июня</t>
  </si>
  <si>
    <t>Главный бухгалтер                        ______________________________ Кожабаева К.О.</t>
  </si>
  <si>
    <t>Главный бухгалтер              ______________________________  Кожабаева К.О.</t>
  </si>
  <si>
    <t>Главный бухгалтер                          ______________________________  Кожабаева К.О.</t>
  </si>
  <si>
    <t xml:space="preserve"> за период, заканчивающийся 30 июня 2025 года</t>
  </si>
  <si>
    <t>30 июня 2025 года</t>
  </si>
  <si>
    <t>30 июня 2024 года</t>
  </si>
  <si>
    <t xml:space="preserve">                                                                        за период, заканчивающийся 30 июня 2025 года</t>
  </si>
  <si>
    <t>30 июня 2024 год</t>
  </si>
  <si>
    <t>за период, заканчивающийся 30 июня 2025 года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</si>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</sst>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_₽"/>
    <numFmt numFmtId="167" formatCode="#,##0;\(#,##0\)"/>
    <numFmt numFmtId="168" formatCode="#,##0_ ;\-#,##0\ "/>
    <numFmt numFmtId="169" formatCode="_-* #,##0\ _₽_-;\-* #,##0\ _₽_-;_-* &quot;-&quot;\ _₽_-;_-@_-"/>
    <numFmt numFmtId="170" formatCode="_-* #,##0.000\ _₽_-;\-* #,##0.000\ _₽_-;_-* &quot;-&quot;??\ _₽_-;_-@_-"/>
    <numFmt numFmtId="171" formatCode="_(* #,##0_);_(* \(#,##0\);_(* &quot;-&quot;??_);_(@_)"/>
    <numFmt numFmtId="172" formatCode="_(* #,##0_);_(* \(#,##0\);_(* &quot;-&quot;_);_(@_)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164" fontId="10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right" vertical="top"/>
    </xf>
    <xf numFmtId="0" fontId="1" fillId="0" borderId="0" xfId="0" applyFont="1"/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3" fillId="0" borderId="4" xfId="2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165" fontId="14" fillId="2" borderId="0" xfId="2" applyNumberFormat="1" applyFont="1" applyFill="1" applyAlignment="1">
      <alignment vertical="center" wrapText="1"/>
    </xf>
    <xf numFmtId="165" fontId="0" fillId="0" borderId="0" xfId="0" applyNumberFormat="1"/>
    <xf numFmtId="165" fontId="14" fillId="2" borderId="2" xfId="2" applyNumberFormat="1" applyFont="1" applyFill="1" applyBorder="1" applyAlignment="1">
      <alignment vertical="center" wrapText="1"/>
    </xf>
    <xf numFmtId="165" fontId="14" fillId="0" borderId="2" xfId="2" applyNumberFormat="1" applyFont="1" applyBorder="1" applyAlignment="1">
      <alignment vertical="center" wrapText="1"/>
    </xf>
    <xf numFmtId="165" fontId="14" fillId="0" borderId="0" xfId="2" applyNumberFormat="1" applyFont="1" applyAlignment="1">
      <alignment horizontal="right" vertical="center" wrapText="1"/>
    </xf>
    <xf numFmtId="167" fontId="13" fillId="0" borderId="4" xfId="2" applyNumberFormat="1" applyFont="1" applyBorder="1" applyAlignment="1">
      <alignment vertical="center" wrapText="1"/>
    </xf>
    <xf numFmtId="167" fontId="14" fillId="2" borderId="2" xfId="2" applyNumberFormat="1" applyFont="1" applyFill="1" applyBorder="1" applyAlignment="1">
      <alignment vertical="center" wrapText="1"/>
    </xf>
    <xf numFmtId="165" fontId="14" fillId="0" borderId="0" xfId="2" applyNumberFormat="1" applyFont="1" applyAlignment="1">
      <alignment horizontal="right" wrapText="1"/>
    </xf>
    <xf numFmtId="167" fontId="13" fillId="0" borderId="0" xfId="2" applyNumberFormat="1" applyFont="1" applyAlignment="1">
      <alignment horizontal="right" wrapText="1"/>
    </xf>
    <xf numFmtId="167" fontId="14" fillId="0" borderId="0" xfId="2" applyNumberFormat="1" applyFont="1" applyAlignment="1">
      <alignment horizontal="right" wrapText="1"/>
    </xf>
    <xf numFmtId="167" fontId="13" fillId="0" borderId="3" xfId="2" applyNumberFormat="1" applyFont="1" applyBorder="1" applyAlignment="1">
      <alignment horizontal="right" wrapText="1"/>
    </xf>
    <xf numFmtId="167" fontId="14" fillId="0" borderId="3" xfId="2" applyNumberFormat="1" applyFont="1" applyBorder="1" applyAlignment="1">
      <alignment horizontal="right" wrapText="1"/>
    </xf>
    <xf numFmtId="165" fontId="14" fillId="0" borderId="2" xfId="2" applyNumberFormat="1" applyFont="1" applyBorder="1" applyAlignment="1">
      <alignment horizontal="right" wrapText="1"/>
    </xf>
    <xf numFmtId="165" fontId="13" fillId="0" borderId="4" xfId="2" applyNumberFormat="1" applyFont="1" applyBorder="1" applyAlignment="1">
      <alignment horizontal="right" wrapText="1"/>
    </xf>
    <xf numFmtId="167" fontId="14" fillId="0" borderId="0" xfId="2" applyNumberFormat="1" applyFont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 wrapText="1"/>
    </xf>
    <xf numFmtId="167" fontId="14" fillId="0" borderId="2" xfId="2" applyNumberFormat="1" applyFont="1" applyBorder="1" applyAlignment="1">
      <alignment horizontal="right" vertical="center" wrapText="1"/>
    </xf>
    <xf numFmtId="165" fontId="14" fillId="0" borderId="2" xfId="2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right"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65" fontId="14" fillId="3" borderId="0" xfId="2" applyNumberFormat="1" applyFont="1" applyFill="1" applyAlignment="1">
      <alignment vertical="center" wrapText="1"/>
    </xf>
    <xf numFmtId="165" fontId="14" fillId="3" borderId="0" xfId="2" applyNumberFormat="1" applyFont="1" applyFill="1" applyBorder="1" applyAlignment="1">
      <alignment vertical="center" wrapText="1"/>
    </xf>
    <xf numFmtId="165" fontId="14" fillId="3" borderId="0" xfId="2" applyNumberFormat="1" applyFont="1" applyFill="1" applyAlignment="1">
      <alignment horizontal="center" vertical="center" wrapText="1"/>
    </xf>
    <xf numFmtId="165" fontId="14" fillId="3" borderId="0" xfId="2" applyNumberFormat="1" applyFont="1" applyFill="1" applyBorder="1" applyAlignment="1">
      <alignment horizontal="right" wrapText="1"/>
    </xf>
    <xf numFmtId="167" fontId="14" fillId="3" borderId="0" xfId="2" applyNumberFormat="1" applyFont="1" applyFill="1" applyBorder="1" applyAlignment="1">
      <alignment horizontal="right" wrapText="1"/>
    </xf>
    <xf numFmtId="165" fontId="13" fillId="3" borderId="0" xfId="2" applyNumberFormat="1" applyFont="1" applyFill="1" applyBorder="1" applyAlignment="1">
      <alignment vertical="center" wrapText="1"/>
    </xf>
    <xf numFmtId="167" fontId="14" fillId="3" borderId="0" xfId="2" applyNumberFormat="1" applyFont="1" applyFill="1" applyBorder="1" applyAlignment="1">
      <alignment horizontal="right" vertical="center" wrapText="1" indent="1"/>
    </xf>
    <xf numFmtId="167" fontId="13" fillId="3" borderId="0" xfId="2" applyNumberFormat="1" applyFont="1" applyFill="1" applyBorder="1" applyAlignment="1">
      <alignment horizontal="right" vertical="center" wrapText="1" indent="1"/>
    </xf>
    <xf numFmtId="168" fontId="14" fillId="3" borderId="0" xfId="2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5" fontId="14" fillId="2" borderId="0" xfId="2" applyNumberFormat="1" applyFont="1" applyFill="1" applyBorder="1" applyAlignment="1">
      <alignment vertical="center" wrapText="1"/>
    </xf>
    <xf numFmtId="165" fontId="14" fillId="0" borderId="0" xfId="2" applyNumberFormat="1" applyFont="1" applyBorder="1" applyAlignment="1">
      <alignment vertical="center" wrapText="1"/>
    </xf>
    <xf numFmtId="167" fontId="14" fillId="2" borderId="0" xfId="2" applyNumberFormat="1" applyFont="1" applyFill="1" applyBorder="1" applyAlignment="1">
      <alignment vertical="center" wrapText="1"/>
    </xf>
    <xf numFmtId="165" fontId="13" fillId="0" borderId="0" xfId="2" applyNumberFormat="1" applyFont="1" applyBorder="1" applyAlignment="1">
      <alignment vertical="center" wrapText="1"/>
    </xf>
    <xf numFmtId="169" fontId="13" fillId="0" borderId="2" xfId="2" applyNumberFormat="1" applyFont="1" applyBorder="1" applyAlignment="1">
      <alignment horizontal="center" vertical="center" wrapText="1"/>
    </xf>
    <xf numFmtId="167" fontId="0" fillId="0" borderId="0" xfId="0" applyNumberFormat="1"/>
    <xf numFmtId="165" fontId="14" fillId="3" borderId="0" xfId="2" applyNumberFormat="1" applyFont="1" applyFill="1" applyAlignment="1">
      <alignment horizontal="right" vertical="center" wrapText="1"/>
    </xf>
    <xf numFmtId="165" fontId="14" fillId="3" borderId="2" xfId="2" applyNumberFormat="1" applyFont="1" applyFill="1" applyBorder="1" applyAlignment="1">
      <alignment horizontal="right" vertical="center" wrapText="1"/>
    </xf>
    <xf numFmtId="167" fontId="14" fillId="0" borderId="2" xfId="2" applyNumberFormat="1" applyFont="1" applyFill="1" applyBorder="1" applyAlignment="1">
      <alignment horizontal="right" vertical="center" wrapText="1"/>
    </xf>
    <xf numFmtId="165" fontId="13" fillId="0" borderId="0" xfId="2" applyNumberFormat="1" applyFont="1" applyFill="1" applyAlignment="1">
      <alignment horizontal="right" vertical="center" wrapText="1"/>
    </xf>
    <xf numFmtId="165" fontId="14" fillId="0" borderId="0" xfId="2" applyNumberFormat="1" applyFont="1" applyFill="1" applyAlignment="1">
      <alignment horizontal="right" vertical="center" wrapText="1"/>
    </xf>
    <xf numFmtId="168" fontId="14" fillId="0" borderId="2" xfId="2" applyNumberFormat="1" applyFont="1" applyFill="1" applyBorder="1" applyAlignment="1">
      <alignment horizontal="right" vertical="center" wrapText="1"/>
    </xf>
    <xf numFmtId="165" fontId="13" fillId="0" borderId="4" xfId="2" applyNumberFormat="1" applyFont="1" applyFill="1" applyBorder="1" applyAlignment="1">
      <alignment horizontal="right" vertical="center" wrapText="1"/>
    </xf>
    <xf numFmtId="165" fontId="13" fillId="3" borderId="3" xfId="2" applyNumberFormat="1" applyFont="1" applyFill="1" applyBorder="1" applyAlignment="1">
      <alignment horizontal="right" vertical="center" wrapText="1"/>
    </xf>
    <xf numFmtId="165" fontId="14" fillId="3" borderId="3" xfId="2" applyNumberFormat="1" applyFont="1" applyFill="1" applyBorder="1" applyAlignment="1">
      <alignment horizontal="right" vertical="center" wrapText="1"/>
    </xf>
    <xf numFmtId="165" fontId="13" fillId="3" borderId="1" xfId="2" applyNumberFormat="1" applyFont="1" applyFill="1" applyBorder="1" applyAlignment="1">
      <alignment horizontal="right" vertical="center" wrapText="1"/>
    </xf>
    <xf numFmtId="165" fontId="13" fillId="3" borderId="4" xfId="2" applyNumberFormat="1" applyFont="1" applyFill="1" applyBorder="1" applyAlignment="1">
      <alignment horizontal="right" vertical="center" wrapText="1"/>
    </xf>
    <xf numFmtId="165" fontId="14" fillId="3" borderId="0" xfId="2" applyNumberFormat="1" applyFont="1" applyFill="1" applyBorder="1" applyAlignment="1">
      <alignment horizontal="right" vertical="center" wrapText="1"/>
    </xf>
    <xf numFmtId="165" fontId="13" fillId="3" borderId="2" xfId="2" applyNumberFormat="1" applyFont="1" applyFill="1" applyBorder="1" applyAlignment="1">
      <alignment horizontal="right" vertical="center" wrapText="1"/>
    </xf>
    <xf numFmtId="167" fontId="14" fillId="3" borderId="2" xfId="2" applyNumberFormat="1" applyFont="1" applyFill="1" applyBorder="1" applyAlignment="1">
      <alignment horizontal="right" vertical="center" wrapText="1"/>
    </xf>
    <xf numFmtId="167" fontId="13" fillId="3" borderId="2" xfId="2" applyNumberFormat="1" applyFont="1" applyFill="1" applyBorder="1" applyAlignment="1">
      <alignment horizontal="right" vertical="center" wrapText="1"/>
    </xf>
    <xf numFmtId="171" fontId="19" fillId="0" borderId="0" xfId="2" applyNumberFormat="1" applyFont="1" applyAlignment="1">
      <alignment horizontal="right"/>
    </xf>
    <xf numFmtId="165" fontId="13" fillId="0" borderId="3" xfId="2" applyNumberFormat="1" applyFont="1" applyBorder="1" applyAlignment="1">
      <alignment horizontal="right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0" xfId="0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/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2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165" fontId="0" fillId="3" borderId="0" xfId="0" applyNumberFormat="1" applyFill="1"/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166" fontId="0" fillId="3" borderId="0" xfId="0" applyNumberFormat="1" applyFill="1"/>
    <xf numFmtId="0" fontId="13" fillId="3" borderId="2" xfId="0" applyFont="1" applyFill="1" applyBorder="1" applyAlignment="1">
      <alignment vertical="center" wrapText="1"/>
    </xf>
    <xf numFmtId="0" fontId="0" fillId="3" borderId="2" xfId="0" applyFill="1" applyBorder="1"/>
    <xf numFmtId="0" fontId="9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170" fontId="18" fillId="3" borderId="0" xfId="2" applyNumberFormat="1" applyFont="1" applyFill="1"/>
    <xf numFmtId="0" fontId="6" fillId="3" borderId="0" xfId="0" applyFont="1" applyFill="1"/>
    <xf numFmtId="0" fontId="1" fillId="3" borderId="0" xfId="0" applyFont="1" applyFill="1"/>
    <xf numFmtId="0" fontId="5" fillId="3" borderId="0" xfId="0" applyFont="1" applyFill="1" applyAlignment="1">
      <alignment horizontal="right" vertical="top"/>
    </xf>
    <xf numFmtId="0" fontId="2" fillId="3" borderId="0" xfId="0" applyFont="1" applyFill="1"/>
    <xf numFmtId="172" fontId="20" fillId="0" borderId="0" xfId="0" applyNumberFormat="1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171" fontId="0" fillId="0" borderId="0" xfId="0" applyNumberFormat="1"/>
    <xf numFmtId="172" fontId="0" fillId="0" borderId="0" xfId="0" applyNumberFormat="1"/>
    <xf numFmtId="0" fontId="14" fillId="0" borderId="0" xfId="0" applyFont="1" applyAlignment="1">
      <alignment vertical="center" wrapText="1"/>
    </xf>
    <xf numFmtId="171" fontId="14" fillId="0" borderId="0" xfId="2" applyNumberFormat="1" applyFont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172" fontId="19" fillId="0" borderId="0" xfId="2" applyNumberFormat="1" applyFont="1" applyFill="1"/>
    <xf numFmtId="171" fontId="19" fillId="0" borderId="0" xfId="2" applyNumberFormat="1" applyFont="1"/>
    <xf numFmtId="0" fontId="23" fillId="0" borderId="0" xfId="0" applyFont="1" applyAlignment="1">
      <alignment vertical="center"/>
    </xf>
    <xf numFmtId="1" fontId="14" fillId="2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13" fillId="0" borderId="0" xfId="2" applyNumberFormat="1" applyFont="1" applyBorder="1" applyAlignment="1">
      <alignment vertical="center" wrapText="1"/>
    </xf>
    <xf numFmtId="165" fontId="13" fillId="0" borderId="2" xfId="2" applyNumberFormat="1" applyFont="1" applyBorder="1" applyAlignment="1">
      <alignment vertical="center" wrapText="1"/>
    </xf>
    <xf numFmtId="165" fontId="14" fillId="2" borderId="0" xfId="2" applyNumberFormat="1" applyFont="1" applyFill="1" applyBorder="1" applyAlignment="1">
      <alignment vertical="center" wrapText="1"/>
    </xf>
    <xf numFmtId="165" fontId="14" fillId="2" borderId="2" xfId="2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57"/>
  <sheetViews>
    <sheetView tabSelected="1" topLeftCell="A22" zoomScale="140" zoomScaleNormal="140" workbookViewId="0">
      <selection activeCell="F1" sqref="F1:L1048576"/>
    </sheetView>
  </sheetViews>
  <sheetFormatPr defaultColWidth="9.109375" defaultRowHeight="14.4" x14ac:dyDescent="0.3"/>
  <cols>
    <col min="1" max="1" width="38.33203125" style="95" customWidth="1"/>
    <col min="2" max="2" width="9.109375" style="95"/>
    <col min="3" max="3" width="15" style="95" customWidth="1"/>
    <col min="4" max="4" width="16.33203125" style="95" customWidth="1"/>
    <col min="5" max="5" width="13.109375" style="95" customWidth="1"/>
    <col min="6" max="6" width="14.6640625" style="95" hidden="1" customWidth="1"/>
    <col min="7" max="7" width="14.88671875" style="95" hidden="1" customWidth="1"/>
    <col min="8" max="8" width="13.6640625" style="95" hidden="1" customWidth="1"/>
    <col min="9" max="9" width="15.44140625" style="95" hidden="1" customWidth="1"/>
    <col min="10" max="10" width="12.6640625" style="95" hidden="1" customWidth="1"/>
    <col min="11" max="11" width="14.88671875" style="95" hidden="1" customWidth="1"/>
    <col min="12" max="12" width="14.109375" style="95" hidden="1" customWidth="1"/>
    <col min="13" max="16384" width="9.109375" style="95"/>
  </cols>
  <sheetData>
    <row r="1" spans="1:12" x14ac:dyDescent="0.3">
      <c r="A1" s="141" t="s">
        <v>96</v>
      </c>
      <c r="B1" s="141"/>
      <c r="C1" s="141"/>
      <c r="D1" s="141"/>
      <c r="E1" s="93"/>
      <c r="F1" s="94"/>
    </row>
    <row r="2" spans="1:12" x14ac:dyDescent="0.3">
      <c r="A2" s="142" t="s">
        <v>123</v>
      </c>
      <c r="B2" s="142"/>
      <c r="C2" s="142"/>
      <c r="D2" s="142"/>
      <c r="E2" s="96"/>
      <c r="F2" s="97"/>
    </row>
    <row r="3" spans="1:12" ht="1.5" customHeight="1" x14ac:dyDescent="0.3"/>
    <row r="4" spans="1:12" x14ac:dyDescent="0.3">
      <c r="A4" s="137" t="s">
        <v>9</v>
      </c>
      <c r="B4" s="139" t="s">
        <v>10</v>
      </c>
      <c r="C4" s="99" t="s">
        <v>124</v>
      </c>
      <c r="D4" s="100" t="s">
        <v>119</v>
      </c>
      <c r="E4" s="100"/>
    </row>
    <row r="5" spans="1:12" ht="9.75" customHeight="1" thickBot="1" x14ac:dyDescent="0.35">
      <c r="A5" s="138"/>
      <c r="B5" s="140"/>
      <c r="C5" s="101" t="s">
        <v>118</v>
      </c>
      <c r="D5" s="102" t="s">
        <v>106</v>
      </c>
      <c r="E5" s="100"/>
    </row>
    <row r="6" spans="1:12" ht="3" customHeight="1" x14ac:dyDescent="0.3">
      <c r="A6" s="103" t="s">
        <v>35</v>
      </c>
      <c r="B6" s="98"/>
      <c r="C6" s="104"/>
      <c r="D6" s="68"/>
      <c r="E6" s="68"/>
    </row>
    <row r="7" spans="1:12" x14ac:dyDescent="0.3">
      <c r="A7" s="104" t="s">
        <v>0</v>
      </c>
      <c r="B7" s="69"/>
      <c r="C7" s="104"/>
      <c r="D7" s="68"/>
      <c r="E7" s="68"/>
    </row>
    <row r="8" spans="1:12" ht="14.25" customHeight="1" x14ac:dyDescent="0.3">
      <c r="A8" s="104" t="s">
        <v>11</v>
      </c>
      <c r="B8" s="69"/>
      <c r="C8" s="104"/>
      <c r="D8" s="68"/>
      <c r="E8" s="68"/>
    </row>
    <row r="9" spans="1:12" ht="14.25" customHeight="1" x14ac:dyDescent="0.3">
      <c r="A9" s="68" t="s">
        <v>2</v>
      </c>
      <c r="B9" s="69">
        <v>5</v>
      </c>
      <c r="C9" s="76">
        <v>535836</v>
      </c>
      <c r="D9" s="76">
        <v>592100</v>
      </c>
      <c r="E9" s="59"/>
      <c r="F9" s="95" t="s">
        <v>99</v>
      </c>
    </row>
    <row r="10" spans="1:12" ht="14.25" customHeight="1" x14ac:dyDescent="0.3">
      <c r="A10" s="68" t="s">
        <v>3</v>
      </c>
      <c r="B10" s="69">
        <v>6</v>
      </c>
      <c r="C10" s="76">
        <v>3910321</v>
      </c>
      <c r="D10" s="76">
        <v>4190734</v>
      </c>
      <c r="E10" s="59"/>
      <c r="F10" s="95" t="s">
        <v>76</v>
      </c>
    </row>
    <row r="11" spans="1:12" ht="14.25" customHeight="1" x14ac:dyDescent="0.3">
      <c r="A11" s="68" t="s">
        <v>91</v>
      </c>
      <c r="B11" s="69">
        <v>7</v>
      </c>
      <c r="C11" s="76">
        <v>322108</v>
      </c>
      <c r="D11" s="76">
        <v>298839</v>
      </c>
      <c r="E11" s="59"/>
      <c r="F11" s="95" t="s">
        <v>92</v>
      </c>
      <c r="H11" s="107">
        <f>C22-C49</f>
        <v>1298740</v>
      </c>
    </row>
    <row r="12" spans="1:12" ht="24.75" customHeight="1" x14ac:dyDescent="0.3">
      <c r="A12" s="68" t="s">
        <v>94</v>
      </c>
      <c r="B12" s="69">
        <v>8</v>
      </c>
      <c r="C12" s="76">
        <v>251138</v>
      </c>
      <c r="D12" s="76">
        <v>251138</v>
      </c>
      <c r="E12" s="59"/>
      <c r="F12" s="95" t="s">
        <v>93</v>
      </c>
    </row>
    <row r="13" spans="1:12" ht="14.25" customHeight="1" thickBot="1" x14ac:dyDescent="0.35">
      <c r="A13" s="68" t="s">
        <v>108</v>
      </c>
      <c r="B13" s="69">
        <v>9</v>
      </c>
      <c r="C13" s="76">
        <v>329745</v>
      </c>
      <c r="D13" s="76">
        <v>376852</v>
      </c>
      <c r="E13" s="59"/>
      <c r="K13" s="107"/>
    </row>
    <row r="14" spans="1:12" ht="12" customHeight="1" thickBot="1" x14ac:dyDescent="0.35">
      <c r="A14" s="105"/>
      <c r="B14" s="106"/>
      <c r="C14" s="83">
        <f>SUM(C9:C13)</f>
        <v>5349148</v>
      </c>
      <c r="D14" s="83">
        <f>SUM(D9:D13)</f>
        <v>5709663</v>
      </c>
      <c r="E14" s="64"/>
      <c r="L14" s="107"/>
    </row>
    <row r="15" spans="1:12" ht="0.75" customHeight="1" x14ac:dyDescent="0.3">
      <c r="A15" s="105" t="s">
        <v>35</v>
      </c>
      <c r="B15" s="106"/>
      <c r="C15" s="84"/>
      <c r="D15" s="84"/>
      <c r="E15" s="60"/>
    </row>
    <row r="16" spans="1:12" x14ac:dyDescent="0.3">
      <c r="A16" s="104" t="s">
        <v>12</v>
      </c>
      <c r="B16" s="69"/>
      <c r="C16" s="76"/>
      <c r="D16" s="76"/>
      <c r="E16" s="59"/>
      <c r="L16" s="107"/>
    </row>
    <row r="17" spans="1:12" x14ac:dyDescent="0.3">
      <c r="A17" s="68" t="s">
        <v>13</v>
      </c>
      <c r="B17" s="69">
        <v>10</v>
      </c>
      <c r="C17" s="76">
        <v>71679</v>
      </c>
      <c r="D17" s="76">
        <v>51946</v>
      </c>
      <c r="E17" s="59"/>
      <c r="F17" s="95" t="s">
        <v>77</v>
      </c>
      <c r="J17" s="107">
        <f>C22-C49</f>
        <v>1298740</v>
      </c>
      <c r="L17" s="107"/>
    </row>
    <row r="18" spans="1:12" x14ac:dyDescent="0.3">
      <c r="A18" s="68" t="s">
        <v>14</v>
      </c>
      <c r="B18" s="69">
        <v>11</v>
      </c>
      <c r="C18" s="76">
        <v>840561</v>
      </c>
      <c r="D18" s="76">
        <v>131270</v>
      </c>
      <c r="E18" s="59"/>
      <c r="F18" s="95" t="s">
        <v>103</v>
      </c>
      <c r="I18" s="107"/>
    </row>
    <row r="19" spans="1:12" ht="22.8" x14ac:dyDescent="0.3">
      <c r="A19" s="68" t="s">
        <v>105</v>
      </c>
      <c r="B19" s="69"/>
      <c r="C19" s="76">
        <v>24718</v>
      </c>
      <c r="D19" s="76"/>
      <c r="E19" s="59"/>
      <c r="I19" s="107"/>
    </row>
    <row r="20" spans="1:12" x14ac:dyDescent="0.3">
      <c r="A20" s="68" t="s">
        <v>15</v>
      </c>
      <c r="B20" s="69">
        <v>12</v>
      </c>
      <c r="C20" s="76">
        <f>218337-24718</f>
        <v>193619</v>
      </c>
      <c r="D20" s="76">
        <v>70092</v>
      </c>
      <c r="E20" s="59"/>
      <c r="F20" s="95" t="s">
        <v>87</v>
      </c>
      <c r="L20" s="107"/>
    </row>
    <row r="21" spans="1:12" ht="15" thickBot="1" x14ac:dyDescent="0.35">
      <c r="A21" s="68" t="s">
        <v>1</v>
      </c>
      <c r="B21" s="69">
        <v>13</v>
      </c>
      <c r="C21" s="76">
        <v>2262934</v>
      </c>
      <c r="D21" s="76">
        <v>1452344</v>
      </c>
      <c r="E21" s="59"/>
      <c r="F21" s="95" t="s">
        <v>78</v>
      </c>
      <c r="I21" s="107"/>
    </row>
    <row r="22" spans="1:12" ht="12.75" customHeight="1" thickBot="1" x14ac:dyDescent="0.35">
      <c r="A22" s="108"/>
      <c r="B22" s="109"/>
      <c r="C22" s="85">
        <f>SUM(C17:C21)</f>
        <v>3393511</v>
      </c>
      <c r="D22" s="85">
        <f>SUM(D17:D21)</f>
        <v>1705652</v>
      </c>
      <c r="E22" s="64"/>
      <c r="K22" s="107"/>
    </row>
    <row r="23" spans="1:12" ht="12.75" customHeight="1" thickBot="1" x14ac:dyDescent="0.35">
      <c r="A23" s="110" t="s">
        <v>16</v>
      </c>
      <c r="B23" s="111"/>
      <c r="C23" s="86">
        <f>C14+C22</f>
        <v>8742659</v>
      </c>
      <c r="D23" s="86">
        <f>D14+D22</f>
        <v>7415315</v>
      </c>
      <c r="E23" s="64"/>
    </row>
    <row r="24" spans="1:12" ht="1.5" customHeight="1" thickTop="1" x14ac:dyDescent="0.3">
      <c r="A24" s="104" t="s">
        <v>35</v>
      </c>
      <c r="B24" s="69"/>
      <c r="C24" s="76"/>
      <c r="D24" s="76"/>
      <c r="E24" s="59"/>
    </row>
    <row r="25" spans="1:12" ht="12.75" customHeight="1" x14ac:dyDescent="0.3">
      <c r="A25" s="104" t="s">
        <v>17</v>
      </c>
      <c r="B25" s="69"/>
      <c r="C25" s="76"/>
      <c r="D25" s="76"/>
      <c r="E25" s="59"/>
    </row>
    <row r="26" spans="1:12" ht="13.5" customHeight="1" x14ac:dyDescent="0.3">
      <c r="A26" s="104" t="s">
        <v>18</v>
      </c>
      <c r="B26" s="69"/>
      <c r="C26" s="76"/>
      <c r="D26" s="76"/>
      <c r="E26" s="59"/>
      <c r="F26" s="107">
        <f>C17+C19+C20+C21</f>
        <v>2552950</v>
      </c>
      <c r="H26" s="107">
        <f>C14+C22-C38-C49-4190734</f>
        <v>-9513690</v>
      </c>
      <c r="I26" s="107">
        <f>D14+D22-D38-D49-4793744</f>
        <v>-11520284</v>
      </c>
    </row>
    <row r="27" spans="1:12" x14ac:dyDescent="0.3">
      <c r="A27" s="68" t="s">
        <v>19</v>
      </c>
      <c r="B27" s="69">
        <v>14</v>
      </c>
      <c r="C27" s="76">
        <v>11861000</v>
      </c>
      <c r="D27" s="76">
        <v>11861000</v>
      </c>
      <c r="E27" s="59"/>
      <c r="G27" s="107"/>
      <c r="H27" s="107"/>
      <c r="J27" s="107"/>
    </row>
    <row r="28" spans="1:12" x14ac:dyDescent="0.3">
      <c r="A28" s="68" t="s">
        <v>20</v>
      </c>
      <c r="B28" s="69">
        <v>14</v>
      </c>
      <c r="C28" s="76">
        <v>7086480</v>
      </c>
      <c r="D28" s="76">
        <v>7086480</v>
      </c>
      <c r="E28" s="59"/>
    </row>
    <row r="29" spans="1:12" ht="15" thickBot="1" x14ac:dyDescent="0.35">
      <c r="A29" s="112" t="s">
        <v>21</v>
      </c>
      <c r="B29" s="113"/>
      <c r="C29" s="89">
        <f>ФО4!D20</f>
        <v>-24270436</v>
      </c>
      <c r="D29" s="89">
        <v>-25674020</v>
      </c>
      <c r="E29" s="65"/>
      <c r="G29" s="114"/>
    </row>
    <row r="30" spans="1:12" ht="13.5" customHeight="1" thickBot="1" x14ac:dyDescent="0.35">
      <c r="A30" s="115" t="s">
        <v>4</v>
      </c>
      <c r="B30" s="113"/>
      <c r="C30" s="90">
        <f>SUM(C27:C29)</f>
        <v>-5322956</v>
      </c>
      <c r="D30" s="90">
        <f>SUM(D27:D29)</f>
        <v>-6726540</v>
      </c>
      <c r="E30" s="66"/>
      <c r="H30" s="107" t="e">
        <f>C9+#REF!+C11+C12+C17+C18+C20+C21-C38-C49</f>
        <v>#REF!</v>
      </c>
      <c r="I30" s="107">
        <f>D9+D22-D38-D49</f>
        <v>-11844103</v>
      </c>
    </row>
    <row r="31" spans="1:12" ht="4.5" customHeight="1" x14ac:dyDescent="0.3">
      <c r="A31" s="104" t="s">
        <v>35</v>
      </c>
      <c r="B31" s="69"/>
      <c r="C31" s="76"/>
      <c r="D31" s="76"/>
      <c r="E31" s="59"/>
    </row>
    <row r="32" spans="1:12" x14ac:dyDescent="0.3">
      <c r="A32" s="104" t="s">
        <v>22</v>
      </c>
      <c r="B32" s="69"/>
      <c r="C32" s="76"/>
      <c r="D32" s="76"/>
      <c r="E32" s="59"/>
      <c r="H32" s="95">
        <v>11861</v>
      </c>
    </row>
    <row r="33" spans="1:11" x14ac:dyDescent="0.3">
      <c r="A33" s="68" t="s">
        <v>23</v>
      </c>
      <c r="B33" s="69">
        <v>15</v>
      </c>
      <c r="C33" s="76">
        <v>3800259</v>
      </c>
      <c r="D33" s="76">
        <v>4084639</v>
      </c>
      <c r="E33" s="59"/>
      <c r="F33" s="95" t="s">
        <v>79</v>
      </c>
      <c r="H33" s="107" t="e">
        <f>H30/H32</f>
        <v>#REF!</v>
      </c>
    </row>
    <row r="34" spans="1:11" x14ac:dyDescent="0.3">
      <c r="A34" s="68" t="s">
        <v>24</v>
      </c>
      <c r="B34" s="69">
        <v>16</v>
      </c>
      <c r="C34" s="87">
        <v>7799441</v>
      </c>
      <c r="D34" s="87">
        <v>7767760</v>
      </c>
      <c r="E34" s="60"/>
      <c r="F34" s="95" t="s">
        <v>88</v>
      </c>
    </row>
    <row r="35" spans="1:11" x14ac:dyDescent="0.3">
      <c r="A35" s="68" t="s">
        <v>107</v>
      </c>
      <c r="B35" s="69"/>
      <c r="C35" s="87">
        <v>3541</v>
      </c>
      <c r="D35" s="87">
        <v>3576</v>
      </c>
      <c r="E35" s="60"/>
    </row>
    <row r="36" spans="1:11" x14ac:dyDescent="0.3">
      <c r="A36" s="68" t="s">
        <v>109</v>
      </c>
      <c r="B36" s="69">
        <v>17</v>
      </c>
      <c r="C36" s="125">
        <v>360221</v>
      </c>
      <c r="D36" s="87">
        <v>323850</v>
      </c>
      <c r="E36" s="60"/>
      <c r="K36" s="126"/>
    </row>
    <row r="37" spans="1:11" ht="15" thickBot="1" x14ac:dyDescent="0.35">
      <c r="A37" s="112" t="s">
        <v>75</v>
      </c>
      <c r="B37" s="116"/>
      <c r="C37" s="77">
        <v>7382</v>
      </c>
      <c r="D37" s="77">
        <v>7382</v>
      </c>
      <c r="E37" s="60"/>
      <c r="F37" s="95" t="s">
        <v>80</v>
      </c>
    </row>
    <row r="38" spans="1:11" ht="12" customHeight="1" thickBot="1" x14ac:dyDescent="0.35">
      <c r="A38" s="112"/>
      <c r="B38" s="113"/>
      <c r="C38" s="88">
        <f>SUM(C33:C37)</f>
        <v>11970844</v>
      </c>
      <c r="D38" s="88">
        <f>SUM(D33:D37)</f>
        <v>12187207</v>
      </c>
      <c r="E38" s="64"/>
    </row>
    <row r="39" spans="1:11" ht="1.5" customHeight="1" x14ac:dyDescent="0.3">
      <c r="A39" s="68" t="s">
        <v>35</v>
      </c>
      <c r="B39" s="69"/>
      <c r="C39" s="76"/>
      <c r="D39" s="76"/>
      <c r="E39" s="59"/>
    </row>
    <row r="40" spans="1:11" x14ac:dyDescent="0.3">
      <c r="A40" s="104" t="s">
        <v>25</v>
      </c>
      <c r="B40" s="69"/>
      <c r="C40" s="76"/>
      <c r="D40" s="76"/>
      <c r="E40" s="59"/>
    </row>
    <row r="41" spans="1:11" x14ac:dyDescent="0.3">
      <c r="A41" s="68" t="s">
        <v>26</v>
      </c>
      <c r="B41" s="69">
        <v>15</v>
      </c>
      <c r="C41" s="76">
        <v>893350</v>
      </c>
      <c r="D41" s="76">
        <v>893417</v>
      </c>
      <c r="E41" s="59"/>
      <c r="F41" s="95" t="s">
        <v>81</v>
      </c>
    </row>
    <row r="42" spans="1:11" x14ac:dyDescent="0.3">
      <c r="A42" s="68" t="s">
        <v>27</v>
      </c>
      <c r="B42" s="69">
        <v>16</v>
      </c>
      <c r="C42" s="67">
        <v>654344</v>
      </c>
      <c r="D42" s="67">
        <v>296344</v>
      </c>
      <c r="E42" s="59"/>
      <c r="F42" s="95" t="s">
        <v>89</v>
      </c>
    </row>
    <row r="43" spans="1:11" x14ac:dyDescent="0.3">
      <c r="A43" s="130" t="s">
        <v>115</v>
      </c>
      <c r="B43" s="69">
        <v>17</v>
      </c>
      <c r="C43" s="131">
        <v>4347</v>
      </c>
      <c r="D43" s="67">
        <v>70032</v>
      </c>
      <c r="E43" s="59"/>
    </row>
    <row r="44" spans="1:11" x14ac:dyDescent="0.3">
      <c r="A44" s="68" t="s">
        <v>28</v>
      </c>
      <c r="B44" s="69">
        <v>18</v>
      </c>
      <c r="C44" s="76">
        <v>168926</v>
      </c>
      <c r="D44" s="76">
        <v>188047</v>
      </c>
      <c r="E44" s="59"/>
      <c r="F44" s="95" t="s">
        <v>82</v>
      </c>
    </row>
    <row r="45" spans="1:11" x14ac:dyDescent="0.3">
      <c r="A45" s="68" t="s">
        <v>29</v>
      </c>
      <c r="B45" s="69"/>
      <c r="C45" s="76"/>
      <c r="D45" s="76">
        <v>13768</v>
      </c>
      <c r="E45" s="61"/>
      <c r="F45" s="95" t="s">
        <v>83</v>
      </c>
      <c r="I45" s="107">
        <f>C49-C22</f>
        <v>-1298740</v>
      </c>
    </row>
    <row r="46" spans="1:11" x14ac:dyDescent="0.3">
      <c r="A46" s="68" t="s">
        <v>30</v>
      </c>
      <c r="B46" s="69">
        <v>19</v>
      </c>
      <c r="C46" s="76">
        <v>33021</v>
      </c>
      <c r="D46" s="76">
        <v>199692</v>
      </c>
      <c r="E46" s="59"/>
      <c r="F46" s="95" t="s">
        <v>84</v>
      </c>
    </row>
    <row r="47" spans="1:11" x14ac:dyDescent="0.3">
      <c r="A47" s="68" t="s">
        <v>31</v>
      </c>
      <c r="B47" s="69">
        <v>20</v>
      </c>
      <c r="C47" s="76">
        <v>250935</v>
      </c>
      <c r="D47" s="76">
        <v>260004</v>
      </c>
      <c r="E47" s="59"/>
      <c r="F47" s="95" t="s">
        <v>85</v>
      </c>
    </row>
    <row r="48" spans="1:11" ht="15" thickBot="1" x14ac:dyDescent="0.35">
      <c r="A48" s="112" t="s">
        <v>32</v>
      </c>
      <c r="B48" s="113"/>
      <c r="C48" s="77">
        <v>89848</v>
      </c>
      <c r="D48" s="77">
        <v>33344</v>
      </c>
      <c r="E48" s="60"/>
      <c r="F48" s="95" t="s">
        <v>86</v>
      </c>
    </row>
    <row r="49" spans="1:9" ht="15" thickBot="1" x14ac:dyDescent="0.35">
      <c r="A49" s="112"/>
      <c r="B49" s="113"/>
      <c r="C49" s="88">
        <f>SUM(C41:C48)</f>
        <v>2094771</v>
      </c>
      <c r="D49" s="88">
        <f>SUM(D41:D48)</f>
        <v>1954648</v>
      </c>
      <c r="E49" s="64"/>
      <c r="G49" s="107"/>
      <c r="H49" s="107"/>
    </row>
    <row r="50" spans="1:9" ht="13.5" customHeight="1" thickBot="1" x14ac:dyDescent="0.35">
      <c r="A50" s="115" t="s">
        <v>33</v>
      </c>
      <c r="B50" s="113"/>
      <c r="C50" s="88">
        <f>C38+C49</f>
        <v>14065615</v>
      </c>
      <c r="D50" s="88">
        <f>D38+D49</f>
        <v>14141855</v>
      </c>
      <c r="E50" s="64"/>
      <c r="G50" s="107"/>
    </row>
    <row r="51" spans="1:9" ht="15" thickBot="1" x14ac:dyDescent="0.35">
      <c r="A51" s="110" t="s">
        <v>34</v>
      </c>
      <c r="B51" s="111"/>
      <c r="C51" s="86">
        <f>C30+C50</f>
        <v>8742659</v>
      </c>
      <c r="D51" s="86">
        <f>D30+D50</f>
        <v>7415315</v>
      </c>
      <c r="E51" s="64"/>
      <c r="F51" s="107"/>
      <c r="G51" s="107"/>
    </row>
    <row r="52" spans="1:9" ht="15" hidden="1" thickTop="1" x14ac:dyDescent="0.3">
      <c r="A52" s="117"/>
      <c r="C52" s="95" t="b">
        <f>C23=C51</f>
        <v>1</v>
      </c>
      <c r="D52" s="95" t="b">
        <f>D23=D51</f>
        <v>1</v>
      </c>
    </row>
    <row r="53" spans="1:9" ht="12.75" customHeight="1" thickTop="1" x14ac:dyDescent="0.3">
      <c r="A53" s="118" t="s">
        <v>35</v>
      </c>
      <c r="B53" s="119"/>
      <c r="C53" s="120">
        <f>C23-C51</f>
        <v>0</v>
      </c>
      <c r="F53" s="107">
        <f>C23-C51</f>
        <v>0</v>
      </c>
    </row>
    <row r="54" spans="1:9" ht="14.25" customHeight="1" x14ac:dyDescent="0.3">
      <c r="A54" s="121" t="s">
        <v>113</v>
      </c>
      <c r="B54" s="121"/>
      <c r="C54" s="122"/>
      <c r="D54" s="122"/>
      <c r="E54" s="122"/>
      <c r="I54" s="107">
        <f>C38+C49</f>
        <v>14065615</v>
      </c>
    </row>
    <row r="55" spans="1:9" x14ac:dyDescent="0.3">
      <c r="A55" s="123" t="s">
        <v>8</v>
      </c>
      <c r="B55" s="123"/>
      <c r="C55" s="122"/>
      <c r="D55" s="122"/>
      <c r="E55" s="122"/>
    </row>
    <row r="56" spans="1:9" ht="12" customHeight="1" x14ac:dyDescent="0.3">
      <c r="A56" s="121" t="s">
        <v>126</v>
      </c>
      <c r="B56" s="121"/>
      <c r="C56" s="122"/>
      <c r="D56" s="122"/>
      <c r="E56" s="122"/>
    </row>
    <row r="57" spans="1:9" x14ac:dyDescent="0.3">
      <c r="A57" s="123" t="s">
        <v>8</v>
      </c>
      <c r="B57" s="123"/>
      <c r="C57" s="124"/>
      <c r="D57" s="124"/>
      <c r="E57" s="124"/>
    </row>
  </sheetData>
  <mergeCells count="4">
    <mergeCell ref="A4:A5"/>
    <mergeCell ref="B4:B5"/>
    <mergeCell ref="A1:D1"/>
    <mergeCell ref="A2:D2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31"/>
  <sheetViews>
    <sheetView topLeftCell="A13" zoomScale="130" zoomScaleNormal="130" workbookViewId="0">
      <selection activeCell="C11" sqref="C11"/>
    </sheetView>
  </sheetViews>
  <sheetFormatPr defaultRowHeight="14.4" x14ac:dyDescent="0.3"/>
  <cols>
    <col min="1" max="1" width="35.33203125" customWidth="1"/>
    <col min="2" max="2" width="9.33203125" customWidth="1"/>
    <col min="3" max="3" width="20.109375" customWidth="1"/>
    <col min="4" max="4" width="17.109375" customWidth="1"/>
    <col min="7" max="7" width="9.44140625" bestFit="1" customWidth="1"/>
    <col min="8" max="8" width="11.88671875" bestFit="1" customWidth="1"/>
  </cols>
  <sheetData>
    <row r="1" spans="1:5" x14ac:dyDescent="0.3">
      <c r="A1" s="143" t="s">
        <v>97</v>
      </c>
      <c r="B1" s="143"/>
      <c r="C1" s="144"/>
      <c r="D1" s="144"/>
      <c r="E1" s="144"/>
    </row>
    <row r="2" spans="1:5" x14ac:dyDescent="0.3">
      <c r="A2" s="143" t="s">
        <v>128</v>
      </c>
      <c r="B2" s="143"/>
      <c r="C2" s="144"/>
      <c r="D2" s="144"/>
      <c r="E2" s="144"/>
    </row>
    <row r="4" spans="1:5" ht="15" thickBot="1" x14ac:dyDescent="0.35">
      <c r="A4" s="23" t="s">
        <v>9</v>
      </c>
      <c r="B4" s="22" t="s">
        <v>10</v>
      </c>
      <c r="C4" s="57" t="s">
        <v>129</v>
      </c>
      <c r="D4" s="58" t="s">
        <v>130</v>
      </c>
    </row>
    <row r="5" spans="1:5" x14ac:dyDescent="0.3">
      <c r="A5" s="7" t="s">
        <v>35</v>
      </c>
      <c r="B5" s="8"/>
      <c r="C5" s="12"/>
      <c r="D5" s="11"/>
    </row>
    <row r="6" spans="1:5" x14ac:dyDescent="0.3">
      <c r="A6" s="11" t="s">
        <v>36</v>
      </c>
      <c r="B6" s="13">
        <v>21</v>
      </c>
      <c r="C6" s="39">
        <v>4924894</v>
      </c>
      <c r="D6" s="39">
        <v>4700567</v>
      </c>
    </row>
    <row r="7" spans="1:5" ht="15" thickBot="1" x14ac:dyDescent="0.35">
      <c r="A7" s="11" t="s">
        <v>37</v>
      </c>
      <c r="B7" s="13">
        <v>22</v>
      </c>
      <c r="C7" s="49">
        <f>-2023226+480</f>
        <v>-2022746</v>
      </c>
      <c r="D7" s="49">
        <v>-1981693</v>
      </c>
    </row>
    <row r="8" spans="1:5" x14ac:dyDescent="0.3">
      <c r="A8" s="27" t="s">
        <v>38</v>
      </c>
      <c r="B8" s="14"/>
      <c r="C8" s="50">
        <f>C6+C7</f>
        <v>2902148</v>
      </c>
      <c r="D8" s="50">
        <f>D6+D7</f>
        <v>2718874</v>
      </c>
    </row>
    <row r="9" spans="1:5" x14ac:dyDescent="0.3">
      <c r="A9" s="9" t="s">
        <v>35</v>
      </c>
      <c r="B9" s="13"/>
      <c r="C9" s="39"/>
      <c r="D9" s="39"/>
    </row>
    <row r="10" spans="1:5" x14ac:dyDescent="0.3">
      <c r="A10" s="11" t="s">
        <v>39</v>
      </c>
      <c r="B10" s="13">
        <v>23</v>
      </c>
      <c r="C10" s="49">
        <f>-604177-480</f>
        <v>-604657</v>
      </c>
      <c r="D10" s="49">
        <v>-587208</v>
      </c>
    </row>
    <row r="11" spans="1:5" x14ac:dyDescent="0.3">
      <c r="A11" s="11" t="s">
        <v>6</v>
      </c>
      <c r="B11" s="13">
        <v>24</v>
      </c>
      <c r="C11" s="39">
        <v>34266</v>
      </c>
      <c r="D11" s="49">
        <v>49233</v>
      </c>
    </row>
    <row r="12" spans="1:5" ht="15" thickBot="1" x14ac:dyDescent="0.35">
      <c r="A12" s="11" t="s">
        <v>5</v>
      </c>
      <c r="B12" s="13">
        <v>25</v>
      </c>
      <c r="C12" s="49">
        <v>-61285</v>
      </c>
      <c r="D12" s="49">
        <v>-25956</v>
      </c>
    </row>
    <row r="13" spans="1:5" ht="24" x14ac:dyDescent="0.3">
      <c r="A13" s="27" t="s">
        <v>40</v>
      </c>
      <c r="B13" s="14"/>
      <c r="C13" s="50">
        <f>C8+C10+C11+C12</f>
        <v>2270472</v>
      </c>
      <c r="D13" s="50">
        <f>D8+D10+D11+D12</f>
        <v>2154943</v>
      </c>
    </row>
    <row r="14" spans="1:5" x14ac:dyDescent="0.3">
      <c r="A14" s="9" t="s">
        <v>35</v>
      </c>
      <c r="B14" s="13"/>
      <c r="C14" s="39"/>
      <c r="D14" s="39"/>
    </row>
    <row r="15" spans="1:5" x14ac:dyDescent="0.3">
      <c r="A15" s="11" t="s">
        <v>41</v>
      </c>
      <c r="B15" s="13">
        <v>26</v>
      </c>
      <c r="C15" s="39">
        <v>137540</v>
      </c>
      <c r="D15" s="39">
        <v>152573</v>
      </c>
    </row>
    <row r="16" spans="1:5" ht="15" thickBot="1" x14ac:dyDescent="0.35">
      <c r="A16" s="11" t="s">
        <v>42</v>
      </c>
      <c r="B16" s="13">
        <v>27</v>
      </c>
      <c r="C16" s="49">
        <v>-595165</v>
      </c>
      <c r="D16" s="49">
        <v>-1048415</v>
      </c>
    </row>
    <row r="17" spans="1:9" ht="24" customHeight="1" x14ac:dyDescent="0.3">
      <c r="A17" s="27" t="s">
        <v>43</v>
      </c>
      <c r="B17" s="14"/>
      <c r="C17" s="50">
        <f>C13+C15+C16</f>
        <v>1812847</v>
      </c>
      <c r="D17" s="50">
        <f>D13+D15+D16</f>
        <v>1259101</v>
      </c>
    </row>
    <row r="18" spans="1:9" x14ac:dyDescent="0.3">
      <c r="A18" s="9" t="s">
        <v>35</v>
      </c>
      <c r="B18" s="13"/>
      <c r="C18" s="39"/>
      <c r="D18" s="39"/>
    </row>
    <row r="19" spans="1:9" ht="15" thickBot="1" x14ac:dyDescent="0.35">
      <c r="A19" s="17" t="s">
        <v>7</v>
      </c>
      <c r="B19" s="18">
        <v>28</v>
      </c>
      <c r="C19" s="78">
        <v>-409263</v>
      </c>
      <c r="D19" s="51">
        <v>-399565</v>
      </c>
    </row>
    <row r="20" spans="1:9" x14ac:dyDescent="0.3">
      <c r="A20" s="9" t="s">
        <v>44</v>
      </c>
      <c r="B20" s="13"/>
      <c r="C20" s="79">
        <f>C17+C19</f>
        <v>1403584</v>
      </c>
      <c r="D20" s="79">
        <f>D17+D19</f>
        <v>859536</v>
      </c>
    </row>
    <row r="21" spans="1:9" x14ac:dyDescent="0.3">
      <c r="A21" s="9" t="s">
        <v>35</v>
      </c>
      <c r="B21" s="13"/>
      <c r="C21" s="80"/>
      <c r="D21" s="39"/>
    </row>
    <row r="22" spans="1:9" ht="15" thickBot="1" x14ac:dyDescent="0.35">
      <c r="A22" s="17" t="s">
        <v>100</v>
      </c>
      <c r="B22" s="18"/>
      <c r="C22" s="81"/>
      <c r="D22" s="52"/>
      <c r="H22" s="36"/>
    </row>
    <row r="23" spans="1:9" ht="24.6" thickBot="1" x14ac:dyDescent="0.35">
      <c r="A23" s="15" t="s">
        <v>45</v>
      </c>
      <c r="B23" s="16"/>
      <c r="C23" s="82">
        <f>C20+C22</f>
        <v>1403584</v>
      </c>
      <c r="D23" s="82">
        <f>D20+D22</f>
        <v>859536</v>
      </c>
    </row>
    <row r="24" spans="1:9" ht="15" thickTop="1" x14ac:dyDescent="0.3">
      <c r="A24" s="28" t="s">
        <v>35</v>
      </c>
      <c r="B24" s="13"/>
      <c r="C24" s="53"/>
      <c r="D24" s="53"/>
    </row>
    <row r="25" spans="1:9" x14ac:dyDescent="0.3">
      <c r="A25" s="9" t="s">
        <v>46</v>
      </c>
      <c r="B25" s="13"/>
      <c r="C25" s="53"/>
      <c r="D25" s="53"/>
    </row>
    <row r="26" spans="1:9" ht="34.799999999999997" thickBot="1" x14ac:dyDescent="0.35">
      <c r="A26" s="29" t="s">
        <v>47</v>
      </c>
      <c r="B26" s="16">
        <v>14</v>
      </c>
      <c r="C26" s="54">
        <f>C20/11861</f>
        <v>118.33605935418599</v>
      </c>
      <c r="D26" s="54">
        <f>D20/11861</f>
        <v>72.467414214653061</v>
      </c>
      <c r="G26" s="36"/>
    </row>
    <row r="27" spans="1:9" ht="15" thickTop="1" x14ac:dyDescent="0.3"/>
    <row r="28" spans="1:9" x14ac:dyDescent="0.3">
      <c r="A28" s="4" t="s">
        <v>110</v>
      </c>
      <c r="B28" s="4"/>
      <c r="C28" s="6"/>
      <c r="D28" s="6"/>
      <c r="E28" s="6"/>
      <c r="I28" s="36"/>
    </row>
    <row r="29" spans="1:9" x14ac:dyDescent="0.3">
      <c r="A29" s="5" t="s">
        <v>8</v>
      </c>
      <c r="B29" s="5"/>
      <c r="C29" s="6"/>
      <c r="D29" s="6"/>
      <c r="E29" s="6"/>
    </row>
    <row r="30" spans="1:9" s="95" customFormat="1" ht="12" customHeight="1" x14ac:dyDescent="0.3">
      <c r="A30" s="121" t="s">
        <v>125</v>
      </c>
      <c r="B30" s="121"/>
      <c r="C30" s="122"/>
      <c r="D30" s="122"/>
      <c r="E30" s="122"/>
    </row>
    <row r="31" spans="1:9" x14ac:dyDescent="0.3">
      <c r="A31" s="5" t="s">
        <v>8</v>
      </c>
      <c r="B31" s="5"/>
      <c r="C31" s="3"/>
      <c r="D31" s="3"/>
      <c r="E31" s="3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8"/>
  <sheetViews>
    <sheetView topLeftCell="A7" zoomScaleNormal="100" workbookViewId="0">
      <selection activeCell="C8" sqref="C8"/>
    </sheetView>
  </sheetViews>
  <sheetFormatPr defaultRowHeight="14.4" x14ac:dyDescent="0.3"/>
  <cols>
    <col min="1" max="1" width="49.109375" customWidth="1"/>
    <col min="2" max="2" width="7.33203125" customWidth="1"/>
    <col min="3" max="3" width="19.109375" customWidth="1"/>
    <col min="4" max="4" width="18.5546875" customWidth="1"/>
    <col min="5" max="5" width="11" bestFit="1" customWidth="1"/>
    <col min="7" max="8" width="11" bestFit="1" customWidth="1"/>
  </cols>
  <sheetData>
    <row r="1" spans="1:8" ht="14.4" customHeight="1" x14ac:dyDescent="0.3">
      <c r="A1" s="145" t="s">
        <v>95</v>
      </c>
      <c r="B1" s="145"/>
      <c r="C1" s="145"/>
      <c r="D1" s="145"/>
    </row>
    <row r="2" spans="1:8" ht="14.4" customHeight="1" x14ac:dyDescent="0.3">
      <c r="A2" s="145" t="s">
        <v>131</v>
      </c>
      <c r="B2" s="145"/>
      <c r="C2" s="145"/>
      <c r="D2" s="145"/>
    </row>
    <row r="4" spans="1:8" ht="15" thickBot="1" x14ac:dyDescent="0.35">
      <c r="A4" s="30" t="s">
        <v>9</v>
      </c>
      <c r="B4" s="31" t="s">
        <v>10</v>
      </c>
      <c r="C4" s="55" t="s">
        <v>129</v>
      </c>
      <c r="D4" s="56" t="s">
        <v>132</v>
      </c>
    </row>
    <row r="5" spans="1:8" x14ac:dyDescent="0.3">
      <c r="A5" s="9" t="s">
        <v>48</v>
      </c>
      <c r="B5" s="10"/>
      <c r="C5" s="12"/>
      <c r="D5" s="11"/>
    </row>
    <row r="6" spans="1:8" ht="12" customHeight="1" x14ac:dyDescent="0.3">
      <c r="A6" s="11" t="s">
        <v>49</v>
      </c>
      <c r="B6" s="10"/>
      <c r="C6" s="91">
        <v>4822397</v>
      </c>
      <c r="D6" s="62">
        <v>4433488</v>
      </c>
      <c r="E6" s="128"/>
    </row>
    <row r="7" spans="1:8" ht="12" customHeight="1" x14ac:dyDescent="0.3">
      <c r="A7" s="11" t="s">
        <v>50</v>
      </c>
      <c r="B7" s="10"/>
      <c r="C7" s="133">
        <f>-2063072+34418</f>
        <v>-2028654</v>
      </c>
      <c r="D7" s="63">
        <v>-1583599</v>
      </c>
    </row>
    <row r="8" spans="1:8" ht="12" customHeight="1" x14ac:dyDescent="0.3">
      <c r="A8" s="135" t="s">
        <v>116</v>
      </c>
      <c r="B8" s="136">
        <v>17</v>
      </c>
      <c r="C8" s="133">
        <v>-34418</v>
      </c>
    </row>
    <row r="9" spans="1:8" ht="12" customHeight="1" x14ac:dyDescent="0.3">
      <c r="A9" s="68" t="s">
        <v>51</v>
      </c>
      <c r="B9" s="69"/>
      <c r="C9" s="134">
        <v>-431761</v>
      </c>
      <c r="D9" s="63">
        <v>-400479</v>
      </c>
    </row>
    <row r="10" spans="1:8" ht="12" customHeight="1" x14ac:dyDescent="0.3">
      <c r="A10" s="68" t="s">
        <v>52</v>
      </c>
      <c r="B10" s="69"/>
      <c r="C10" s="63">
        <v>-550726</v>
      </c>
      <c r="D10" s="63">
        <v>-557764</v>
      </c>
    </row>
    <row r="11" spans="1:8" ht="12" customHeight="1" x14ac:dyDescent="0.3">
      <c r="A11" s="68" t="s">
        <v>104</v>
      </c>
      <c r="B11" s="69">
        <v>28</v>
      </c>
      <c r="C11" s="63">
        <v>-429445</v>
      </c>
      <c r="D11" s="63">
        <v>-309294</v>
      </c>
    </row>
    <row r="12" spans="1:8" ht="12" customHeight="1" x14ac:dyDescent="0.3">
      <c r="A12" s="68" t="s">
        <v>53</v>
      </c>
      <c r="B12" s="69"/>
      <c r="C12" s="63">
        <v>116909</v>
      </c>
      <c r="D12" s="63">
        <v>124006</v>
      </c>
    </row>
    <row r="13" spans="1:8" ht="12" customHeight="1" x14ac:dyDescent="0.3">
      <c r="A13" s="68" t="s">
        <v>54</v>
      </c>
      <c r="B13" s="69">
        <v>30</v>
      </c>
      <c r="C13" s="62">
        <v>-13186</v>
      </c>
      <c r="D13" s="62">
        <v>-15080</v>
      </c>
    </row>
    <row r="14" spans="1:8" ht="12" customHeight="1" x14ac:dyDescent="0.3">
      <c r="A14" s="68" t="s">
        <v>55</v>
      </c>
      <c r="B14" s="69"/>
      <c r="C14" s="63">
        <v>3036</v>
      </c>
      <c r="D14" s="63">
        <v>2097</v>
      </c>
    </row>
    <row r="15" spans="1:8" ht="15" customHeight="1" thickBot="1" x14ac:dyDescent="0.35">
      <c r="A15" s="68" t="s">
        <v>56</v>
      </c>
      <c r="B15" s="69"/>
      <c r="C15" s="62">
        <v>-161814</v>
      </c>
      <c r="D15" s="62">
        <v>-114555</v>
      </c>
      <c r="H15" s="129"/>
    </row>
    <row r="16" spans="1:8" ht="24" x14ac:dyDescent="0.3">
      <c r="A16" s="27" t="s">
        <v>57</v>
      </c>
      <c r="B16" s="33"/>
      <c r="C16" s="92">
        <f>SUM(C6:C15)</f>
        <v>1292338</v>
      </c>
      <c r="D16" s="92">
        <f>SUM(D6:D15)</f>
        <v>1578820</v>
      </c>
    </row>
    <row r="17" spans="1:10" x14ac:dyDescent="0.3">
      <c r="A17" s="9" t="s">
        <v>58</v>
      </c>
      <c r="B17" s="10"/>
      <c r="C17" s="42"/>
      <c r="D17" s="42"/>
    </row>
    <row r="18" spans="1:10" ht="22.5" customHeight="1" x14ac:dyDescent="0.3">
      <c r="A18" s="11" t="s">
        <v>59</v>
      </c>
      <c r="B18" s="10"/>
      <c r="C18" s="44">
        <v>-41501</v>
      </c>
      <c r="D18" s="44">
        <v>-1959</v>
      </c>
      <c r="I18" s="128"/>
    </row>
    <row r="19" spans="1:10" ht="12" customHeight="1" x14ac:dyDescent="0.3">
      <c r="A19" s="11" t="s">
        <v>90</v>
      </c>
      <c r="B19" s="10"/>
      <c r="C19" s="44"/>
      <c r="D19" s="44"/>
      <c r="J19" s="128"/>
    </row>
    <row r="20" spans="1:10" ht="12" customHeight="1" thickBot="1" x14ac:dyDescent="0.35">
      <c r="A20" s="17" t="s">
        <v>60</v>
      </c>
      <c r="B20" s="20"/>
      <c r="C20" s="47"/>
      <c r="D20" s="47"/>
      <c r="G20" s="129"/>
    </row>
    <row r="21" spans="1:10" ht="22.5" customHeight="1" x14ac:dyDescent="0.3">
      <c r="A21" s="9" t="s">
        <v>61</v>
      </c>
      <c r="B21" s="10"/>
      <c r="C21" s="43">
        <f>SUM(C18:C20)</f>
        <v>-41501</v>
      </c>
      <c r="D21" s="43">
        <f>SUM(D18:D20)</f>
        <v>-1959</v>
      </c>
    </row>
    <row r="22" spans="1:10" x14ac:dyDescent="0.3">
      <c r="A22" s="9" t="s">
        <v>62</v>
      </c>
      <c r="B22" s="10"/>
      <c r="C22" s="42"/>
      <c r="D22" s="42"/>
    </row>
    <row r="23" spans="1:10" ht="12" customHeight="1" x14ac:dyDescent="0.3">
      <c r="A23" s="11" t="s">
        <v>63</v>
      </c>
      <c r="B23" s="10">
        <v>30</v>
      </c>
      <c r="C23" s="44">
        <v>-440000</v>
      </c>
      <c r="D23" s="44">
        <v>-440000</v>
      </c>
    </row>
    <row r="24" spans="1:10" ht="12" customHeight="1" x14ac:dyDescent="0.3">
      <c r="A24" s="11" t="s">
        <v>64</v>
      </c>
      <c r="B24" s="10">
        <v>30</v>
      </c>
      <c r="C24" s="44"/>
      <c r="D24" s="44"/>
    </row>
    <row r="25" spans="1:10" ht="12" customHeight="1" x14ac:dyDescent="0.3">
      <c r="A25" s="11" t="s">
        <v>65</v>
      </c>
      <c r="B25" s="10">
        <v>30</v>
      </c>
      <c r="C25" s="44"/>
      <c r="D25" s="44"/>
    </row>
    <row r="26" spans="1:10" ht="12" customHeight="1" x14ac:dyDescent="0.3">
      <c r="A26" s="127" t="s">
        <v>117</v>
      </c>
      <c r="B26" s="132">
        <v>17.3</v>
      </c>
      <c r="C26" s="44"/>
      <c r="D26" s="44"/>
    </row>
    <row r="27" spans="1:10" ht="15" thickBot="1" x14ac:dyDescent="0.35">
      <c r="A27" s="11" t="s">
        <v>101</v>
      </c>
      <c r="B27" s="10"/>
      <c r="C27" s="44"/>
      <c r="D27" s="44"/>
    </row>
    <row r="28" spans="1:10" ht="24.6" thickBot="1" x14ac:dyDescent="0.35">
      <c r="A28" s="27" t="s">
        <v>66</v>
      </c>
      <c r="B28" s="33"/>
      <c r="C28" s="45">
        <f>SUM(C23:C27)</f>
        <v>-440000</v>
      </c>
      <c r="D28" s="45">
        <f>SUM(D23:D27)</f>
        <v>-440000</v>
      </c>
    </row>
    <row r="29" spans="1:10" x14ac:dyDescent="0.3">
      <c r="A29" s="27" t="s">
        <v>67</v>
      </c>
      <c r="B29" s="33"/>
      <c r="C29" s="46">
        <f>C16+C21+C28</f>
        <v>810837</v>
      </c>
      <c r="D29" s="46">
        <f>D16+D21+D28</f>
        <v>1136861</v>
      </c>
    </row>
    <row r="30" spans="1:10" ht="25.5" customHeight="1" x14ac:dyDescent="0.3">
      <c r="A30" s="11" t="s">
        <v>68</v>
      </c>
      <c r="B30" s="10">
        <v>13</v>
      </c>
      <c r="C30" s="49">
        <v>-247</v>
      </c>
      <c r="D30" s="44">
        <v>-237</v>
      </c>
    </row>
    <row r="31" spans="1:10" ht="15" thickBot="1" x14ac:dyDescent="0.35">
      <c r="A31" s="17" t="s">
        <v>69</v>
      </c>
      <c r="B31" s="20">
        <v>13</v>
      </c>
      <c r="C31" s="47">
        <v>1452344</v>
      </c>
      <c r="D31" s="47">
        <v>1251803</v>
      </c>
    </row>
    <row r="32" spans="1:10" ht="24.6" thickBot="1" x14ac:dyDescent="0.35">
      <c r="A32" s="15" t="s">
        <v>74</v>
      </c>
      <c r="B32" s="21">
        <v>13</v>
      </c>
      <c r="C32" s="48">
        <f>C31+C29+C30</f>
        <v>2262934</v>
      </c>
      <c r="D32" s="48">
        <f>D31+D29+D30</f>
        <v>2388427</v>
      </c>
    </row>
    <row r="33" spans="1:9" ht="15" thickTop="1" x14ac:dyDescent="0.3"/>
    <row r="35" spans="1:9" x14ac:dyDescent="0.3">
      <c r="A35" s="4" t="s">
        <v>111</v>
      </c>
      <c r="B35" s="4"/>
      <c r="C35" s="6"/>
      <c r="D35" s="6"/>
      <c r="E35" s="6"/>
      <c r="I35" s="36"/>
    </row>
    <row r="36" spans="1:9" x14ac:dyDescent="0.3">
      <c r="A36" s="5" t="s">
        <v>8</v>
      </c>
      <c r="B36" s="5"/>
      <c r="C36" s="6"/>
      <c r="D36" s="6"/>
      <c r="E36" s="6"/>
    </row>
    <row r="37" spans="1:9" s="95" customFormat="1" ht="12" customHeight="1" x14ac:dyDescent="0.3">
      <c r="A37" s="121" t="s">
        <v>127</v>
      </c>
      <c r="B37" s="121"/>
      <c r="C37" s="122"/>
      <c r="D37" s="122"/>
      <c r="E37" s="122"/>
    </row>
    <row r="38" spans="1:9" x14ac:dyDescent="0.3">
      <c r="A38" s="5" t="s">
        <v>8</v>
      </c>
      <c r="B38" s="5"/>
      <c r="C38" s="3"/>
      <c r="D38" s="3"/>
    </row>
  </sheetData>
  <mergeCells count="2">
    <mergeCell ref="A1:D1"/>
    <mergeCell ref="A2:D2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I27"/>
  <sheetViews>
    <sheetView zoomScaleNormal="100" workbookViewId="0">
      <selection activeCell="F20" sqref="F20"/>
    </sheetView>
  </sheetViews>
  <sheetFormatPr defaultRowHeight="14.4" x14ac:dyDescent="0.3"/>
  <cols>
    <col min="1" max="1" width="40.6640625" customWidth="1"/>
    <col min="2" max="2" width="16.6640625" customWidth="1"/>
    <col min="3" max="3" width="12.33203125" customWidth="1"/>
    <col min="4" max="4" width="20.33203125" customWidth="1"/>
    <col min="5" max="5" width="19.5546875" customWidth="1"/>
  </cols>
  <sheetData>
    <row r="1" spans="1:9" ht="14.4" customHeight="1" x14ac:dyDescent="0.3">
      <c r="A1" s="143" t="s">
        <v>98</v>
      </c>
      <c r="B1" s="143"/>
      <c r="C1" s="143"/>
      <c r="D1" s="143"/>
      <c r="E1" s="143"/>
      <c r="F1" s="26"/>
      <c r="G1" s="26"/>
      <c r="H1" s="26"/>
      <c r="I1" s="26"/>
    </row>
    <row r="2" spans="1:9" ht="14.4" customHeight="1" x14ac:dyDescent="0.3">
      <c r="A2" s="143" t="s">
        <v>133</v>
      </c>
      <c r="B2" s="143"/>
      <c r="C2" s="143"/>
      <c r="D2" s="143"/>
      <c r="E2" s="143"/>
      <c r="F2" s="26"/>
      <c r="G2" s="26"/>
      <c r="H2" s="26"/>
      <c r="I2" s="26"/>
    </row>
    <row r="3" spans="1:9" x14ac:dyDescent="0.3">
      <c r="A3" s="1"/>
      <c r="B3" s="2"/>
      <c r="C3" s="2"/>
      <c r="D3" s="3"/>
      <c r="E3" s="3"/>
      <c r="F3" s="3"/>
      <c r="G3" s="3"/>
      <c r="I3" s="3"/>
    </row>
    <row r="4" spans="1:9" x14ac:dyDescent="0.3">
      <c r="E4" s="34"/>
    </row>
    <row r="5" spans="1:9" ht="15" thickBot="1" x14ac:dyDescent="0.35">
      <c r="A5" s="30" t="s">
        <v>9</v>
      </c>
      <c r="B5" s="31" t="s">
        <v>19</v>
      </c>
      <c r="C5" s="31" t="s">
        <v>20</v>
      </c>
      <c r="D5" s="31" t="s">
        <v>21</v>
      </c>
      <c r="E5" s="31" t="s">
        <v>70</v>
      </c>
    </row>
    <row r="6" spans="1:9" x14ac:dyDescent="0.3">
      <c r="A6" s="32" t="s">
        <v>35</v>
      </c>
      <c r="B6" s="12"/>
      <c r="C6" s="12"/>
      <c r="D6" s="12"/>
      <c r="E6" s="12"/>
    </row>
    <row r="7" spans="1:9" x14ac:dyDescent="0.3">
      <c r="A7" s="9" t="s">
        <v>120</v>
      </c>
      <c r="B7" s="70">
        <v>11861000</v>
      </c>
      <c r="C7" s="70">
        <v>7086480</v>
      </c>
      <c r="D7" s="72">
        <v>-27774483</v>
      </c>
      <c r="E7" s="72">
        <v>-8827003</v>
      </c>
    </row>
    <row r="8" spans="1:9" x14ac:dyDescent="0.3">
      <c r="A8" s="11" t="s">
        <v>44</v>
      </c>
      <c r="B8" s="70"/>
      <c r="C8" s="70"/>
      <c r="D8" s="71">
        <v>2097323</v>
      </c>
      <c r="E8" s="71">
        <v>2097323</v>
      </c>
    </row>
    <row r="9" spans="1:9" x14ac:dyDescent="0.3">
      <c r="A9" s="11" t="s">
        <v>102</v>
      </c>
      <c r="B9" s="70"/>
      <c r="C9" s="70"/>
      <c r="D9" s="71">
        <v>3140</v>
      </c>
      <c r="E9" s="71">
        <v>3140</v>
      </c>
    </row>
    <row r="10" spans="1:9" x14ac:dyDescent="0.3">
      <c r="A10" s="9" t="s">
        <v>71</v>
      </c>
      <c r="B10" s="148"/>
      <c r="C10" s="148"/>
      <c r="D10" s="146">
        <f>D8+D9</f>
        <v>2100463</v>
      </c>
      <c r="E10" s="146">
        <f>E8+E9</f>
        <v>2100463</v>
      </c>
    </row>
    <row r="11" spans="1:9" ht="15" thickBot="1" x14ac:dyDescent="0.35">
      <c r="A11" s="19" t="s">
        <v>121</v>
      </c>
      <c r="B11" s="149"/>
      <c r="C11" s="149"/>
      <c r="D11" s="147"/>
      <c r="E11" s="147"/>
    </row>
    <row r="12" spans="1:9" ht="15" thickBot="1" x14ac:dyDescent="0.35">
      <c r="A12" s="19" t="s">
        <v>114</v>
      </c>
      <c r="B12" s="38">
        <v>11861000</v>
      </c>
      <c r="C12" s="38">
        <f>C7</f>
        <v>7086480</v>
      </c>
      <c r="D12" s="41">
        <f>D7+D10</f>
        <v>-25674020</v>
      </c>
      <c r="E12" s="41">
        <f>E7+E10</f>
        <v>-6726540</v>
      </c>
    </row>
    <row r="13" spans="1:9" ht="15" thickBot="1" x14ac:dyDescent="0.35">
      <c r="A13" s="19"/>
      <c r="B13" s="37"/>
      <c r="C13" s="37"/>
      <c r="D13" s="38"/>
      <c r="E13" s="38"/>
    </row>
    <row r="14" spans="1:9" ht="15" thickBot="1" x14ac:dyDescent="0.35">
      <c r="A14" s="19" t="s">
        <v>122</v>
      </c>
      <c r="B14" s="38">
        <v>11861000</v>
      </c>
      <c r="C14" s="38">
        <f>C12</f>
        <v>7086480</v>
      </c>
      <c r="D14" s="41">
        <f>D12</f>
        <v>-25674020</v>
      </c>
      <c r="E14" s="41">
        <f>E12</f>
        <v>-6726540</v>
      </c>
    </row>
    <row r="15" spans="1:9" x14ac:dyDescent="0.3">
      <c r="A15" s="9" t="s">
        <v>35</v>
      </c>
      <c r="B15" s="35"/>
      <c r="C15" s="35"/>
      <c r="D15" s="35"/>
      <c r="E15" s="35"/>
    </row>
    <row r="16" spans="1:9" x14ac:dyDescent="0.3">
      <c r="A16" s="11" t="s">
        <v>72</v>
      </c>
      <c r="B16" s="73"/>
      <c r="C16" s="73"/>
      <c r="D16" s="73">
        <f>ФО2!C20</f>
        <v>1403584</v>
      </c>
      <c r="E16" s="73">
        <f>D16</f>
        <v>1403584</v>
      </c>
    </row>
    <row r="17" spans="1:9" ht="15" thickBot="1" x14ac:dyDescent="0.35">
      <c r="A17" s="17" t="s">
        <v>100</v>
      </c>
      <c r="B17" s="24"/>
      <c r="C17" s="24"/>
      <c r="D17" s="74"/>
      <c r="E17" s="24">
        <f>D17</f>
        <v>0</v>
      </c>
    </row>
    <row r="18" spans="1:9" x14ac:dyDescent="0.3">
      <c r="A18" s="9" t="s">
        <v>71</v>
      </c>
      <c r="B18" s="146"/>
      <c r="C18" s="146"/>
      <c r="D18" s="146">
        <f>D16+D17</f>
        <v>1403584</v>
      </c>
      <c r="E18" s="146">
        <f>D18</f>
        <v>1403584</v>
      </c>
    </row>
    <row r="19" spans="1:9" ht="15" thickBot="1" x14ac:dyDescent="0.35">
      <c r="A19" s="19" t="s">
        <v>73</v>
      </c>
      <c r="B19" s="147"/>
      <c r="C19" s="147"/>
      <c r="D19" s="147"/>
      <c r="E19" s="147"/>
    </row>
    <row r="20" spans="1:9" ht="15" thickBot="1" x14ac:dyDescent="0.35">
      <c r="A20" s="15" t="s">
        <v>134</v>
      </c>
      <c r="B20" s="25">
        <v>11861000</v>
      </c>
      <c r="C20" s="25">
        <f>C14</f>
        <v>7086480</v>
      </c>
      <c r="D20" s="40">
        <f>D14+D18</f>
        <v>-24270436</v>
      </c>
      <c r="E20" s="40">
        <f>E14+E18</f>
        <v>-5322956</v>
      </c>
    </row>
    <row r="21" spans="1:9" ht="15" thickTop="1" x14ac:dyDescent="0.3">
      <c r="D21" s="75"/>
    </row>
    <row r="23" spans="1:9" x14ac:dyDescent="0.3">
      <c r="A23" s="4" t="s">
        <v>112</v>
      </c>
      <c r="B23" s="4"/>
      <c r="C23" s="6"/>
      <c r="D23" s="6"/>
      <c r="E23" s="6"/>
      <c r="I23" s="36"/>
    </row>
    <row r="24" spans="1:9" x14ac:dyDescent="0.3">
      <c r="A24" s="5" t="s">
        <v>8</v>
      </c>
      <c r="B24" s="5"/>
      <c r="C24" s="6"/>
      <c r="D24" s="6"/>
      <c r="E24" s="6"/>
    </row>
    <row r="25" spans="1:9" x14ac:dyDescent="0.3">
      <c r="A25" s="5"/>
      <c r="B25" s="5"/>
      <c r="C25" s="6"/>
      <c r="D25" s="6"/>
      <c r="E25" s="6"/>
    </row>
    <row r="26" spans="1:9" s="95" customFormat="1" ht="12" customHeight="1" x14ac:dyDescent="0.3">
      <c r="A26" s="121" t="s">
        <v>125</v>
      </c>
      <c r="B26" s="121"/>
      <c r="C26" s="122"/>
      <c r="D26" s="122"/>
      <c r="E26" s="122"/>
    </row>
    <row r="27" spans="1:9" x14ac:dyDescent="0.3">
      <c r="A27" s="5" t="s">
        <v>8</v>
      </c>
      <c r="B27" s="5"/>
      <c r="C27" s="3"/>
      <c r="D27" s="3"/>
    </row>
  </sheetData>
  <mergeCells count="10">
    <mergeCell ref="B18:B19"/>
    <mergeCell ref="C18:C19"/>
    <mergeCell ref="D18:D19"/>
    <mergeCell ref="E18:E19"/>
    <mergeCell ref="A1:E1"/>
    <mergeCell ref="A2:E2"/>
    <mergeCell ref="B10:B11"/>
    <mergeCell ref="C10:C11"/>
    <mergeCell ref="D10:D11"/>
    <mergeCell ref="E10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ФО1</vt:lpstr>
      <vt:lpstr>ФО2</vt:lpstr>
      <vt:lpstr>ФО3</vt:lpstr>
      <vt:lpstr>ФО4</vt:lpstr>
      <vt:lpstr>ФО1!bookmark37</vt:lpstr>
      <vt:lpstr>ФО3!bookmark54</vt:lpstr>
      <vt:lpstr>ФО4!bookmark57</vt:lpstr>
    </vt:vector>
  </TitlesOfParts>
  <Company>dtzh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Оксукпаева Алтын Алпысбаевна</dc:creator>
  <cp:lastModifiedBy>Ташмухамбетова Марал Аманбаевна</cp:lastModifiedBy>
  <cp:lastPrinted>2025-04-29T08:30:14Z</cp:lastPrinted>
  <dcterms:created xsi:type="dcterms:W3CDTF">2012-05-11T11:57:39Z</dcterms:created>
  <dcterms:modified xsi:type="dcterms:W3CDTF">2025-07-24T05:12:40Z</dcterms:modified>
</cp:coreProperties>
</file>