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reedomholdingcorporation-my.sharepoint.com/personal/zhalgasm_freedombank_kz/Documents/Рабочий стол/1Q'2025 IFRS/for KASE and FRSP FS/"/>
    </mc:Choice>
  </mc:AlternateContent>
  <xr:revisionPtr revIDLastSave="0" documentId="8_{507EA5D9-7273-439A-A73A-3FDF5B5BBBF9}" xr6:coauthVersionLast="47" xr6:coauthVersionMax="47" xr10:uidLastSave="{00000000-0000-0000-0000-000000000000}"/>
  <bookViews>
    <workbookView xWindow="-120" yWindow="-120" windowWidth="29040" windowHeight="15720" xr2:uid="{A1821A36-D438-4DCC-9A63-997E5B951D21}"/>
  </bookViews>
  <sheets>
    <sheet name="Ф1_конс" sheetId="1" r:id="rId1"/>
    <sheet name="Ф2_конс" sheetId="2" r:id="rId2"/>
    <sheet name="Ф3_конс" sheetId="3" r:id="rId3"/>
    <sheet name="Ф4_конс" sheetId="4" r:id="rId4"/>
  </sheets>
  <externalReferences>
    <externalReference r:id="rId5"/>
  </externalReferences>
  <definedNames>
    <definedName name="__COS98" hidden="1">{#N/A,#N/A,FALSE,"Aging Summary";#N/A,#N/A,FALSE,"Ratio Analysis";#N/A,#N/A,FALSE,"Test 120 Day Accts";#N/A,#N/A,FALSE,"Tickmarks"}</definedName>
    <definedName name="__COS98_1" hidden="1">{#N/A,#N/A,FALSE,"Aging Summary";#N/A,#N/A,FALSE,"Ratio Analysis";#N/A,#N/A,FALSE,"Test 120 Day Accts";#N/A,#N/A,FALSE,"Tickmarks"}</definedName>
    <definedName name="_COS98" hidden="1">{#N/A,#N/A,FALSE,"Aging Summary";#N/A,#N/A,FALSE,"Ratio Analysis";#N/A,#N/A,FALSE,"Test 120 Day Accts";#N/A,#N/A,FALSE,"Tickmarks"}</definedName>
    <definedName name="_COS98_1" hidden="1">{#N/A,#N/A,FALSE,"Aging Summary";#N/A,#N/A,FALSE,"Ratio Analysis";#N/A,#N/A,FALSE,"Test 120 Day Accts";#N/A,#N/A,FALSE,"Tickmarks"}</definedName>
    <definedName name="_Fill" hidden="1">#REF!</definedName>
    <definedName name="_Key1" localSheetId="2" hidden="1">#REF!</definedName>
    <definedName name="_Key1" localSheetId="3" hidden="1">#REF!</definedName>
    <definedName name="_Key1" hidden="1">#REF!</definedName>
    <definedName name="_Order1" hidden="1">255</definedName>
    <definedName name="_Order2" hidden="1">255</definedName>
    <definedName name="_Parse_In" localSheetId="2" hidden="1">#REF!</definedName>
    <definedName name="_Parse_In" localSheetId="3" hidden="1">#REF!</definedName>
    <definedName name="_Parse_In" hidden="1">#REF!</definedName>
    <definedName name="_Regression_Out" hidden="1">#REF!</definedName>
    <definedName name="_Regression_X" hidden="1">#REF!</definedName>
    <definedName name="_Regression_Y" hidden="1">#REF!</definedName>
    <definedName name="_Sort" localSheetId="2" hidden="1">#REF!</definedName>
    <definedName name="_Sort" localSheetId="3" hidden="1">#REF!</definedName>
    <definedName name="_Sort" hidden="1">#REF!</definedName>
    <definedName name="a" localSheetId="2" hidden="1">{#N/A,#N/A,FALSE,"Aging Summary";#N/A,#N/A,FALSE,"Ratio Analysis";#N/A,#N/A,FALSE,"Test 120 Day Accts";#N/A,#N/A,FALSE,"Tickmarks"}</definedName>
    <definedName name="a" localSheetId="3" hidden="1">{#N/A,#N/A,FALSE,"Aging Summary";#N/A,#N/A,FALSE,"Ratio Analysis";#N/A,#N/A,FALSE,"Test 120 Day Accts";#N/A,#N/A,FALSE,"Tickmarks"}</definedName>
    <definedName name="a" hidden="1">{#N/A,#N/A,FALSE,"Aging Summary";#N/A,#N/A,FALSE,"Ratio Analysis";#N/A,#N/A,FALSE,"Test 120 Day Accts";#N/A,#N/A,FALSE,"Tickmarks"}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yncStepLS" hidden="1">0</definedName>
    <definedName name="AS2TickmarkLS" localSheetId="2" hidden="1">#REF!</definedName>
    <definedName name="AS2TickmarkLS" localSheetId="3" hidden="1">#REF!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BLANK11_NP120" hidden="1">#REF!</definedName>
    <definedName name="BLANK11_NP121" hidden="1">#REF!</definedName>
    <definedName name="BLANK11_NP122" hidden="1">#REF!</definedName>
    <definedName name="BLANK11_NP123" hidden="1">#REF!</definedName>
    <definedName name="BLANK11_NP124" hidden="1">#REF!</definedName>
    <definedName name="BLANK11_NP125" hidden="1">#REF!</definedName>
    <definedName name="BLANK11_NP126" hidden="1">#REF!</definedName>
    <definedName name="BLANK11_NVALP120" hidden="1">#REF!</definedName>
    <definedName name="BLANK11_NVALP121" hidden="1">#REF!</definedName>
    <definedName name="BLANK11_NVALP122" hidden="1">#REF!</definedName>
    <definedName name="BLANK11_NVALP123" hidden="1">#REF!</definedName>
    <definedName name="BLANK11_NVALP124" hidden="1">#REF!</definedName>
    <definedName name="BLANK11_NVALP125" hidden="1">#REF!</definedName>
    <definedName name="BLANK11_NVALP126" hidden="1">#REF!</definedName>
    <definedName name="BLANK3_NP40" hidden="1">#REF!</definedName>
    <definedName name="BLANK3_NP41" hidden="1">#REF!</definedName>
    <definedName name="BLANK3_NP42" hidden="1">#REF!</definedName>
    <definedName name="BLANK3_NP43" hidden="1">#REF!</definedName>
    <definedName name="BLANK3_NP44" hidden="1">#REF!</definedName>
    <definedName name="BLANK3_NP45" hidden="1">#REF!</definedName>
    <definedName name="BLANK3_NP46" hidden="1">#REF!</definedName>
    <definedName name="BLANK3_NVALP40" hidden="1">#REF!</definedName>
    <definedName name="BLANK3_NVALP41" hidden="1">#REF!</definedName>
    <definedName name="BLANK3_NVALP42" hidden="1">#REF!</definedName>
    <definedName name="BLANK3_NVALP43" hidden="1">#REF!</definedName>
    <definedName name="BLANK3_NVALP44" hidden="1">#REF!</definedName>
    <definedName name="BLANK3_NVALP45" hidden="1">#REF!</definedName>
    <definedName name="BLANK3_NVALP46" hidden="1">#REF!</definedName>
    <definedName name="BLANK7_NP81" hidden="1">#REF!</definedName>
    <definedName name="BLANK7_NP82" hidden="1">#REF!</definedName>
    <definedName name="BLANK7_NP83" hidden="1">#REF!</definedName>
    <definedName name="BLANK7_NP84" hidden="1">#REF!</definedName>
    <definedName name="BLANK7_NP85" hidden="1">#REF!</definedName>
    <definedName name="BLANK7_NP86" hidden="1">#REF!</definedName>
    <definedName name="BLANK7_NVALP80" hidden="1">#REF!</definedName>
    <definedName name="BLANK7_NVALP81" hidden="1">#REF!</definedName>
    <definedName name="BLANK7_NVALP82" hidden="1">#REF!</definedName>
    <definedName name="BLANK7_NVALP83" hidden="1">#REF!</definedName>
    <definedName name="BLANK7_NVALP84" hidden="1">#REF!</definedName>
    <definedName name="BLANK7_NVALP85" hidden="1">#REF!</definedName>
    <definedName name="BLANK7_NVALP86" hidden="1">#REF!</definedName>
    <definedName name="BLANK9_NVALP106" hidden="1">#REF!</definedName>
    <definedName name="cccccccccccccccc" hidden="1">{#N/A,#N/A,FALSE,"Aging Summary";#N/A,#N/A,FALSE,"Ratio Analysis";#N/A,#N/A,FALSE,"Test 120 Day Accts";#N/A,#N/A,FALSE,"Tickmarks"}</definedName>
    <definedName name="cccccccccccccccc_1" hidden="1">{#N/A,#N/A,FALSE,"Aging Summary";#N/A,#N/A,FALSE,"Ratio Analysis";#N/A,#N/A,FALSE,"Test 120 Day Accts";#N/A,#N/A,FALSE,"Tickmarks"}</definedName>
    <definedName name="COS" hidden="1">{#N/A,#N/A,FALSE,"Aging Summary";#N/A,#N/A,FALSE,"Ratio Analysis";#N/A,#N/A,FALSE,"Test 120 Day Accts";#N/A,#N/A,FALSE,"Tickmarks"}</definedName>
    <definedName name="COS_1" hidden="1">{#N/A,#N/A,FALSE,"Aging Summary";#N/A,#N/A,FALSE,"Ratio Analysis";#N/A,#N/A,FALSE,"Test 120 Day Accts";#N/A,#N/A,FALSE,"Tickmarks"}</definedName>
    <definedName name="Coss" hidden="1">{#N/A,#N/A,FALSE,"Aging Summary";#N/A,#N/A,FALSE,"Ratio Analysis";#N/A,#N/A,FALSE,"Test 120 Day Accts";#N/A,#N/A,FALSE,"Tickmarks"}</definedName>
    <definedName name="Coss_1" hidden="1">{#N/A,#N/A,FALSE,"Aging Summary";#N/A,#N/A,FALSE,"Ratio Analysis";#N/A,#N/A,FALSE,"Test 120 Day Accts";#N/A,#N/A,FALSE,"Tickmarks"}</definedName>
    <definedName name="dana" hidden="1">"AS2DocumentBrowse"</definedName>
    <definedName name="ee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ee_1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gggggggggggggggg" hidden="1">149</definedName>
    <definedName name="jjj" hidden="1">#REF!</definedName>
    <definedName name="pp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pp_1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q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q_1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sda" hidden="1">4</definedName>
    <definedName name="rrrrrrrr" hidden="1">{#N/A,#N/A,FALSE,"Aging Summary";#N/A,#N/A,FALSE,"Ratio Analysis";#N/A,#N/A,FALSE,"Test 120 Day Accts";#N/A,#N/A,FALSE,"Tickmarks"}</definedName>
    <definedName name="rrrrrrrr_1" hidden="1">{#N/A,#N/A,FALSE,"Aging Summary";#N/A,#N/A,FALSE,"Ratio Analysis";#N/A,#N/A,FALSE,"Test 120 Day Accts";#N/A,#N/A,FALSE,"Tickmarks"}</definedName>
    <definedName name="s" localSheetId="2" hidden="1">{#N/A,#N/A,FALSE,"Aging Summary";#N/A,#N/A,FALSE,"Ratio Analysis";#N/A,#N/A,FALSE,"Test 120 Day Accts";#N/A,#N/A,FALSE,"Tickmarks"}</definedName>
    <definedName name="s" localSheetId="3" hidden="1">{#N/A,#N/A,FALSE,"Aging Summary";#N/A,#N/A,FALSE,"Ratio Analysis";#N/A,#N/A,FALSE,"Test 120 Day Accts";#N/A,#N/A,FALSE,"Tickmarks"}</definedName>
    <definedName name="s" hidden="1">{#N/A,#N/A,FALSE,"Aging Summary";#N/A,#N/A,FALSE,"Ratio Analysis";#N/A,#N/A,FALSE,"Test 120 Day Accts";#N/A,#N/A,FALSE,"Tickmarks"}</definedName>
    <definedName name="Sales" hidden="1">{#N/A,#N/A,FALSE,"Aging Summary";#N/A,#N/A,FALSE,"Ratio Analysis";#N/A,#N/A,FALSE,"Test 120 Day Accts";#N/A,#N/A,FALSE,"Tickmarks"}</definedName>
    <definedName name="Sales_1" hidden="1">{#N/A,#N/A,FALSE,"Aging Summary";#N/A,#N/A,FALSE,"Ratio Analysis";#N/A,#N/A,FALSE,"Test 120 Day Accts";#N/A,#N/A,FALSE,"Tickmarks"}</definedName>
    <definedName name="SAPBEXrevision" hidden="1">59</definedName>
    <definedName name="SAPBEXsysID" hidden="1">"PBW"</definedName>
    <definedName name="SAPBEXwbID" hidden="1">"4K3ERGH3RF3SF3I2DFQDXMD7Z"</definedName>
    <definedName name="sdfdsf" hidden="1">{#N/A,#N/A,FALSE,"Aging Summary";#N/A,#N/A,FALSE,"Ratio Analysis";#N/A,#N/A,FALSE,"Test 120 Day Accts";#N/A,#N/A,FALSE,"Tickmarks"}</definedName>
    <definedName name="sdfdsf_1" hidden="1">{#N/A,#N/A,FALSE,"Aging Summary";#N/A,#N/A,FALSE,"Ratio Analysis";#N/A,#N/A,FALSE,"Test 120 Day Accts";#N/A,#N/A,FALSE,"Tickmarks"}</definedName>
    <definedName name="TextRefCopyRangeCount" hidden="1">3</definedName>
    <definedName name="trcrc" hidden="1">172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h97._1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Исполнение._.сметы._.затрат." hidden="1">{#N/A,#N/A,FALSE,"Лист15"}</definedName>
    <definedName name="wrn.Исполнение._.сметы._.затрат._1" hidden="1">{#N/A,#N/A,FALSE,"Лист15"}</definedName>
    <definedName name="wrn.Исполнение._.смкты._.затарат." hidden="1">{#N/A,#N/A,FALSE,"Лист15"}</definedName>
    <definedName name="wrn.Исполнение._.смкты._.затарат._1" hidden="1">{#N/A,#N/A,FALSE,"Лист15"}</definedName>
    <definedName name="wrn.Сравнение._.с._.отраслями." localSheetId="2" hidden="1">{#N/A,#N/A,TRUE,"Лист1";#N/A,#N/A,TRUE,"Лист2";#N/A,#N/A,TRUE,"Лист3"}</definedName>
    <definedName name="wrn.Сравнение._.с._.отраслями." localSheetId="3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ww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w_1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XLRPARAMS_d" hidden="1">#REF!</definedName>
    <definedName name="XREF_COLUMN_1" hidden="1">#REF!</definedName>
    <definedName name="XREF_COLUMN_11" hidden="1">#REF!</definedName>
    <definedName name="XREF_COLUMN_12" hidden="1">#REF!</definedName>
    <definedName name="XREF_COLUMN_13" hidden="1">#REF!</definedName>
    <definedName name="XREF_COLUMN_2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lumnsCount" hidden="1">1</definedName>
    <definedName name="XRefCopy1" hidden="1">#REF!</definedName>
    <definedName name="XRefCopy10" hidden="1">#REF!</definedName>
    <definedName name="XRefCopy10Row" hidden="1">#REF!</definedName>
    <definedName name="XRefCopy11" hidden="1">#REF!</definedName>
    <definedName name="XRefCopy111" hidden="1">#REF!</definedName>
    <definedName name="XRefCopy113" hidden="1">#REF!</definedName>
    <definedName name="XRefCopy11Row" hidden="1">#REF!</definedName>
    <definedName name="XRefCopy12" hidden="1">#REF!</definedName>
    <definedName name="XRefCopy13" hidden="1">#REF!</definedName>
    <definedName name="XRefCopy13Row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6Row" hidden="1">#REF!</definedName>
    <definedName name="XRefCopy17" hidden="1">#REF!</definedName>
    <definedName name="XRefCopy17Row" hidden="1">#REF!</definedName>
    <definedName name="XRefCopy18" hidden="1">#REF!</definedName>
    <definedName name="XRefCopy18Row" hidden="1">#REF!</definedName>
    <definedName name="XRefCopy19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5Row" hidden="1">#REF!</definedName>
    <definedName name="XRefCopy26Row" hidden="1">#REF!</definedName>
    <definedName name="XRefCopy27" hidden="1">#REF!</definedName>
    <definedName name="XRefCopy27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#REF!</definedName>
    <definedName name="XRefCopy30Row" hidden="1">#REF!</definedName>
    <definedName name="XRefCopy31Row" hidden="1">#REF!</definedName>
    <definedName name="XRefCopy32Row" hidden="1">#REF!</definedName>
    <definedName name="XRefCopy33Row" hidden="1">#REF!</definedName>
    <definedName name="XRefCopy34Row" hidden="1">#REF!</definedName>
    <definedName name="XRefCopy35Row" hidden="1">#REF!</definedName>
    <definedName name="XRefCopy36Row" hidden="1">#REF!</definedName>
    <definedName name="XRefCopy37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Row" hidden="1">#REF!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4" hidden="1">#REF!</definedName>
    <definedName name="XRefCopy4Row" hidden="1">#REF!</definedName>
    <definedName name="XRefCopy5" hidden="1">#REF!</definedName>
    <definedName name="XRefCopy5Row" hidden="1">#REF!</definedName>
    <definedName name="XRefCopy6" hidden="1">#REF!</definedName>
    <definedName name="XRefCopy62Row" hidden="1">#REF!</definedName>
    <definedName name="XRefCopy6Row" hidden="1">#REF!</definedName>
    <definedName name="XRefCopy7" hidden="1">#REF!</definedName>
    <definedName name="XRefCopy77Row" hidden="1">#REF!</definedName>
    <definedName name="XRefCopy7Row" hidden="1">#REF!</definedName>
    <definedName name="XRefCopy8" hidden="1">#REF!</definedName>
    <definedName name="XRefCopy8Row" hidden="1">#REF!</definedName>
    <definedName name="XRefCopy9" hidden="1">#REF!</definedName>
    <definedName name="XRefCopy9Row" hidden="1">#REF!</definedName>
    <definedName name="XRefCopyRangeCount" hidden="1">1</definedName>
    <definedName name="XRefPaste1" hidden="1">#REF!</definedName>
    <definedName name="XRefPaste10" hidden="1">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0Row" hidden="1">#REF!</definedName>
    <definedName name="XRefPaste21" hidden="1">#REF!</definedName>
    <definedName name="XRefPaste21Row" hidden="1">#REF!</definedName>
    <definedName name="XRefPaste22" hidden="1">#REF!</definedName>
    <definedName name="XRefPaste22Row" hidden="1">#REF!</definedName>
    <definedName name="XRefPaste23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4Row" hidden="1">#REF!</definedName>
    <definedName name="XRefPaste36" hidden="1">#REF!</definedName>
    <definedName name="XRefPaste36Row" hidden="1">#REF!</definedName>
    <definedName name="XRefPaste37Row" hidden="1">#REF!</definedName>
    <definedName name="XRefPaste3Row" hidden="1">#REF!</definedName>
    <definedName name="XRefPaste4" hidden="1">#REF!</definedName>
    <definedName name="XRefPaste44Row" hidden="1">#REF!</definedName>
    <definedName name="XRefPaste48" hidden="1">#REF!</definedName>
    <definedName name="XRefPaste48Row" hidden="1">#REF!</definedName>
    <definedName name="XRefPaste4Row" hidden="1">#REF!</definedName>
    <definedName name="XRefPaste5" hidden="1">#REF!</definedName>
    <definedName name="XRefPaste51" hidden="1">#REF!</definedName>
    <definedName name="XRefPaste51Row" hidden="1">#REF!</definedName>
    <definedName name="XRefPaste5Row" hidden="1">#REF!</definedName>
    <definedName name="XRefPaste6" hidden="1">#REF!</definedName>
    <definedName name="XRefPaste6Row" hidden="1">#REF!</definedName>
    <definedName name="XRefPaste7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Row" hidden="1">#REF!</definedName>
    <definedName name="XRefPasteRangeCount" hidden="1">1</definedName>
    <definedName name="Z_7DED484F_F250_4E23_A979_7CECC3D1C941_.wvu.Cols" localSheetId="0" hidden="1">Ф1_конс!$D:$XFD</definedName>
    <definedName name="Z_7DED484F_F250_4E23_A979_7CECC3D1C941_.wvu.Cols" localSheetId="1" hidden="1">Ф2_конс!$D:$XFD</definedName>
    <definedName name="Z_7DED484F_F250_4E23_A979_7CECC3D1C941_.wvu.Cols" localSheetId="2" hidden="1">Ф3_конс!$D:$XFD</definedName>
    <definedName name="Z_7DED484F_F250_4E23_A979_7CECC3D1C941_.wvu.Cols" localSheetId="3" hidden="1">Ф4_конс!$H:$XFD</definedName>
    <definedName name="Z_7DED484F_F250_4E23_A979_7CECC3D1C941_.wvu.Rows" localSheetId="0" hidden="1">Ф1_конс!$55:$1048576,Ф1_конс!$52:$53</definedName>
    <definedName name="Z_7DED484F_F250_4E23_A979_7CECC3D1C941_.wvu.Rows" localSheetId="1" hidden="1">Ф2_конс!$50:$1048576,Ф2_конс!$49:$49</definedName>
    <definedName name="Z_7DED484F_F250_4E23_A979_7CECC3D1C941_.wvu.Rows" localSheetId="2" hidden="1">Ф3_конс!$69:$1048576,Ф3_конс!$62:$68</definedName>
    <definedName name="Z_7DED484F_F250_4E23_A979_7CECC3D1C941_.wvu.Rows" localSheetId="3" hidden="1">Ф4_конс!$52:$1048576,Ф4_конс!$29:$36,Ф4_конс!$39:$51</definedName>
    <definedName name="Z_C37E65A7_9893_435E_9759_72E0D8A5DD87_.wvu.PrintTitles" localSheetId="2" hidden="1">#REF!</definedName>
    <definedName name="Z_C37E65A7_9893_435E_9759_72E0D8A5DD87_.wvu.PrintTitles" localSheetId="3" hidden="1">#REF!</definedName>
    <definedName name="Z_C37E65A7_9893_435E_9759_72E0D8A5DD87_.wvu.PrintTitles" hidden="1">#REF!</definedName>
    <definedName name="Z_FE7F3B5E_8869_47BE_8C09_E8CC29A006A9_.wvu.Cols" localSheetId="0" hidden="1">Ф1_конс!$D:$XFD</definedName>
    <definedName name="Z_FE7F3B5E_8869_47BE_8C09_E8CC29A006A9_.wvu.Cols" localSheetId="1" hidden="1">Ф2_конс!$D:$XFD</definedName>
    <definedName name="Z_FE7F3B5E_8869_47BE_8C09_E8CC29A006A9_.wvu.Cols" localSheetId="2" hidden="1">Ф3_конс!$D:$XFD</definedName>
    <definedName name="Z_FE7F3B5E_8869_47BE_8C09_E8CC29A006A9_.wvu.Cols" localSheetId="3" hidden="1">Ф4_конс!$H:$XFD</definedName>
    <definedName name="Z_FE7F3B5E_8869_47BE_8C09_E8CC29A006A9_.wvu.Rows" localSheetId="0" hidden="1">Ф1_конс!$55:$1048576,Ф1_конс!$52:$53</definedName>
    <definedName name="Z_FE7F3B5E_8869_47BE_8C09_E8CC29A006A9_.wvu.Rows" localSheetId="1" hidden="1">Ф2_конс!$50:$1048576,Ф2_конс!$49:$49</definedName>
    <definedName name="Z_FE7F3B5E_8869_47BE_8C09_E8CC29A006A9_.wvu.Rows" localSheetId="2" hidden="1">Ф3_конс!$69:$1048576,Ф3_конс!$62:$68</definedName>
    <definedName name="Z_FE7F3B5E_8869_47BE_8C09_E8CC29A006A9_.wvu.Rows" localSheetId="3" hidden="1">Ф4_конс!$52:$1048576,Ф4_конс!$29:$36,Ф4_конс!$39:$51</definedName>
    <definedName name="zzzzzzzzzzzzzzzzzzzzzzzzzzzzzzzz" hidden="1">149</definedName>
    <definedName name="апр" hidden="1">{#N/A,#N/A,FALSE,"Лист15"}</definedName>
    <definedName name="апр_1" hidden="1">{#N/A,#N/A,FALSE,"Лист15"}</definedName>
    <definedName name="ара" hidden="1">{#N/A,#N/A,FALSE,"Лист15"}</definedName>
    <definedName name="ара_1" hidden="1">{#N/A,#N/A,FALSE,"Лист15"}</definedName>
    <definedName name="вуув" localSheetId="2" hidden="1">{#N/A,#N/A,TRUE,"Лист1";#N/A,#N/A,TRUE,"Лист2";#N/A,#N/A,TRUE,"Лист3"}</definedName>
    <definedName name="вуув" localSheetId="3" hidden="1">{#N/A,#N/A,TRUE,"Лист1";#N/A,#N/A,TRUE,"Лист2";#N/A,#N/A,TRUE,"Лист3"}</definedName>
    <definedName name="вуув" hidden="1">{#N/A,#N/A,TRUE,"Лист1";#N/A,#N/A,TRUE,"Лист2";#N/A,#N/A,TRUE,"Лист3"}</definedName>
    <definedName name="грприрцфв00ав98" localSheetId="2" hidden="1">{#N/A,#N/A,TRUE,"Лист1";#N/A,#N/A,TRUE,"Лист2";#N/A,#N/A,TRUE,"Лист3"}</definedName>
    <definedName name="грприрцфв00ав98" localSheetId="3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2" hidden="1">{#N/A,#N/A,TRUE,"Лист1";#N/A,#N/A,TRUE,"Лист2";#N/A,#N/A,TRUE,"Лист3"}</definedName>
    <definedName name="грфинцкавг98Х" localSheetId="3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вижение" hidden="1">{#N/A,#N/A,FALSE,"Лист15"}</definedName>
    <definedName name="движение_1" hidden="1">{#N/A,#N/A,FALSE,"Лист15"}</definedName>
    <definedName name="индцкавг98" localSheetId="2" hidden="1">{#N/A,#N/A,TRUE,"Лист1";#N/A,#N/A,TRUE,"Лист2";#N/A,#N/A,TRUE,"Лист3"}</definedName>
    <definedName name="индцкавг98" localSheetId="3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ал" hidden="1">{#N/A,#N/A,FALSE,"Лист15"}</definedName>
    <definedName name="кал_1" hidden="1">{#N/A,#N/A,FALSE,"Лист15"}</definedName>
    <definedName name="Кегок2" localSheetId="2" hidden="1">{#N/A,#N/A,TRUE,"Лист1";#N/A,#N/A,TRUE,"Лист2";#N/A,#N/A,TRUE,"Лист3"}</definedName>
    <definedName name="Кегок2" localSheetId="3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2" hidden="1">{#N/A,#N/A,TRUE,"Лист1";#N/A,#N/A,TRUE,"Лист2";#N/A,#N/A,TRUE,"Лист3"}</definedName>
    <definedName name="кеппппппппппп" localSheetId="3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кал" hidden="1">{#N/A,#N/A,FALSE,"Лист15"}</definedName>
    <definedName name="ккал_1" hidden="1">{#N/A,#N/A,FALSE,"Лист15"}</definedName>
    <definedName name="лор" localSheetId="2" hidden="1">{#N/A,#N/A,TRUE,"Лист1";#N/A,#N/A,TRUE,"Лист2";#N/A,#N/A,TRUE,"Лист3"}</definedName>
    <definedName name="лор" localSheetId="3" hidden="1">{#N/A,#N/A,TRUE,"Лист1";#N/A,#N/A,TRUE,"Лист2";#N/A,#N/A,TRUE,"Лист3"}</definedName>
    <definedName name="лор" hidden="1">{#N/A,#N/A,TRUE,"Лист1";#N/A,#N/A,TRUE,"Лист2";#N/A,#N/A,TRUE,"Лист3"}</definedName>
    <definedName name="материалы" hidden="1">{#N/A,#N/A,FALSE,"Лист15"}</definedName>
    <definedName name="материалы_1" hidden="1">{#N/A,#N/A,FALSE,"Лист15"}</definedName>
    <definedName name="орп" localSheetId="2" hidden="1">{#N/A,#N/A,TRUE,"Лист1";#N/A,#N/A,TRUE,"Лист2";#N/A,#N/A,TRUE,"Лист3"}</definedName>
    <definedName name="орп" localSheetId="3" hidden="1">{#N/A,#N/A,TRUE,"Лист1";#N/A,#N/A,TRUE,"Лист2";#N/A,#N/A,TRUE,"Лист3"}</definedName>
    <definedName name="орп" hidden="1">{#N/A,#N/A,TRUE,"Лист1";#N/A,#N/A,TRUE,"Лист2";#N/A,#N/A,TRUE,"Лист3"}</definedName>
    <definedName name="прибыль3" localSheetId="2" hidden="1">{#N/A,#N/A,TRUE,"Лист1";#N/A,#N/A,TRUE,"Лист2";#N/A,#N/A,TRUE,"Лист3"}</definedName>
    <definedName name="прибыль3" localSheetId="3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лграаммм" hidden="1">{#N/A,#N/A,FALSE,"Лист15"}</definedName>
    <definedName name="пролграаммм_1" hidden="1">{#N/A,#N/A,FALSE,"Лист15"}</definedName>
    <definedName name="рис1" localSheetId="2" hidden="1">{#N/A,#N/A,TRUE,"Лист1";#N/A,#N/A,TRUE,"Лист2";#N/A,#N/A,TRUE,"Лист3"}</definedName>
    <definedName name="рис1" localSheetId="3" hidden="1">{#N/A,#N/A,TRUE,"Лист1";#N/A,#N/A,TRUE,"Лист2";#N/A,#N/A,TRUE,"Лист3"}</definedName>
    <definedName name="рис1" hidden="1">{#N/A,#N/A,TRUE,"Лист1";#N/A,#N/A,TRUE,"Лист2";#N/A,#N/A,TRUE,"Лист3"}</definedName>
    <definedName name="ропдщш" localSheetId="2" hidden="1">{#N/A,#N/A,TRUE,"Лист1";#N/A,#N/A,TRUE,"Лист2";#N/A,#N/A,TRUE,"Лист3"}</definedName>
    <definedName name="ропдщш" localSheetId="3" hidden="1">{#N/A,#N/A,TRUE,"Лист1";#N/A,#N/A,TRUE,"Лист2";#N/A,#N/A,TRUE,"Лист3"}</definedName>
    <definedName name="ропдщш" hidden="1">{#N/A,#N/A,TRUE,"Лист1";#N/A,#N/A,TRUE,"Лист2";#N/A,#N/A,TRUE,"Лист3"}</definedName>
    <definedName name="рпл" localSheetId="2" hidden="1">{#N/A,#N/A,TRUE,"Лист1";#N/A,#N/A,TRUE,"Лист2";#N/A,#N/A,TRUE,"Лист3"}</definedName>
    <definedName name="рпл" localSheetId="3" hidden="1">{#N/A,#N/A,TRUE,"Лист1";#N/A,#N/A,TRUE,"Лист2";#N/A,#N/A,TRUE,"Лист3"}</definedName>
    <definedName name="рпл" hidden="1">{#N/A,#N/A,TRUE,"Лист1";#N/A,#N/A,TRUE,"Лист2";#N/A,#N/A,TRUE,"Лист3"}</definedName>
    <definedName name="текар" localSheetId="2" hidden="1">{#N/A,#N/A,TRUE,"Лист1";#N/A,#N/A,TRUE,"Лист2";#N/A,#N/A,TRUE,"Лист3"}</definedName>
    <definedName name="текар" localSheetId="3" hidden="1">{#N/A,#N/A,TRUE,"Лист1";#N/A,#N/A,TRUE,"Лист2";#N/A,#N/A,TRUE,"Лист3"}</definedName>
    <definedName name="текар" hidden="1">{#N/A,#N/A,TRUE,"Лист1";#N/A,#N/A,TRUE,"Лист2";#N/A,#N/A,TRUE,"Лист3"}</definedName>
    <definedName name="тп" localSheetId="2" hidden="1">{#N/A,#N/A,TRUE,"Лист1";#N/A,#N/A,TRUE,"Лист2";#N/A,#N/A,TRUE,"Лист3"}</definedName>
    <definedName name="тп" localSheetId="3" hidden="1">{#N/A,#N/A,TRUE,"Лист1";#N/A,#N/A,TRUE,"Лист2";#N/A,#N/A,TRUE,"Лист3"}</definedName>
    <definedName name="тп" hidden="1">{#N/A,#N/A,TRUE,"Лист1";#N/A,#N/A,TRUE,"Лист2";#N/A,#N/A,TRUE,"Лист3"}</definedName>
    <definedName name="укеееукеееееееееееееее" localSheetId="2" hidden="1">{#N/A,#N/A,TRUE,"Лист1";#N/A,#N/A,TRUE,"Лист2";#N/A,#N/A,TRUE,"Лист3"}</definedName>
    <definedName name="укеееукеееееееееееееее" localSheetId="3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2" hidden="1">{#N/A,#N/A,TRUE,"Лист1";#N/A,#N/A,TRUE,"Лист2";#N/A,#N/A,TRUE,"Лист3"}</definedName>
    <definedName name="укеукеуеуе" localSheetId="3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ыва" localSheetId="2" hidden="1">{#N/A,#N/A,TRUE,"Лист1";#N/A,#N/A,TRUE,"Лист2";#N/A,#N/A,TRUE,"Лист3"}</definedName>
    <definedName name="ыва" localSheetId="3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localSheetId="2" hidden="1">{#N/A,#N/A,TRUE,"Лист1";#N/A,#N/A,TRUE,"Лист2";#N/A,#N/A,TRUE,"Лист3"}</definedName>
    <definedName name="ыуаы" localSheetId="3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4" l="1"/>
  <c r="B24" i="4"/>
  <c r="A24" i="4"/>
  <c r="G23" i="4"/>
  <c r="G22" i="4"/>
  <c r="F21" i="4"/>
  <c r="F24" i="4" s="1"/>
  <c r="D21" i="4"/>
  <c r="D24" i="4" s="1"/>
  <c r="C21" i="4"/>
  <c r="B21" i="4"/>
  <c r="G21" i="4" s="1"/>
  <c r="G20" i="4"/>
  <c r="A20" i="4"/>
  <c r="G19" i="4"/>
  <c r="G24" i="4" s="1"/>
  <c r="C17" i="4"/>
  <c r="B17" i="4"/>
  <c r="F15" i="4"/>
  <c r="G15" i="4" s="1"/>
  <c r="D15" i="4"/>
  <c r="G14" i="4"/>
  <c r="B14" i="4"/>
  <c r="D13" i="4"/>
  <c r="D16" i="4" s="1"/>
  <c r="C13" i="4"/>
  <c r="C16" i="4" s="1"/>
  <c r="B13" i="4"/>
  <c r="B16" i="4" s="1"/>
  <c r="A13" i="4"/>
  <c r="A11" i="4"/>
  <c r="G10" i="4"/>
  <c r="A7" i="4"/>
  <c r="B55" i="3"/>
  <c r="B54" i="3"/>
  <c r="B53" i="3"/>
  <c r="B49" i="3"/>
  <c r="B48" i="3"/>
  <c r="B50" i="3" s="1"/>
  <c r="B44" i="3"/>
  <c r="B43" i="3"/>
  <c r="B45" i="3" s="1"/>
  <c r="B42" i="3"/>
  <c r="B38" i="3"/>
  <c r="B35" i="3"/>
  <c r="B34" i="3"/>
  <c r="B33" i="3"/>
  <c r="B32" i="3"/>
  <c r="B31" i="3"/>
  <c r="B29" i="3"/>
  <c r="B28" i="3"/>
  <c r="B27" i="3"/>
  <c r="B26" i="3"/>
  <c r="B25" i="3"/>
  <c r="B21" i="3"/>
  <c r="B20" i="3"/>
  <c r="B19" i="3"/>
  <c r="B18" i="3"/>
  <c r="B17" i="3"/>
  <c r="B16" i="3"/>
  <c r="B15" i="3"/>
  <c r="B14" i="3"/>
  <c r="B13" i="3"/>
  <c r="B22" i="3" s="1"/>
  <c r="B36" i="3" s="1"/>
  <c r="B39" i="3" s="1"/>
  <c r="C10" i="3"/>
  <c r="C11" i="3" s="1"/>
  <c r="B10" i="3"/>
  <c r="A8" i="3"/>
  <c r="A7" i="3"/>
  <c r="AG43" i="2"/>
  <c r="C41" i="2"/>
  <c r="B40" i="2"/>
  <c r="B41" i="2" s="1"/>
  <c r="E12" i="4" s="1"/>
  <c r="B36" i="2"/>
  <c r="C32" i="2"/>
  <c r="B31" i="2"/>
  <c r="B30" i="2"/>
  <c r="B29" i="2"/>
  <c r="B32" i="2" s="1"/>
  <c r="B26" i="2"/>
  <c r="B25" i="2"/>
  <c r="B24" i="2"/>
  <c r="B22" i="2"/>
  <c r="C20" i="2"/>
  <c r="C27" i="2" s="1"/>
  <c r="B19" i="2"/>
  <c r="B18" i="2"/>
  <c r="B20" i="2" s="1"/>
  <c r="B27" i="2" s="1"/>
  <c r="C16" i="2"/>
  <c r="B15" i="2"/>
  <c r="C14" i="2"/>
  <c r="B13" i="2"/>
  <c r="B14" i="2" s="1"/>
  <c r="B16" i="2" s="1"/>
  <c r="B12" i="2"/>
  <c r="B10" i="2"/>
  <c r="C10" i="2" s="1"/>
  <c r="C11" i="2" s="1"/>
  <c r="A8" i="2"/>
  <c r="A7" i="2"/>
  <c r="C43" i="1"/>
  <c r="B42" i="1"/>
  <c r="F17" i="4" s="1"/>
  <c r="B41" i="1"/>
  <c r="E17" i="4" s="1"/>
  <c r="B40" i="1"/>
  <c r="D17" i="4" s="1"/>
  <c r="B39" i="1"/>
  <c r="B38" i="1"/>
  <c r="C35" i="1"/>
  <c r="C44" i="1" s="1"/>
  <c r="B34" i="1"/>
  <c r="B33" i="1"/>
  <c r="B32" i="1"/>
  <c r="B31" i="1"/>
  <c r="B30" i="1"/>
  <c r="B29" i="1"/>
  <c r="B28" i="1"/>
  <c r="B27" i="1"/>
  <c r="B26" i="1"/>
  <c r="B35" i="1" s="1"/>
  <c r="C23" i="1"/>
  <c r="B22" i="1"/>
  <c r="B21" i="1"/>
  <c r="B20" i="1"/>
  <c r="B19" i="1"/>
  <c r="B23" i="1" s="1"/>
  <c r="B18" i="1"/>
  <c r="B17" i="1"/>
  <c r="B16" i="1"/>
  <c r="B15" i="1"/>
  <c r="B14" i="1"/>
  <c r="B13" i="1"/>
  <c r="C10" i="1"/>
  <c r="B10" i="1"/>
  <c r="A21" i="4" s="1"/>
  <c r="A8" i="1"/>
  <c r="B34" i="2" l="1"/>
  <c r="B37" i="2" s="1"/>
  <c r="G12" i="4"/>
  <c r="E13" i="4"/>
  <c r="E16" i="4" s="1"/>
  <c r="C34" i="2"/>
  <c r="C37" i="2" s="1"/>
  <c r="C42" i="2" s="1"/>
  <c r="B52" i="3"/>
  <c r="B56" i="3" s="1"/>
  <c r="B57" i="3" s="1"/>
  <c r="A16" i="4"/>
  <c r="B43" i="1"/>
  <c r="B44" i="1" s="1"/>
  <c r="B42" i="2" l="1"/>
  <c r="F11" i="4"/>
  <c r="G11" i="4" l="1"/>
  <c r="G13" i="4" s="1"/>
  <c r="G16" i="4" s="1"/>
  <c r="F13" i="4"/>
  <c r="F16" i="4" s="1"/>
  <c r="G17" i="4" s="1"/>
</calcChain>
</file>

<file path=xl/sharedStrings.xml><?xml version="1.0" encoding="utf-8"?>
<sst xmlns="http://schemas.openxmlformats.org/spreadsheetml/2006/main" count="149" uniqueCount="104">
  <si>
    <t>Промежуточный сокращённый консолидированный отчёт о финансовом положении</t>
  </si>
  <si>
    <t>(в тысячах тенге)</t>
  </si>
  <si>
    <t>(неаудировано)</t>
  </si>
  <si>
    <t>(аудировано)</t>
  </si>
  <si>
    <t>Активы</t>
  </si>
  <si>
    <t>Денежные средства и их эквиваленты</t>
  </si>
  <si>
    <t>Средства в финансовых организациях</t>
  </si>
  <si>
    <t>Финансовые активы, оцениваемые по справедливой стоимости через прибыль или убыток</t>
  </si>
  <si>
    <t>Инвестиционные ценные бумаги</t>
  </si>
  <si>
    <t>Кредиты клиентам</t>
  </si>
  <si>
    <t>Основные средства</t>
  </si>
  <si>
    <t>Активы в форме права пользования</t>
  </si>
  <si>
    <t>Нематериальные активы</t>
  </si>
  <si>
    <t>Активы по текущему корпоративному подоходному налогу</t>
  </si>
  <si>
    <t>Прочие активы</t>
  </si>
  <si>
    <t>Итого активы</t>
  </si>
  <si>
    <t>Обязательства</t>
  </si>
  <si>
    <t>Финансовые обязательства, оцениваемые по справедливой стоимости через прибыль или убыток</t>
  </si>
  <si>
    <t>Средства финансовых организаций</t>
  </si>
  <si>
    <t>Средства клиентов</t>
  </si>
  <si>
    <t>Обязательство по договорам РЕПО</t>
  </si>
  <si>
    <t>Субординированный долг</t>
  </si>
  <si>
    <t>Обязательства по отложенному корпоративному подоходному налогу</t>
  </si>
  <si>
    <t>Обязательства по аренде</t>
  </si>
  <si>
    <t>Обязательства от продолжающегося участия</t>
  </si>
  <si>
    <t>Прочие обязательства</t>
  </si>
  <si>
    <t>Итого обязательства</t>
  </si>
  <si>
    <t>Капитал</t>
  </si>
  <si>
    <t>Уставный капитал</t>
  </si>
  <si>
    <t>Дополнительно оплаченный капитал</t>
  </si>
  <si>
    <t>Резерв переоценки основных средств</t>
  </si>
  <si>
    <t>Прочие резервы</t>
  </si>
  <si>
    <t>Нераспределённая прибыль</t>
  </si>
  <si>
    <t>Итого капитал</t>
  </si>
  <si>
    <t>Итого капитал и обязательства</t>
  </si>
  <si>
    <t>________________________</t>
  </si>
  <si>
    <t>Ахметова Г.А.</t>
  </si>
  <si>
    <t>Кубеева Д.К.</t>
  </si>
  <si>
    <t>Председателя Правления</t>
  </si>
  <si>
    <t>Главный бухгалтер</t>
  </si>
  <si>
    <t>Процентные доходы, рассчитанные с использованием эффективной процентной ставки</t>
  </si>
  <si>
    <t>Процентные расходы</t>
  </si>
  <si>
    <t>Чистый процентный доход до расходов по ожидаемым кредитным убыткам</t>
  </si>
  <si>
    <t>Расходы по ожидаемым кредитным убыткам</t>
  </si>
  <si>
    <t>Чистый процентный доход</t>
  </si>
  <si>
    <t>Комиссионные доходы</t>
  </si>
  <si>
    <t>Комиссионные расходы</t>
  </si>
  <si>
    <t>Чистый комиссионный (расход)/доход</t>
  </si>
  <si>
    <t>Чистая прибыль/(убыток) по операциям с финансовыми инструментами, оцениваемыми по справедливой стоимости через прибыль или убыток</t>
  </si>
  <si>
    <t>Чистая прибыль/(убыток) по операциям в иностранной валюте:</t>
  </si>
  <si>
    <t>- торговые операции</t>
  </si>
  <si>
    <t>- переоценка валютных статей</t>
  </si>
  <si>
    <t>Прочие доходы</t>
  </si>
  <si>
    <t>Непроцентные доходы</t>
  </si>
  <si>
    <t>Расходы на персонал</t>
  </si>
  <si>
    <t>Административные и прочие операционные расходы</t>
  </si>
  <si>
    <t>Прочие расходы</t>
  </si>
  <si>
    <t>Непроцентные расходы</t>
  </si>
  <si>
    <t>Прибыль до расходов по корпоративному подоходному налогу</t>
  </si>
  <si>
    <t>Расход по корпоративному подоходному налогу</t>
  </si>
  <si>
    <t>Прибыль за период</t>
  </si>
  <si>
    <t>Прочий совокупный доход:</t>
  </si>
  <si>
    <t>Курсовая разница по инвестициям в зарубежные организации (за минусом налогового эффекта)</t>
  </si>
  <si>
    <t>Прочий совокупный доход за год</t>
  </si>
  <si>
    <t>Итого совокупный доход за период</t>
  </si>
  <si>
    <t>Денежные потоки от операционной деятельности</t>
  </si>
  <si>
    <t xml:space="preserve">Проценты полученные </t>
  </si>
  <si>
    <t>Проценты выплаченные</t>
  </si>
  <si>
    <t>Комиссии полученные</t>
  </si>
  <si>
    <t>Комиссии выплаченные</t>
  </si>
  <si>
    <t>Чистый реализованный убыток по операциям с финансовыми инструментами, оцениваемыми по справедливой стоимости через прибыль или убыток</t>
  </si>
  <si>
    <t>Чистые доходы, полученные по операциям в иностранной валюте, торговые операции</t>
  </si>
  <si>
    <t>Прочие доходы полученные</t>
  </si>
  <si>
    <t>Расходы на персонал, выплаченные</t>
  </si>
  <si>
    <t>Административные и прочие операционные расходы уплаченные</t>
  </si>
  <si>
    <t>Денежные потоки от операционной деятельности до изменений в операционных активах и обязательствах</t>
  </si>
  <si>
    <t>Чистое изменение в операционных активах и обязательствах</t>
  </si>
  <si>
    <t>Инвестиционные ценные бумаги, оцениваемые по справедливой стоимости через прибыль или убыток</t>
  </si>
  <si>
    <t>Финансовые обяательства, оцениваемые по справедливой стоимости через прибыль или убыток</t>
  </si>
  <si>
    <t>Обязательства по договора РЕПО</t>
  </si>
  <si>
    <t>Чистые денежные средства от операционной деятельности до налогообложения</t>
  </si>
  <si>
    <t>Корпоративный подоходный налог выплаченный</t>
  </si>
  <si>
    <t>Чистые денежные средства от операционной деятельности</t>
  </si>
  <si>
    <t>Денежные потоки от инвестиционной деятельности</t>
  </si>
  <si>
    <t>Приобретение инвестиционных ценных бумаг, оцениваемых по амортизированной стоимости</t>
  </si>
  <si>
    <t>Приобретение основных средств</t>
  </si>
  <si>
    <t>Приобретение нематериальных активов</t>
  </si>
  <si>
    <t>Чистые денежные средства, использованные в инвестиционной деятельности</t>
  </si>
  <si>
    <t>Денежные потоки от финансовой деятельности</t>
  </si>
  <si>
    <t>Поступление от выпуска акций</t>
  </si>
  <si>
    <t>Погашение обязательства по аренде</t>
  </si>
  <si>
    <t>Чистые денежные средства от финансовой деятельности</t>
  </si>
  <si>
    <t>Чистое увеличение/(уменьшение) денежных средств и их эквивалентов</t>
  </si>
  <si>
    <t>Влияние изменений обменных курсов на денежные средства и их эквиваленты</t>
  </si>
  <si>
    <t>Влияние ожидаемых кредитных убытков на денежные средства и их эквиваленты</t>
  </si>
  <si>
    <t>Денежные средства и их эквиваленты, на начало года</t>
  </si>
  <si>
    <t>Денежные средства и их эквиваленты, на конец периода</t>
  </si>
  <si>
    <t>_________________________</t>
  </si>
  <si>
    <t>Резерв переоценки основных
средств</t>
  </si>
  <si>
    <t>Нераспределенная прибыль</t>
  </si>
  <si>
    <t>На 1 января 2025 года</t>
  </si>
  <si>
    <t>Выпуск уставного капитала</t>
  </si>
  <si>
    <t>Амортизация резерва переоценки основных средств</t>
  </si>
  <si>
    <t>На 1 января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</si>
</sst>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)_ ;_ * \(#,##0\)_ ;_ * &quot;-&quot;_)_ ;_ @_ "/>
    <numFmt numFmtId="43" formatCode="_ * #,##0.00_)_ ;_ * \(#,##0.00\)_ ;_ * &quot;-&quot;??_)_ ;_ @_ "/>
    <numFmt numFmtId="164" formatCode="[$-409]d\-mmm\-yy;@"/>
    <numFmt numFmtId="165" formatCode="[$-FC19]dd\ mmmm\ yyyy\ \г/;@"/>
    <numFmt numFmtId="166" formatCode="_-* #,##0.00_р_._-;\-* #,##0.00_р_._-;_-* &quot;-&quot;??_р_._-;_-@_-"/>
    <numFmt numFmtId="167" formatCode="_ * #,##0_)_ ;_ * \(#,##0\)_ ;_ * &quot;-&quot;??_)_ ;_ @_ "/>
    <numFmt numFmtId="168" formatCode="_-* #,##0.00\ _₽_-;\-* #,##0.00\ _₽_-;_-* &quot;-&quot;??\ _₽_-;_-@_-"/>
    <numFmt numFmtId="169" formatCode="_-* #.##0.00\ _₽_-;\-* #.##0.00\ _₽_-;_-* &quot;-&quot;??\ _₽_-;_-@_-"/>
  </numFmts>
  <fonts count="21" x14ac:knownFonts="1"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Aptos Narrow"/>
      <family val="2"/>
      <scheme val="minor"/>
    </font>
    <font>
      <sz val="11"/>
      <color theme="1"/>
      <name val="Garamond"/>
      <family val="1"/>
      <charset val="204"/>
    </font>
    <font>
      <b/>
      <sz val="11"/>
      <color theme="1"/>
      <name val="Garamond"/>
      <family val="1"/>
      <charset val="204"/>
    </font>
    <font>
      <sz val="10"/>
      <name val="Helv"/>
    </font>
    <font>
      <i/>
      <sz val="11"/>
      <name val="Garamond"/>
      <family val="1"/>
      <charset val="204"/>
    </font>
    <font>
      <b/>
      <i/>
      <sz val="11"/>
      <color theme="1"/>
      <name val="Garamond"/>
      <family val="1"/>
      <charset val="204"/>
    </font>
    <font>
      <b/>
      <sz val="11"/>
      <name val="Garamond"/>
      <family val="1"/>
      <charset val="204"/>
    </font>
    <font>
      <sz val="11"/>
      <name val="Garamond"/>
      <family val="1"/>
      <charset val="204"/>
    </font>
    <font>
      <sz val="11"/>
      <color theme="1"/>
      <name val="Aptos Narrow"/>
      <family val="2"/>
      <charset val="204"/>
      <scheme val="minor"/>
    </font>
    <font>
      <i/>
      <sz val="11"/>
      <color rgb="FFFF0000"/>
      <name val="Garamond"/>
      <family val="1"/>
      <charset val="204"/>
    </font>
    <font>
      <sz val="10"/>
      <name val="Arial"/>
      <family val="2"/>
      <charset val="204"/>
    </font>
    <font>
      <b/>
      <sz val="11"/>
      <color indexed="8"/>
      <name val="Garamond"/>
      <family val="1"/>
      <charset val="204"/>
    </font>
    <font>
      <sz val="11"/>
      <color indexed="8"/>
      <name val="Garamond"/>
      <family val="1"/>
      <charset val="204"/>
    </font>
    <font>
      <b/>
      <i/>
      <sz val="11"/>
      <name val="Garamond"/>
      <family val="1"/>
      <charset val="204"/>
    </font>
    <font>
      <i/>
      <sz val="11"/>
      <color theme="1"/>
      <name val="Garamond"/>
      <family val="1"/>
      <charset val="204"/>
    </font>
    <font>
      <sz val="10"/>
      <color theme="1"/>
      <name val="Times New Roman"/>
      <family val="2"/>
      <charset val="204"/>
    </font>
    <font>
      <sz val="10"/>
      <name val="Garamond"/>
      <family val="1"/>
      <charset val="204"/>
    </font>
    <font>
      <b/>
      <sz val="10"/>
      <name val="Garamond"/>
      <family val="1"/>
      <charset val="204"/>
    </font>
    <font>
      <sz val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5" fillId="0" borderId="0"/>
    <xf numFmtId="166" fontId="10" fillId="0" borderId="0" applyFont="0" applyFill="0" applyBorder="0" applyAlignment="0" applyProtection="0"/>
    <xf numFmtId="164" fontId="12" fillId="0" borderId="0" applyFont="0" applyFill="0" applyBorder="0" applyAlignment="0" applyProtection="0"/>
    <xf numFmtId="168" fontId="2" fillId="0" borderId="0" applyFont="0" applyFill="0" applyBorder="0" applyAlignment="0" applyProtection="0"/>
    <xf numFmtId="164" fontId="10" fillId="0" borderId="0"/>
    <xf numFmtId="168" fontId="10" fillId="0" borderId="0" applyFont="0" applyFill="0" applyBorder="0" applyAlignment="0" applyProtection="0"/>
    <xf numFmtId="164" fontId="5" fillId="0" borderId="0"/>
    <xf numFmtId="166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4" fontId="17" fillId="0" borderId="0"/>
    <xf numFmtId="164" fontId="10" fillId="0" borderId="0"/>
    <xf numFmtId="164" fontId="20" fillId="0" borderId="0"/>
    <xf numFmtId="164" fontId="12" fillId="0" borderId="0"/>
    <xf numFmtId="168" fontId="10" fillId="0" borderId="0" applyFont="0" applyFill="0" applyBorder="0" applyAlignment="0" applyProtection="0"/>
    <xf numFmtId="169" fontId="10" fillId="0" borderId="0" applyFont="0" applyFill="0" applyBorder="0" applyAlignment="0" applyProtection="0"/>
  </cellStyleXfs>
  <cellXfs count="127">
    <xf numFmtId="0" fontId="0" fillId="0" borderId="0" xfId="0"/>
    <xf numFmtId="0" fontId="3" fillId="2" borderId="0" xfId="2" applyFont="1" applyFill="1"/>
    <xf numFmtId="0" fontId="3" fillId="0" borderId="0" xfId="2" applyFont="1"/>
    <xf numFmtId="41" fontId="3" fillId="2" borderId="0" xfId="2" applyNumberFormat="1" applyFont="1" applyFill="1"/>
    <xf numFmtId="0" fontId="4" fillId="2" borderId="0" xfId="2" applyFont="1" applyFill="1" applyAlignment="1">
      <alignment vertical="top"/>
    </xf>
    <xf numFmtId="0" fontId="6" fillId="2" borderId="0" xfId="3" applyNumberFormat="1" applyFont="1" applyFill="1" applyAlignment="1">
      <alignment wrapText="1"/>
    </xf>
    <xf numFmtId="165" fontId="7" fillId="2" borderId="0" xfId="2" applyNumberFormat="1" applyFont="1" applyFill="1" applyAlignment="1">
      <alignment horizontal="right" vertical="center"/>
    </xf>
    <xf numFmtId="0" fontId="7" fillId="2" borderId="1" xfId="2" applyFont="1" applyFill="1" applyBorder="1" applyAlignment="1">
      <alignment horizontal="right" vertical="center"/>
    </xf>
    <xf numFmtId="0" fontId="8" fillId="2" borderId="0" xfId="3" applyNumberFormat="1" applyFont="1" applyFill="1" applyAlignment="1">
      <alignment vertical="top" wrapText="1"/>
    </xf>
    <xf numFmtId="0" fontId="9" fillId="2" borderId="0" xfId="3" applyNumberFormat="1" applyFont="1" applyFill="1" applyAlignment="1">
      <alignment vertical="top"/>
    </xf>
    <xf numFmtId="41" fontId="8" fillId="2" borderId="0" xfId="4" applyNumberFormat="1" applyFont="1" applyFill="1" applyBorder="1" applyAlignment="1"/>
    <xf numFmtId="41" fontId="9" fillId="2" borderId="0" xfId="4" applyNumberFormat="1" applyFont="1" applyFill="1" applyBorder="1" applyAlignment="1"/>
    <xf numFmtId="0" fontId="9" fillId="2" borderId="0" xfId="3" applyNumberFormat="1" applyFont="1" applyFill="1" applyAlignment="1">
      <alignment vertical="top" wrapText="1"/>
    </xf>
    <xf numFmtId="41" fontId="9" fillId="2" borderId="0" xfId="4" applyNumberFormat="1" applyFont="1" applyFill="1" applyBorder="1" applyAlignment="1">
      <alignment horizontal="right"/>
    </xf>
    <xf numFmtId="0" fontId="8" fillId="2" borderId="0" xfId="3" applyNumberFormat="1" applyFont="1" applyFill="1" applyAlignment="1">
      <alignment vertical="top"/>
    </xf>
    <xf numFmtId="41" fontId="4" fillId="2" borderId="2" xfId="2" applyNumberFormat="1" applyFont="1" applyFill="1" applyBorder="1"/>
    <xf numFmtId="41" fontId="3" fillId="2" borderId="2" xfId="2" applyNumberFormat="1" applyFont="1" applyFill="1" applyBorder="1"/>
    <xf numFmtId="0" fontId="6" fillId="2" borderId="0" xfId="3" applyNumberFormat="1" applyFont="1" applyFill="1" applyAlignment="1">
      <alignment vertical="top" wrapText="1"/>
    </xf>
    <xf numFmtId="41" fontId="4" fillId="2" borderId="0" xfId="2" applyNumberFormat="1" applyFont="1" applyFill="1"/>
    <xf numFmtId="41" fontId="4" fillId="2" borderId="3" xfId="2" applyNumberFormat="1" applyFont="1" applyFill="1" applyBorder="1"/>
    <xf numFmtId="41" fontId="3" fillId="2" borderId="3" xfId="2" applyNumberFormat="1" applyFont="1" applyFill="1" applyBorder="1"/>
    <xf numFmtId="0" fontId="6" fillId="2" borderId="0" xfId="3" applyNumberFormat="1" applyFont="1" applyFill="1" applyAlignment="1">
      <alignment vertical="top"/>
    </xf>
    <xf numFmtId="167" fontId="9" fillId="2" borderId="0" xfId="1" applyNumberFormat="1" applyFont="1" applyFill="1" applyBorder="1" applyAlignment="1"/>
    <xf numFmtId="41" fontId="8" fillId="2" borderId="1" xfId="4" applyNumberFormat="1" applyFont="1" applyFill="1" applyBorder="1" applyAlignment="1"/>
    <xf numFmtId="41" fontId="9" fillId="2" borderId="1" xfId="4" applyNumberFormat="1" applyFont="1" applyFill="1" applyBorder="1" applyAlignment="1"/>
    <xf numFmtId="41" fontId="4" fillId="2" borderId="4" xfId="2" applyNumberFormat="1" applyFont="1" applyFill="1" applyBorder="1"/>
    <xf numFmtId="41" fontId="3" fillId="2" borderId="4" xfId="2" applyNumberFormat="1" applyFont="1" applyFill="1" applyBorder="1"/>
    <xf numFmtId="41" fontId="9" fillId="2" borderId="0" xfId="4" applyNumberFormat="1" applyFont="1" applyFill="1" applyBorder="1" applyAlignment="1">
      <alignment vertical="top"/>
    </xf>
    <xf numFmtId="0" fontId="9" fillId="2" borderId="0" xfId="4" applyNumberFormat="1" applyFont="1" applyFill="1" applyBorder="1" applyAlignment="1">
      <alignment vertical="top"/>
    </xf>
    <xf numFmtId="0" fontId="11" fillId="2" borderId="0" xfId="3" applyNumberFormat="1" applyFont="1" applyFill="1"/>
    <xf numFmtId="0" fontId="9" fillId="2" borderId="0" xfId="2" applyFont="1" applyFill="1"/>
    <xf numFmtId="0" fontId="8" fillId="2" borderId="0" xfId="2" applyFont="1" applyFill="1"/>
    <xf numFmtId="0" fontId="8" fillId="2" borderId="0" xfId="2" applyFont="1" applyFill="1" applyAlignment="1">
      <alignment horizontal="justify"/>
    </xf>
    <xf numFmtId="0" fontId="4" fillId="2" borderId="0" xfId="2" applyFont="1" applyFill="1" applyAlignment="1">
      <alignment horizontal="right" vertical="top"/>
    </xf>
    <xf numFmtId="0" fontId="6" fillId="2" borderId="0" xfId="3" applyNumberFormat="1" applyFont="1" applyFill="1"/>
    <xf numFmtId="41" fontId="8" fillId="2" borderId="0" xfId="5" applyNumberFormat="1" applyFont="1" applyFill="1" applyAlignment="1"/>
    <xf numFmtId="41" fontId="9" fillId="2" borderId="0" xfId="5" applyNumberFormat="1" applyFont="1" applyFill="1" applyAlignment="1"/>
    <xf numFmtId="41" fontId="8" fillId="2" borderId="4" xfId="5" applyNumberFormat="1" applyFont="1" applyFill="1" applyBorder="1" applyAlignment="1">
      <alignment horizontal="center"/>
    </xf>
    <xf numFmtId="41" fontId="9" fillId="2" borderId="4" xfId="5" applyNumberFormat="1" applyFont="1" applyFill="1" applyBorder="1" applyAlignment="1">
      <alignment horizontal="center"/>
    </xf>
    <xf numFmtId="41" fontId="8" fillId="2" borderId="1" xfId="5" applyNumberFormat="1" applyFont="1" applyFill="1" applyBorder="1" applyAlignment="1"/>
    <xf numFmtId="41" fontId="9" fillId="2" borderId="1" xfId="5" applyNumberFormat="1" applyFont="1" applyFill="1" applyBorder="1" applyAlignment="1"/>
    <xf numFmtId="41" fontId="8" fillId="2" borderId="3" xfId="5" applyNumberFormat="1" applyFont="1" applyFill="1" applyBorder="1" applyAlignment="1">
      <alignment horizontal="center"/>
    </xf>
    <xf numFmtId="41" fontId="9" fillId="2" borderId="3" xfId="5" applyNumberFormat="1" applyFont="1" applyFill="1" applyBorder="1" applyAlignment="1">
      <alignment horizontal="center"/>
    </xf>
    <xf numFmtId="41" fontId="8" fillId="2" borderId="0" xfId="5" applyNumberFormat="1" applyFont="1" applyFill="1" applyBorder="1" applyAlignment="1">
      <alignment horizontal="center"/>
    </xf>
    <xf numFmtId="41" fontId="9" fillId="2" borderId="0" xfId="5" applyNumberFormat="1" applyFont="1" applyFill="1" applyBorder="1" applyAlignment="1">
      <alignment horizontal="center"/>
    </xf>
    <xf numFmtId="41" fontId="8" fillId="2" borderId="4" xfId="5" applyNumberFormat="1" applyFont="1" applyFill="1" applyBorder="1" applyAlignment="1"/>
    <xf numFmtId="41" fontId="9" fillId="2" borderId="4" xfId="5" applyNumberFormat="1" applyFont="1" applyFill="1" applyBorder="1" applyAlignment="1"/>
    <xf numFmtId="41" fontId="13" fillId="2" borderId="0" xfId="6" applyNumberFormat="1" applyFont="1" applyFill="1" applyBorder="1" applyAlignment="1">
      <alignment horizontal="left"/>
    </xf>
    <xf numFmtId="41" fontId="14" fillId="2" borderId="0" xfId="6" applyNumberFormat="1" applyFont="1" applyFill="1" applyBorder="1" applyAlignment="1">
      <alignment horizontal="left"/>
    </xf>
    <xf numFmtId="41" fontId="8" fillId="2" borderId="3" xfId="5" applyNumberFormat="1" applyFont="1" applyFill="1" applyBorder="1" applyAlignment="1"/>
    <xf numFmtId="41" fontId="9" fillId="2" borderId="3" xfId="5" applyNumberFormat="1" applyFont="1" applyFill="1" applyBorder="1" applyAlignment="1"/>
    <xf numFmtId="41" fontId="8" fillId="2" borderId="0" xfId="5" applyNumberFormat="1" applyFont="1" applyFill="1" applyBorder="1" applyAlignment="1"/>
    <xf numFmtId="41" fontId="9" fillId="2" borderId="0" xfId="5" applyNumberFormat="1" applyFont="1" applyFill="1" applyBorder="1" applyAlignment="1"/>
    <xf numFmtId="41" fontId="8" fillId="2" borderId="2" xfId="3" applyNumberFormat="1" applyFont="1" applyFill="1" applyBorder="1"/>
    <xf numFmtId="41" fontId="9" fillId="2" borderId="2" xfId="3" applyNumberFormat="1" applyFont="1" applyFill="1" applyBorder="1"/>
    <xf numFmtId="0" fontId="9" fillId="2" borderId="0" xfId="2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9" fillId="2" borderId="0" xfId="7" applyNumberFormat="1" applyFont="1" applyFill="1" applyAlignment="1">
      <alignment vertical="top"/>
    </xf>
    <xf numFmtId="0" fontId="9" fillId="2" borderId="0" xfId="8" applyNumberFormat="1" applyFont="1" applyFill="1" applyBorder="1" applyAlignment="1">
      <alignment vertical="top"/>
    </xf>
    <xf numFmtId="0" fontId="8" fillId="2" borderId="0" xfId="7" applyNumberFormat="1" applyFont="1" applyFill="1" applyAlignment="1">
      <alignment vertical="top"/>
    </xf>
    <xf numFmtId="0" fontId="8" fillId="2" borderId="0" xfId="7" applyNumberFormat="1" applyFont="1" applyFill="1" applyAlignment="1">
      <alignment vertical="top" wrapText="1"/>
    </xf>
    <xf numFmtId="0" fontId="9" fillId="2" borderId="0" xfId="9" applyNumberFormat="1" applyFont="1" applyFill="1" applyAlignment="1">
      <alignment vertical="top"/>
    </xf>
    <xf numFmtId="0" fontId="6" fillId="2" borderId="0" xfId="7" applyNumberFormat="1" applyFont="1" applyFill="1" applyAlignment="1">
      <alignment horizontal="left" vertical="top"/>
    </xf>
    <xf numFmtId="0" fontId="15" fillId="2" borderId="1" xfId="10" applyNumberFormat="1" applyFont="1" applyFill="1" applyBorder="1" applyAlignment="1">
      <alignment horizontal="right" vertical="center" wrapText="1"/>
    </xf>
    <xf numFmtId="0" fontId="8" fillId="2" borderId="0" xfId="9" applyNumberFormat="1" applyFont="1" applyFill="1" applyAlignment="1">
      <alignment vertical="top" wrapText="1"/>
    </xf>
    <xf numFmtId="0" fontId="9" fillId="2" borderId="0" xfId="9" applyNumberFormat="1" applyFont="1" applyFill="1" applyAlignment="1">
      <alignment vertical="top" wrapText="1"/>
    </xf>
    <xf numFmtId="41" fontId="8" fillId="2" borderId="0" xfId="8" applyNumberFormat="1" applyFont="1" applyFill="1" applyBorder="1" applyAlignment="1"/>
    <xf numFmtId="41" fontId="9" fillId="2" borderId="0" xfId="8" applyNumberFormat="1" applyFont="1" applyFill="1" applyBorder="1" applyAlignment="1"/>
    <xf numFmtId="41" fontId="8" fillId="2" borderId="1" xfId="8" applyNumberFormat="1" applyFont="1" applyFill="1" applyBorder="1" applyAlignment="1"/>
    <xf numFmtId="41" fontId="9" fillId="2" borderId="1" xfId="8" applyNumberFormat="1" applyFont="1" applyFill="1" applyBorder="1" applyAlignment="1"/>
    <xf numFmtId="0" fontId="16" fillId="0" borderId="0" xfId="2" applyFont="1"/>
    <xf numFmtId="41" fontId="8" fillId="2" borderId="0" xfId="8" applyNumberFormat="1" applyFont="1" applyFill="1" applyBorder="1" applyAlignment="1">
      <alignment horizontal="center"/>
    </xf>
    <xf numFmtId="41" fontId="9" fillId="2" borderId="0" xfId="8" applyNumberFormat="1" applyFont="1" applyFill="1" applyBorder="1" applyAlignment="1">
      <alignment horizontal="center"/>
    </xf>
    <xf numFmtId="167" fontId="8" fillId="2" borderId="0" xfId="1" applyNumberFormat="1" applyFont="1" applyFill="1" applyBorder="1" applyAlignment="1"/>
    <xf numFmtId="41" fontId="8" fillId="2" borderId="3" xfId="8" applyNumberFormat="1" applyFont="1" applyFill="1" applyBorder="1" applyAlignment="1"/>
    <xf numFmtId="41" fontId="9" fillId="2" borderId="3" xfId="8" applyNumberFormat="1" applyFont="1" applyFill="1" applyBorder="1" applyAlignment="1"/>
    <xf numFmtId="41" fontId="8" fillId="2" borderId="4" xfId="8" applyNumberFormat="1" applyFont="1" applyFill="1" applyBorder="1" applyAlignment="1"/>
    <xf numFmtId="41" fontId="9" fillId="2" borderId="4" xfId="8" applyNumberFormat="1" applyFont="1" applyFill="1" applyBorder="1" applyAlignment="1"/>
    <xf numFmtId="41" fontId="8" fillId="2" borderId="0" xfId="11" applyNumberFormat="1" applyFont="1" applyFill="1" applyBorder="1" applyAlignment="1"/>
    <xf numFmtId="41" fontId="8" fillId="2" borderId="1" xfId="12" applyNumberFormat="1" applyFont="1" applyFill="1" applyBorder="1" applyAlignment="1">
      <alignment horizontal="center"/>
    </xf>
    <xf numFmtId="41" fontId="9" fillId="2" borderId="1" xfId="12" applyNumberFormat="1" applyFont="1" applyFill="1" applyBorder="1" applyAlignment="1">
      <alignment horizontal="center"/>
    </xf>
    <xf numFmtId="41" fontId="8" fillId="2" borderId="2" xfId="8" applyNumberFormat="1" applyFont="1" applyFill="1" applyBorder="1" applyAlignment="1"/>
    <xf numFmtId="41" fontId="9" fillId="2" borderId="2" xfId="8" applyNumberFormat="1" applyFont="1" applyFill="1" applyBorder="1" applyAlignment="1"/>
    <xf numFmtId="0" fontId="18" fillId="2" borderId="0" xfId="7" applyNumberFormat="1" applyFont="1" applyFill="1" applyAlignment="1">
      <alignment vertical="top"/>
    </xf>
    <xf numFmtId="167" fontId="18" fillId="2" borderId="0" xfId="1" applyNumberFormat="1" applyFont="1" applyFill="1" applyBorder="1" applyAlignment="1">
      <alignment vertical="top"/>
    </xf>
    <xf numFmtId="0" fontId="18" fillId="2" borderId="0" xfId="8" applyNumberFormat="1" applyFont="1" applyFill="1" applyBorder="1" applyAlignment="1">
      <alignment vertical="top"/>
    </xf>
    <xf numFmtId="0" fontId="9" fillId="2" borderId="0" xfId="13" applyNumberFormat="1" applyFont="1" applyFill="1" applyAlignment="1">
      <alignment horizontal="justify" vertical="top"/>
    </xf>
    <xf numFmtId="0" fontId="8" fillId="2" borderId="0" xfId="8" applyNumberFormat="1" applyFont="1" applyFill="1" applyBorder="1" applyAlignment="1">
      <alignment vertical="top"/>
    </xf>
    <xf numFmtId="0" fontId="9" fillId="2" borderId="0" xfId="13" applyNumberFormat="1" applyFont="1" applyFill="1" applyAlignment="1">
      <alignment vertical="top"/>
    </xf>
    <xf numFmtId="0" fontId="19" fillId="2" borderId="0" xfId="13" applyNumberFormat="1" applyFont="1" applyFill="1"/>
    <xf numFmtId="0" fontId="18" fillId="2" borderId="0" xfId="8" applyNumberFormat="1" applyFont="1" applyFill="1" applyAlignment="1">
      <alignment vertical="top"/>
    </xf>
    <xf numFmtId="0" fontId="18" fillId="2" borderId="0" xfId="14" applyNumberFormat="1" applyFont="1" applyFill="1" applyAlignment="1">
      <alignment vertical="top"/>
    </xf>
    <xf numFmtId="0" fontId="9" fillId="2" borderId="0" xfId="7" applyNumberFormat="1" applyFont="1" applyFill="1" applyAlignment="1">
      <alignment horizontal="right"/>
    </xf>
    <xf numFmtId="0" fontId="9" fillId="2" borderId="0" xfId="15" applyNumberFormat="1" applyFont="1" applyFill="1" applyAlignment="1">
      <alignment vertical="top"/>
    </xf>
    <xf numFmtId="0" fontId="9" fillId="2" borderId="0" xfId="16" applyNumberFormat="1" applyFont="1" applyFill="1" applyBorder="1" applyAlignment="1">
      <alignment vertical="top"/>
    </xf>
    <xf numFmtId="0" fontId="8" fillId="2" borderId="0" xfId="15" applyNumberFormat="1" applyFont="1" applyFill="1" applyAlignment="1">
      <alignment horizontal="left" vertical="top"/>
    </xf>
    <xf numFmtId="0" fontId="8" fillId="2" borderId="0" xfId="15" applyNumberFormat="1" applyFont="1" applyFill="1" applyAlignment="1">
      <alignment horizontal="left" vertical="top"/>
    </xf>
    <xf numFmtId="0" fontId="8" fillId="2" borderId="0" xfId="16" applyNumberFormat="1" applyFont="1" applyFill="1" applyBorder="1" applyAlignment="1">
      <alignment horizontal="left" vertical="top"/>
    </xf>
    <xf numFmtId="14" fontId="8" fillId="2" borderId="0" xfId="15" applyNumberFormat="1" applyFont="1" applyFill="1" applyAlignment="1">
      <alignment horizontal="left" vertical="top"/>
    </xf>
    <xf numFmtId="0" fontId="8" fillId="2" borderId="0" xfId="15" applyNumberFormat="1" applyFont="1" applyFill="1"/>
    <xf numFmtId="0" fontId="8" fillId="2" borderId="0" xfId="16" applyNumberFormat="1" applyFont="1" applyFill="1" applyAlignment="1">
      <alignment vertical="top"/>
    </xf>
    <xf numFmtId="0" fontId="19" fillId="2" borderId="0" xfId="15" applyNumberFormat="1" applyFont="1" applyFill="1"/>
    <xf numFmtId="0" fontId="6" fillId="2" borderId="0" xfId="3" applyNumberFormat="1" applyFont="1" applyFill="1" applyAlignment="1">
      <alignment horizontal="left" wrapText="1"/>
    </xf>
    <xf numFmtId="0" fontId="15" fillId="2" borderId="1" xfId="17" applyNumberFormat="1" applyFont="1" applyFill="1" applyBorder="1" applyAlignment="1">
      <alignment horizontal="right" wrapText="1"/>
    </xf>
    <xf numFmtId="0" fontId="8" fillId="2" borderId="0" xfId="15" applyNumberFormat="1" applyFont="1" applyFill="1" applyAlignment="1" applyProtection="1">
      <alignment wrapText="1"/>
      <protection locked="0"/>
    </xf>
    <xf numFmtId="41" fontId="9" fillId="2" borderId="3" xfId="17" applyNumberFormat="1" applyFont="1" applyFill="1" applyBorder="1" applyAlignment="1"/>
    <xf numFmtId="0" fontId="9" fillId="2" borderId="0" xfId="15" applyNumberFormat="1" applyFont="1" applyFill="1" applyAlignment="1" applyProtection="1">
      <alignment wrapText="1"/>
      <protection locked="0"/>
    </xf>
    <xf numFmtId="41" fontId="8" fillId="2" borderId="0" xfId="17" applyNumberFormat="1" applyFont="1" applyFill="1" applyAlignment="1"/>
    <xf numFmtId="41" fontId="8" fillId="0" borderId="0" xfId="17" applyNumberFormat="1" applyFont="1" applyFill="1" applyAlignment="1"/>
    <xf numFmtId="41" fontId="8" fillId="2" borderId="3" xfId="17" applyNumberFormat="1" applyFont="1" applyFill="1" applyBorder="1" applyAlignment="1"/>
    <xf numFmtId="43" fontId="8" fillId="2" borderId="0" xfId="1" applyFont="1" applyFill="1" applyBorder="1" applyAlignment="1"/>
    <xf numFmtId="41" fontId="8" fillId="2" borderId="0" xfId="17" applyNumberFormat="1" applyFont="1" applyFill="1" applyBorder="1" applyAlignment="1"/>
    <xf numFmtId="41" fontId="8" fillId="2" borderId="2" xfId="17" applyNumberFormat="1" applyFont="1" applyFill="1" applyBorder="1" applyAlignment="1"/>
    <xf numFmtId="41" fontId="8" fillId="2" borderId="0" xfId="16" applyNumberFormat="1" applyFont="1" applyFill="1" applyAlignment="1">
      <alignment vertical="top"/>
    </xf>
    <xf numFmtId="43" fontId="9" fillId="2" borderId="3" xfId="1" applyFont="1" applyFill="1" applyBorder="1" applyAlignment="1"/>
    <xf numFmtId="41" fontId="9" fillId="2" borderId="0" xfId="17" applyNumberFormat="1" applyFont="1" applyFill="1" applyAlignment="1"/>
    <xf numFmtId="43" fontId="9" fillId="2" borderId="0" xfId="1" applyFont="1" applyFill="1" applyAlignment="1"/>
    <xf numFmtId="0" fontId="8" fillId="2" borderId="0" xfId="15" applyNumberFormat="1" applyFont="1" applyFill="1" applyAlignment="1">
      <alignment vertical="top"/>
    </xf>
    <xf numFmtId="41" fontId="9" fillId="2" borderId="0" xfId="17" applyNumberFormat="1" applyFont="1" applyFill="1" applyBorder="1" applyAlignment="1"/>
    <xf numFmtId="43" fontId="9" fillId="2" borderId="0" xfId="1" applyFont="1" applyFill="1" applyBorder="1" applyAlignment="1"/>
    <xf numFmtId="41" fontId="9" fillId="2" borderId="2" xfId="17" applyNumberFormat="1" applyFont="1" applyFill="1" applyBorder="1" applyAlignment="1"/>
    <xf numFmtId="43" fontId="9" fillId="2" borderId="2" xfId="1" applyFont="1" applyFill="1" applyBorder="1" applyAlignment="1"/>
    <xf numFmtId="0" fontId="19" fillId="2" borderId="0" xfId="15" applyNumberFormat="1" applyFont="1" applyFill="1" applyAlignment="1" applyProtection="1">
      <alignment wrapText="1"/>
      <protection locked="0"/>
    </xf>
    <xf numFmtId="0" fontId="19" fillId="2" borderId="0" xfId="16" applyNumberFormat="1" applyFont="1" applyFill="1" applyAlignment="1"/>
    <xf numFmtId="0" fontId="8" fillId="2" borderId="0" xfId="13" applyNumberFormat="1" applyFont="1" applyFill="1"/>
    <xf numFmtId="0" fontId="8" fillId="2" borderId="0" xfId="16" applyNumberFormat="1" applyFont="1" applyFill="1" applyBorder="1" applyAlignment="1">
      <alignment vertical="top"/>
    </xf>
    <xf numFmtId="0" fontId="18" fillId="2" borderId="0" xfId="16" applyNumberFormat="1" applyFont="1" applyFill="1" applyAlignment="1">
      <alignment vertical="top"/>
    </xf>
  </cellXfs>
  <cellStyles count="18">
    <cellStyle name="Comma" xfId="1" builtinId="3"/>
    <cellStyle name="Normal" xfId="0" builtinId="0"/>
    <cellStyle name="Normal 3" xfId="2" xr:uid="{04415F45-B436-4762-9509-2608D02C696B}"/>
    <cellStyle name="Обычный 2" xfId="14" xr:uid="{63C02417-1FBC-4CA8-A99F-247B05E33D43}"/>
    <cellStyle name="Обычный 2 3 2" xfId="7" xr:uid="{6C38B3C2-3398-4A55-B56A-13101C86787D}"/>
    <cellStyle name="Обычный 21 2" xfId="13" xr:uid="{8CCD9A80-3C6C-42EE-8CB6-DD5216E2B0A6}"/>
    <cellStyle name="Обычный 3" xfId="15" xr:uid="{239F8B50-3CCE-40A0-BE3D-F041CD6397BA}"/>
    <cellStyle name="Обычный 4" xfId="12" xr:uid="{4334FF39-054D-4E67-8EB5-8A98DF5158CC}"/>
    <cellStyle name="Обычный_Alfa Bank_ FS_2008_rus_1" xfId="3" xr:uid="{542D8187-1693-428D-B853-0C9EDFDA5B28}"/>
    <cellStyle name="Стиль 1" xfId="9" xr:uid="{9746DC43-ED68-4110-AEB5-6B6B78F4C7E9}"/>
    <cellStyle name="Финансовый 2 3 2 2" xfId="8" xr:uid="{52803DAD-AE9C-4C49-B8E8-A78E92053A2F}"/>
    <cellStyle name="Финансовый 2 3 4" xfId="16" xr:uid="{73BBC2CB-DE94-49F3-B10C-FAA657DEB4D4}"/>
    <cellStyle name="Финансовый 2 4" xfId="4" xr:uid="{5F510B77-A165-4653-9F9A-54ACFFFED77D}"/>
    <cellStyle name="Финансовый 2 4 2 2" xfId="10" xr:uid="{14849C78-59B7-4F59-8992-F74BEA349EAB}"/>
    <cellStyle name="Финансовый 2 9" xfId="17" xr:uid="{3491A5E0-8C4B-4EF2-A81F-D2D0CF06B317}"/>
    <cellStyle name="Финансовый 3" xfId="6" xr:uid="{BE03C0F3-75CA-4A8A-9B9C-9EC0996A9F19}"/>
    <cellStyle name="Финансовый 3 2" xfId="11" xr:uid="{1997D723-EED6-46E3-B05A-32E167137E87}"/>
    <cellStyle name="Финансовый_Alfa Bank_ FS_2008_rus_1" xfId="5" xr:uid="{D0CD6BF8-FF57-4DD2-9120-F1E548CB81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2428875</xdr:colOff>
      <xdr:row>1</xdr:row>
      <xdr:rowOff>38101</xdr:rowOff>
    </xdr:from>
    <xdr:to>
      <xdr:col>1</xdr:col>
      <xdr:colOff>148209</xdr:colOff>
      <xdr:row>4</xdr:row>
      <xdr:rowOff>95251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53C8C1-F7E3-4037-AB82-0ACA52892C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8875" y="228601"/>
          <a:ext cx="2091309" cy="628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2428875</xdr:colOff>
      <xdr:row>1</xdr:row>
      <xdr:rowOff>38100</xdr:rowOff>
    </xdr:from>
    <xdr:to>
      <xdr:col>1</xdr:col>
      <xdr:colOff>148500</xdr:colOff>
      <xdr:row>4</xdr:row>
      <xdr:rowOff>96600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38EE7E-32E6-4A93-9BB3-A80A796438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8875" y="228600"/>
          <a:ext cx="2091600" cy="63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3024188</xdr:colOff>
      <xdr:row>1</xdr:row>
      <xdr:rowOff>71437</xdr:rowOff>
    </xdr:from>
    <xdr:to>
      <xdr:col>0</xdr:col>
      <xdr:colOff>5104582</xdr:colOff>
      <xdr:row>4</xdr:row>
      <xdr:rowOff>129937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9D4C02-5166-4420-9CA6-2F84DFA9E8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4188" y="261937"/>
          <a:ext cx="2080394" cy="63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4146176</xdr:colOff>
      <xdr:row>1</xdr:row>
      <xdr:rowOff>44824</xdr:rowOff>
    </xdr:from>
    <xdr:to>
      <xdr:col>2</xdr:col>
      <xdr:colOff>618726</xdr:colOff>
      <xdr:row>4</xdr:row>
      <xdr:rowOff>103324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77C823-497E-4CC0-8FB5-4E49FA783F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6176" y="235324"/>
          <a:ext cx="2082775" cy="63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kassanova.lcl\DFs\Audit_2025\IFRS\1-&#1082;&#1074;&#1072;&#1088;&#1090;&#1072;&#1083;%202025\TS%20CONS%20IFRS%20-%2031-Mar-25_1-&#1081;%20&#1082;&#1074;&#1072;&#1088;&#1090;&#1072;&#1083;.xlsx" TargetMode="External"/><Relationship Id="rId1" Type="http://schemas.openxmlformats.org/officeDocument/2006/relationships/externalLinkPath" Target="file:///\\kassanova.lcl\DFs\Audit_2025\IFRS\1-&#1082;&#1074;&#1072;&#1088;&#1090;&#1072;&#1083;%202025\TS%20CONS%20IFRS%20-%2031-Mar-25_1-&#1081;%20&#1082;&#1074;&#1072;&#1088;&#1090;&#1072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Ф1_рус"/>
      <sheetName val="Ф2_рус"/>
      <sheetName val="Ф3_рус"/>
      <sheetName val="Ф4_рус"/>
      <sheetName val="Ф1_конс"/>
      <sheetName val="Ф2_конс"/>
      <sheetName val="Ф3_конс"/>
      <sheetName val="Ф4_конс"/>
      <sheetName val="TB_FBT"/>
      <sheetName val="SCF working"/>
      <sheetName val="SCF working Conso"/>
      <sheetName val="ES"/>
      <sheetName val="ES_breakdown"/>
      <sheetName val="700H_Bank"/>
      <sheetName val="OSV_OUSA"/>
      <sheetName val="TS_Bank"/>
      <sheetName val="Disclosures"/>
      <sheetName val="Breakdowns"/>
      <sheetName val="for 315&gt;&gt;&gt;"/>
      <sheetName val="TS_315"/>
      <sheetName val="for 315"/>
      <sheetName val="for FF&gt;&gt;"/>
      <sheetName val="TS_FF"/>
      <sheetName val="Ф1_FF"/>
      <sheetName val="Ф2_FF"/>
      <sheetName val="Ф3_FF"/>
      <sheetName val="Баланс для АО ФФ"/>
      <sheetName val="ОПиУ для АО ФФ"/>
      <sheetName val="ЭЛИМ для АО ФФ"/>
      <sheetName val="Not review&gt;&gt;&gt;"/>
      <sheetName val="Reclass FI"/>
      <sheetName val="Opex disclosure"/>
      <sheetName val="Net gain"/>
      <sheetName val="Securities for SCF"/>
      <sheetName val="ROU assets-Le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67">
          <cell r="AU67">
            <v>24500004</v>
          </cell>
        </row>
      </sheetData>
      <sheetData sheetId="10">
        <row r="7">
          <cell r="AU7">
            <v>119653849</v>
          </cell>
        </row>
        <row r="8">
          <cell r="AU8">
            <v>-51138185</v>
          </cell>
        </row>
        <row r="10">
          <cell r="AU10">
            <v>10041034</v>
          </cell>
        </row>
        <row r="11">
          <cell r="AU11">
            <v>-10933438</v>
          </cell>
        </row>
        <row r="12">
          <cell r="AU12">
            <v>7307979</v>
          </cell>
        </row>
        <row r="13">
          <cell r="AU13">
            <v>10967729</v>
          </cell>
        </row>
        <row r="16">
          <cell r="AU16">
            <v>76714</v>
          </cell>
        </row>
        <row r="18">
          <cell r="AU18">
            <v>-5913117</v>
          </cell>
        </row>
        <row r="19">
          <cell r="AU19">
            <v>-8796603</v>
          </cell>
        </row>
        <row r="31">
          <cell r="AU31">
            <v>12892841</v>
          </cell>
        </row>
        <row r="32">
          <cell r="AU32">
            <v>-127746450</v>
          </cell>
        </row>
        <row r="33">
          <cell r="AU33">
            <v>481677075</v>
          </cell>
        </row>
        <row r="35">
          <cell r="AU35">
            <v>-51534658</v>
          </cell>
        </row>
        <row r="36">
          <cell r="AU36">
            <v>-748132</v>
          </cell>
        </row>
        <row r="38">
          <cell r="AU38">
            <v>-1207530</v>
          </cell>
        </row>
        <row r="39">
          <cell r="AU39">
            <v>-323946526</v>
          </cell>
        </row>
        <row r="41">
          <cell r="AU41">
            <v>57279674</v>
          </cell>
        </row>
        <row r="43">
          <cell r="AU43">
            <v>5782062</v>
          </cell>
        </row>
        <row r="44">
          <cell r="AU44">
            <v>1010451</v>
          </cell>
        </row>
        <row r="45">
          <cell r="AU45">
            <v>309695</v>
          </cell>
        </row>
        <row r="47">
          <cell r="AU47">
            <v>-3102</v>
          </cell>
        </row>
        <row r="50">
          <cell r="AU50">
            <v>-1527068</v>
          </cell>
        </row>
        <row r="53">
          <cell r="AU53">
            <v>-1398382</v>
          </cell>
        </row>
        <row r="55">
          <cell r="AU55">
            <v>-32684226</v>
          </cell>
        </row>
        <row r="66">
          <cell r="AU66">
            <v>-453675</v>
          </cell>
        </row>
        <row r="67">
          <cell r="AU67">
            <v>24500004</v>
          </cell>
        </row>
        <row r="78">
          <cell r="AU78">
            <v>6089515</v>
          </cell>
        </row>
        <row r="79">
          <cell r="AU79">
            <v>16684</v>
          </cell>
        </row>
      </sheetData>
      <sheetData sheetId="11"/>
      <sheetData sheetId="12"/>
      <sheetData sheetId="13">
        <row r="182">
          <cell r="U182">
            <v>-170746</v>
          </cell>
        </row>
      </sheetData>
      <sheetData sheetId="14"/>
      <sheetData sheetId="15">
        <row r="1">
          <cell r="A1">
            <v>45747</v>
          </cell>
        </row>
        <row r="6">
          <cell r="CF6">
            <v>378649214</v>
          </cell>
        </row>
        <row r="7">
          <cell r="CF7">
            <v>33910465</v>
          </cell>
        </row>
        <row r="8">
          <cell r="CF8">
            <v>338222</v>
          </cell>
        </row>
        <row r="9">
          <cell r="CF9">
            <v>988903674</v>
          </cell>
        </row>
        <row r="10">
          <cell r="CF10">
            <v>811293547</v>
          </cell>
        </row>
        <row r="11">
          <cell r="CF11">
            <v>27281501</v>
          </cell>
        </row>
        <row r="12">
          <cell r="CF12">
            <v>3936201</v>
          </cell>
        </row>
        <row r="13">
          <cell r="CF13">
            <v>10142374</v>
          </cell>
        </row>
        <row r="15">
          <cell r="CF15">
            <v>233946</v>
          </cell>
        </row>
        <row r="16">
          <cell r="CF16">
            <v>9304485</v>
          </cell>
        </row>
        <row r="20">
          <cell r="CF20">
            <v>0</v>
          </cell>
        </row>
        <row r="21">
          <cell r="CF21">
            <v>25032909</v>
          </cell>
        </row>
        <row r="22">
          <cell r="CF22">
            <v>1138234864</v>
          </cell>
        </row>
        <row r="23">
          <cell r="CF23">
            <v>632753859</v>
          </cell>
        </row>
        <row r="24">
          <cell r="CF24">
            <v>1020000</v>
          </cell>
        </row>
        <row r="25">
          <cell r="CF25">
            <v>4616704</v>
          </cell>
        </row>
        <row r="26">
          <cell r="CF26">
            <v>1319461</v>
          </cell>
        </row>
        <row r="27">
          <cell r="CF27">
            <v>254089167</v>
          </cell>
        </row>
        <row r="28">
          <cell r="CF28">
            <v>12327804</v>
          </cell>
        </row>
        <row r="32">
          <cell r="CF32">
            <v>111856152</v>
          </cell>
        </row>
        <row r="33">
          <cell r="CF33">
            <v>2400340</v>
          </cell>
        </row>
        <row r="34">
          <cell r="CF34">
            <v>868477</v>
          </cell>
        </row>
        <row r="35">
          <cell r="CF35">
            <v>117282</v>
          </cell>
        </row>
        <row r="36">
          <cell r="CF36">
            <v>117416803</v>
          </cell>
        </row>
        <row r="37">
          <cell r="CF37">
            <v>-38060193</v>
          </cell>
        </row>
        <row r="44">
          <cell r="CF44">
            <v>68894214</v>
          </cell>
        </row>
        <row r="45">
          <cell r="CF45">
            <v>-52440003</v>
          </cell>
        </row>
        <row r="48">
          <cell r="CF48">
            <v>-4954443</v>
          </cell>
        </row>
        <row r="51">
          <cell r="CF51">
            <v>10121475</v>
          </cell>
        </row>
        <row r="52">
          <cell r="CF52">
            <v>-10925133</v>
          </cell>
        </row>
        <row r="53">
          <cell r="CF53">
            <v>-49293520</v>
          </cell>
        </row>
        <row r="55">
          <cell r="CF55">
            <v>10967729</v>
          </cell>
        </row>
        <row r="56">
          <cell r="CF56">
            <v>5950022</v>
          </cell>
        </row>
        <row r="57">
          <cell r="CF57">
            <v>77667</v>
          </cell>
        </row>
        <row r="60">
          <cell r="CF60">
            <v>-7899975</v>
          </cell>
        </row>
        <row r="61">
          <cell r="CF61">
            <v>-8405895</v>
          </cell>
        </row>
        <row r="62">
          <cell r="CF62">
            <v>-155983</v>
          </cell>
        </row>
        <row r="67">
          <cell r="CF67">
            <v>0</v>
          </cell>
        </row>
        <row r="76">
          <cell r="C76">
            <v>-3652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56A39-5BED-436E-8479-947F2DA37F59}">
  <sheetPr>
    <tabColor theme="5" tint="0.59999389629810485"/>
  </sheetPr>
  <dimension ref="A1:C55"/>
  <sheetViews>
    <sheetView showGridLines="0" tabSelected="1" view="pageBreakPreview" topLeftCell="A7" zoomScale="80" zoomScaleNormal="80" zoomScaleSheetLayoutView="80" workbookViewId="0">
      <selection activeCell="E13" sqref="E13"/>
    </sheetView>
  </sheetViews>
  <sheetFormatPr defaultColWidth="0" defaultRowHeight="15" customHeight="1" zeroHeight="1" x14ac:dyDescent="0.25"/>
  <cols>
    <col min="1" max="1" width="65.5703125" style="2" customWidth="1"/>
    <col min="2" max="3" width="19.5703125" style="2" customWidth="1"/>
    <col min="4" max="16384" width="9.140625" style="2" hidden="1"/>
  </cols>
  <sheetData>
    <row r="1" spans="1:3" x14ac:dyDescent="0.25">
      <c r="A1" s="1"/>
      <c r="B1" s="1"/>
      <c r="C1" s="1"/>
    </row>
    <row r="2" spans="1:3" x14ac:dyDescent="0.25">
      <c r="A2" s="1"/>
      <c r="B2" s="1"/>
      <c r="C2" s="1"/>
    </row>
    <row r="3" spans="1:3" x14ac:dyDescent="0.25">
      <c r="A3" s="1"/>
      <c r="B3" s="1"/>
      <c r="C3" s="1"/>
    </row>
    <row r="4" spans="1:3" x14ac:dyDescent="0.25">
      <c r="A4" s="1"/>
      <c r="B4" s="1"/>
      <c r="C4" s="3"/>
    </row>
    <row r="5" spans="1:3" x14ac:dyDescent="0.25">
      <c r="A5" s="1"/>
      <c r="B5" s="1"/>
      <c r="C5" s="3"/>
    </row>
    <row r="6" spans="1:3" x14ac:dyDescent="0.25">
      <c r="A6" s="1"/>
      <c r="B6" s="1"/>
      <c r="C6" s="3"/>
    </row>
    <row r="7" spans="1:3" x14ac:dyDescent="0.25">
      <c r="A7" s="4" t="s">
        <v>0</v>
      </c>
      <c r="B7" s="1"/>
    </row>
    <row r="8" spans="1:3" x14ac:dyDescent="0.25">
      <c r="A8" s="4" t="str">
        <f>CONCATENATE("по состоянию на ",DAY(B10)," ",CHOOSE(MONTH(B10),"января","февраля","марта","апреля","мая","июня","июля","августа","сентября","октября","ноября","декабря")," ",YEAR(B10)," года")</f>
        <v>по состоянию на 31 марта 2025 года</v>
      </c>
      <c r="B8" s="1"/>
      <c r="C8" s="1"/>
    </row>
    <row r="9" spans="1:3" x14ac:dyDescent="0.25">
      <c r="A9" s="4"/>
      <c r="B9" s="1"/>
      <c r="C9" s="1"/>
    </row>
    <row r="10" spans="1:3" x14ac:dyDescent="0.25">
      <c r="A10" s="5" t="s">
        <v>1</v>
      </c>
      <c r="B10" s="6">
        <f>[1]TS_Bank!A1</f>
        <v>45747</v>
      </c>
      <c r="C10" s="6">
        <f>(YEAR(B10)-1900)*365+IF(((YEAR(B10)-1)/4)=ROUND((YEAR(B10)-1)/4,0),ROUND((YEAR(B10)-1900)/4,0)+1,ROUND((YEAR(B10)-1900)/4,0))</f>
        <v>45657</v>
      </c>
    </row>
    <row r="11" spans="1:3" x14ac:dyDescent="0.25">
      <c r="A11" s="5"/>
      <c r="B11" s="7" t="s">
        <v>2</v>
      </c>
      <c r="C11" s="7" t="s">
        <v>3</v>
      </c>
    </row>
    <row r="12" spans="1:3" x14ac:dyDescent="0.25">
      <c r="A12" s="8" t="s">
        <v>4</v>
      </c>
      <c r="B12" s="1"/>
      <c r="C12" s="1"/>
    </row>
    <row r="13" spans="1:3" x14ac:dyDescent="0.25">
      <c r="A13" s="9" t="s">
        <v>5</v>
      </c>
      <c r="B13" s="10">
        <f>[1]TS_Bank!CF6</f>
        <v>378649214</v>
      </c>
      <c r="C13" s="11">
        <v>259075000</v>
      </c>
    </row>
    <row r="14" spans="1:3" x14ac:dyDescent="0.25">
      <c r="A14" s="9" t="s">
        <v>6</v>
      </c>
      <c r="B14" s="10">
        <f>[1]TS_Bank!CF7</f>
        <v>33910465</v>
      </c>
      <c r="C14" s="11">
        <v>47518955</v>
      </c>
    </row>
    <row r="15" spans="1:3" ht="30" x14ac:dyDescent="0.25">
      <c r="A15" s="12" t="s">
        <v>7</v>
      </c>
      <c r="B15" s="10">
        <f>[1]TS_Bank!CF8</f>
        <v>338222</v>
      </c>
      <c r="C15" s="11">
        <v>397649</v>
      </c>
    </row>
    <row r="16" spans="1:3" x14ac:dyDescent="0.25">
      <c r="A16" s="12" t="s">
        <v>8</v>
      </c>
      <c r="B16" s="10">
        <f>[1]TS_Bank!CF9</f>
        <v>988903674</v>
      </c>
      <c r="C16" s="11">
        <v>1420349522</v>
      </c>
    </row>
    <row r="17" spans="1:3" x14ac:dyDescent="0.25">
      <c r="A17" s="12" t="s">
        <v>9</v>
      </c>
      <c r="B17" s="10">
        <f>[1]TS_Bank!CF10</f>
        <v>811293547</v>
      </c>
      <c r="C17" s="11">
        <v>766612520</v>
      </c>
    </row>
    <row r="18" spans="1:3" x14ac:dyDescent="0.25">
      <c r="A18" s="9" t="s">
        <v>10</v>
      </c>
      <c r="B18" s="10">
        <f>[1]TS_Bank!CF11</f>
        <v>27281501</v>
      </c>
      <c r="C18" s="13">
        <v>27183118</v>
      </c>
    </row>
    <row r="19" spans="1:3" x14ac:dyDescent="0.25">
      <c r="A19" s="9" t="s">
        <v>11</v>
      </c>
      <c r="B19" s="10">
        <f>[1]TS_Bank!CF12</f>
        <v>3936201</v>
      </c>
      <c r="C19" s="11">
        <v>4261838</v>
      </c>
    </row>
    <row r="20" spans="1:3" x14ac:dyDescent="0.25">
      <c r="A20" s="9" t="s">
        <v>12</v>
      </c>
      <c r="B20" s="10">
        <f>[1]TS_Bank!CF13</f>
        <v>10142374</v>
      </c>
      <c r="C20" s="13">
        <v>8844404</v>
      </c>
    </row>
    <row r="21" spans="1:3" x14ac:dyDescent="0.25">
      <c r="A21" s="9" t="s">
        <v>13</v>
      </c>
      <c r="B21" s="10">
        <f>[1]TS_Bank!CF15</f>
        <v>233946</v>
      </c>
      <c r="C21" s="11">
        <v>230844</v>
      </c>
    </row>
    <row r="22" spans="1:3" x14ac:dyDescent="0.25">
      <c r="A22" s="9" t="s">
        <v>14</v>
      </c>
      <c r="B22" s="10">
        <f>[1]TS_Bank!CF16</f>
        <v>9304485</v>
      </c>
      <c r="C22" s="11">
        <v>8013734</v>
      </c>
    </row>
    <row r="23" spans="1:3" ht="15.75" thickBot="1" x14ac:dyDescent="0.3">
      <c r="A23" s="14" t="s">
        <v>15</v>
      </c>
      <c r="B23" s="15">
        <f>SUM(B13:B22)</f>
        <v>2263993629</v>
      </c>
      <c r="C23" s="16">
        <f>SUM(C13:C22)</f>
        <v>2542487584</v>
      </c>
    </row>
    <row r="24" spans="1:3" ht="15.75" thickTop="1" x14ac:dyDescent="0.25">
      <c r="A24" s="17"/>
      <c r="B24" s="18"/>
      <c r="C24" s="3"/>
    </row>
    <row r="25" spans="1:3" x14ac:dyDescent="0.25">
      <c r="A25" s="14" t="s">
        <v>16</v>
      </c>
      <c r="B25" s="10"/>
      <c r="C25" s="11"/>
    </row>
    <row r="26" spans="1:3" ht="30" x14ac:dyDescent="0.25">
      <c r="A26" s="12" t="s">
        <v>17</v>
      </c>
      <c r="B26" s="10">
        <f>[1]TS_Bank!CF20</f>
        <v>0</v>
      </c>
      <c r="C26" s="11">
        <v>0</v>
      </c>
    </row>
    <row r="27" spans="1:3" x14ac:dyDescent="0.25">
      <c r="A27" s="9" t="s">
        <v>18</v>
      </c>
      <c r="B27" s="10">
        <f>[1]TS_Bank!CF21</f>
        <v>25032909</v>
      </c>
      <c r="C27" s="11">
        <v>26535021</v>
      </c>
    </row>
    <row r="28" spans="1:3" x14ac:dyDescent="0.25">
      <c r="A28" s="9" t="s">
        <v>19</v>
      </c>
      <c r="B28" s="10">
        <f>[1]TS_Bank!CF22</f>
        <v>1138234864</v>
      </c>
      <c r="C28" s="11">
        <v>1083562195</v>
      </c>
    </row>
    <row r="29" spans="1:3" x14ac:dyDescent="0.25">
      <c r="A29" s="9" t="s">
        <v>20</v>
      </c>
      <c r="B29" s="10">
        <f>[1]TS_Bank!CF23</f>
        <v>632753859</v>
      </c>
      <c r="C29" s="11">
        <v>957349633</v>
      </c>
    </row>
    <row r="30" spans="1:3" x14ac:dyDescent="0.25">
      <c r="A30" s="9" t="s">
        <v>21</v>
      </c>
      <c r="B30" s="10">
        <f>[1]TS_Bank!CF24</f>
        <v>1020000</v>
      </c>
      <c r="C30" s="11">
        <v>1000000</v>
      </c>
    </row>
    <row r="31" spans="1:3" x14ac:dyDescent="0.25">
      <c r="A31" s="9" t="s">
        <v>22</v>
      </c>
      <c r="B31" s="10">
        <f>[1]TS_Bank!CF26</f>
        <v>1319461</v>
      </c>
      <c r="C31" s="11">
        <v>1319461</v>
      </c>
    </row>
    <row r="32" spans="1:3" x14ac:dyDescent="0.25">
      <c r="A32" s="9" t="s">
        <v>23</v>
      </c>
      <c r="B32" s="10">
        <f>[1]TS_Bank!CF25</f>
        <v>4616704</v>
      </c>
      <c r="C32" s="11">
        <v>4844101</v>
      </c>
    </row>
    <row r="33" spans="1:3" x14ac:dyDescent="0.25">
      <c r="A33" s="9" t="s">
        <v>24</v>
      </c>
      <c r="B33" s="10">
        <f>[1]TS_Bank!CF27</f>
        <v>254089167</v>
      </c>
      <c r="C33" s="11">
        <v>248307105</v>
      </c>
    </row>
    <row r="34" spans="1:3" x14ac:dyDescent="0.25">
      <c r="A34" s="9" t="s">
        <v>25</v>
      </c>
      <c r="B34" s="10">
        <f>[1]TS_Bank!CF28</f>
        <v>12327804</v>
      </c>
      <c r="C34" s="3">
        <v>11236620</v>
      </c>
    </row>
    <row r="35" spans="1:3" x14ac:dyDescent="0.25">
      <c r="A35" s="14" t="s">
        <v>26</v>
      </c>
      <c r="B35" s="19">
        <f>SUM(B26:B34)</f>
        <v>2069394768</v>
      </c>
      <c r="C35" s="20">
        <f>SUM(C26:C34)</f>
        <v>2334154136</v>
      </c>
    </row>
    <row r="36" spans="1:3" x14ac:dyDescent="0.25">
      <c r="A36" s="21"/>
      <c r="B36" s="18"/>
      <c r="C36" s="3"/>
    </row>
    <row r="37" spans="1:3" x14ac:dyDescent="0.25">
      <c r="A37" s="14" t="s">
        <v>27</v>
      </c>
      <c r="B37" s="18"/>
      <c r="C37" s="3"/>
    </row>
    <row r="38" spans="1:3" x14ac:dyDescent="0.25">
      <c r="A38" s="9" t="s">
        <v>28</v>
      </c>
      <c r="B38" s="10">
        <f>[1]TS_Bank!CF32</f>
        <v>111856152</v>
      </c>
      <c r="C38" s="11">
        <v>87356148</v>
      </c>
    </row>
    <row r="39" spans="1:3" x14ac:dyDescent="0.25">
      <c r="A39" s="9" t="s">
        <v>29</v>
      </c>
      <c r="B39" s="10">
        <f>[1]TS_Bank!CF33</f>
        <v>2400340</v>
      </c>
      <c r="C39" s="11">
        <v>2400340</v>
      </c>
    </row>
    <row r="40" spans="1:3" x14ac:dyDescent="0.25">
      <c r="A40" s="9" t="s">
        <v>30</v>
      </c>
      <c r="B40" s="10">
        <f>[1]TS_Bank!CF34</f>
        <v>868477</v>
      </c>
      <c r="C40" s="11">
        <v>872129</v>
      </c>
    </row>
    <row r="41" spans="1:3" x14ac:dyDescent="0.25">
      <c r="A41" s="9" t="s">
        <v>31</v>
      </c>
      <c r="B41" s="10">
        <f>[1]TS_Bank!CF35</f>
        <v>117282</v>
      </c>
      <c r="C41" s="22">
        <v>288028</v>
      </c>
    </row>
    <row r="42" spans="1:3" x14ac:dyDescent="0.25">
      <c r="A42" s="9" t="s">
        <v>32</v>
      </c>
      <c r="B42" s="23">
        <f>SUM([1]TS_Bank!CF36:CF37)</f>
        <v>79356610</v>
      </c>
      <c r="C42" s="24">
        <v>117416803</v>
      </c>
    </row>
    <row r="43" spans="1:3" x14ac:dyDescent="0.25">
      <c r="A43" s="14" t="s">
        <v>33</v>
      </c>
      <c r="B43" s="25">
        <f>SUM(B38:B42)</f>
        <v>194598861</v>
      </c>
      <c r="C43" s="26">
        <f>SUM(C38:C42)</f>
        <v>208333448</v>
      </c>
    </row>
    <row r="44" spans="1:3" ht="15.75" thickBot="1" x14ac:dyDescent="0.3">
      <c r="A44" s="14" t="s">
        <v>34</v>
      </c>
      <c r="B44" s="15">
        <f>B35+B43</f>
        <v>2263993629</v>
      </c>
      <c r="C44" s="16">
        <f>C35+C43</f>
        <v>2542487584</v>
      </c>
    </row>
    <row r="45" spans="1:3" ht="15.75" thickTop="1" x14ac:dyDescent="0.25">
      <c r="A45" s="12"/>
      <c r="B45" s="27"/>
      <c r="C45" s="28"/>
    </row>
    <row r="46" spans="1:3" x14ac:dyDescent="0.25">
      <c r="A46" s="12"/>
      <c r="B46" s="27"/>
      <c r="C46" s="28"/>
    </row>
    <row r="47" spans="1:3" x14ac:dyDescent="0.25">
      <c r="A47" s="29"/>
      <c r="B47" s="1"/>
      <c r="C47" s="1"/>
    </row>
    <row r="48" spans="1:3" x14ac:dyDescent="0.25">
      <c r="A48" s="30" t="s">
        <v>35</v>
      </c>
      <c r="B48" s="30" t="s">
        <v>35</v>
      </c>
      <c r="C48" s="30"/>
    </row>
    <row r="49" spans="1:3" x14ac:dyDescent="0.25">
      <c r="A49" s="31" t="s">
        <v>36</v>
      </c>
      <c r="B49" s="31" t="s">
        <v>37</v>
      </c>
      <c r="C49" s="31"/>
    </row>
    <row r="50" spans="1:3" x14ac:dyDescent="0.25">
      <c r="A50" s="32" t="s">
        <v>38</v>
      </c>
      <c r="B50" s="31" t="s">
        <v>39</v>
      </c>
      <c r="C50" s="31"/>
    </row>
    <row r="51" spans="1:3" x14ac:dyDescent="0.25">
      <c r="A51" s="1"/>
      <c r="B51" s="1"/>
      <c r="C51" s="1"/>
    </row>
    <row r="52" spans="1:3" hidden="1" x14ac:dyDescent="0.25"/>
    <row r="53" spans="1:3" hidden="1" x14ac:dyDescent="0.25"/>
    <row r="54" spans="1:3" ht="15" customHeight="1" x14ac:dyDescent="0.25"/>
    <row r="55" spans="1:3" ht="15" customHeight="1" x14ac:dyDescent="0.25"/>
  </sheetData>
  <mergeCells count="1">
    <mergeCell ref="A10:A11"/>
  </mergeCells>
  <printOptions horizontalCentered="1"/>
  <pageMargins left="0.25" right="0.25" top="0.75" bottom="0.75" header="0.3" footer="0.3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32B4A-7E55-465C-9E3A-B6ED156173D0}">
  <sheetPr>
    <tabColor theme="5" tint="0.59999389629810485"/>
  </sheetPr>
  <dimension ref="A1:AH49"/>
  <sheetViews>
    <sheetView view="pageBreakPreview" zoomScale="80" zoomScaleNormal="80" zoomScaleSheetLayoutView="80" workbookViewId="0">
      <selection activeCell="E13" sqref="E13"/>
    </sheetView>
  </sheetViews>
  <sheetFormatPr defaultColWidth="0" defaultRowHeight="15" customHeight="1" zeroHeight="1" x14ac:dyDescent="0.25"/>
  <cols>
    <col min="1" max="1" width="65.5703125" style="2" customWidth="1"/>
    <col min="2" max="3" width="19.5703125" style="2" customWidth="1"/>
    <col min="4" max="34" width="9.28515625" style="2" hidden="1" customWidth="1"/>
    <col min="35" max="16384" width="9.140625" style="2" hidden="1"/>
  </cols>
  <sheetData>
    <row r="1" spans="1:3" x14ac:dyDescent="0.25">
      <c r="A1" s="1"/>
      <c r="B1" s="1"/>
      <c r="C1" s="1"/>
    </row>
    <row r="2" spans="1:3" x14ac:dyDescent="0.25">
      <c r="A2" s="1"/>
      <c r="B2" s="1"/>
      <c r="C2" s="1"/>
    </row>
    <row r="3" spans="1:3" x14ac:dyDescent="0.25">
      <c r="A3" s="1"/>
      <c r="B3" s="1"/>
      <c r="C3" s="1"/>
    </row>
    <row r="4" spans="1:3" x14ac:dyDescent="0.25">
      <c r="A4" s="1"/>
      <c r="B4" s="1"/>
      <c r="C4" s="1"/>
    </row>
    <row r="5" spans="1:3" x14ac:dyDescent="0.25">
      <c r="A5" s="1"/>
      <c r="B5" s="1"/>
      <c r="C5" s="1"/>
    </row>
    <row r="6" spans="1:3" x14ac:dyDescent="0.25">
      <c r="A6" s="1"/>
      <c r="B6" s="1"/>
      <c r="C6" s="1"/>
    </row>
    <row r="7" spans="1:3" x14ac:dyDescent="0.25">
      <c r="A7" s="4" t="str">
        <f>CONCATENATE("Промежуточный сокращённый консолидированный отчёт о совокупном доходе за",IF(MONTH(B10)=12," год"," период"),", ")</f>
        <v xml:space="preserve">Промежуточный сокращённый консолидированный отчёт о совокупном доходе за период, </v>
      </c>
      <c r="B7" s="4"/>
      <c r="C7" s="4"/>
    </row>
    <row r="8" spans="1:3" x14ac:dyDescent="0.25">
      <c r="A8" s="4" t="str">
        <f>CONCATENATE("закончившийся ",DAY(B10)," ",CHOOSE(MONTH(B10),"января","февраля","марта","апреля","мая","июня","июля","августа","сентября","октября","ноября","декабря")," ",YEAR(B10)," года")</f>
        <v>закончившийся 31 марта 2025 года</v>
      </c>
      <c r="B8" s="33"/>
      <c r="C8" s="1"/>
    </row>
    <row r="9" spans="1:3" x14ac:dyDescent="0.25">
      <c r="A9" s="4"/>
      <c r="B9" s="33"/>
      <c r="C9" s="1"/>
    </row>
    <row r="10" spans="1:3" x14ac:dyDescent="0.25">
      <c r="A10" s="34" t="s">
        <v>1</v>
      </c>
      <c r="B10" s="6">
        <f>[1]TS_Bank!$A$1</f>
        <v>45747</v>
      </c>
      <c r="C10" s="6">
        <f>IF((YEAR(B10)/4)=ROUND(YEAR(B10)/4,0),B10-366,B10-365)</f>
        <v>45382</v>
      </c>
    </row>
    <row r="11" spans="1:3" x14ac:dyDescent="0.25">
      <c r="A11" s="34"/>
      <c r="B11" s="7" t="s">
        <v>2</v>
      </c>
      <c r="C11" s="7" t="str">
        <f>IF(MONTH(C10)=12,"(аудировано)","(неаудировано)")</f>
        <v>(неаудировано)</v>
      </c>
    </row>
    <row r="12" spans="1:3" ht="30" x14ac:dyDescent="0.25">
      <c r="A12" s="12" t="s">
        <v>40</v>
      </c>
      <c r="B12" s="35">
        <f>[1]TS_Bank!CF44</f>
        <v>68894214</v>
      </c>
      <c r="C12" s="36">
        <v>64545975</v>
      </c>
    </row>
    <row r="13" spans="1:3" x14ac:dyDescent="0.25">
      <c r="A13" s="9" t="s">
        <v>41</v>
      </c>
      <c r="B13" s="35">
        <f>[1]TS_Bank!CF45</f>
        <v>-52440003</v>
      </c>
      <c r="C13" s="36">
        <v>-46721521</v>
      </c>
    </row>
    <row r="14" spans="1:3" ht="30" x14ac:dyDescent="0.25">
      <c r="A14" s="8" t="s">
        <v>42</v>
      </c>
      <c r="B14" s="37">
        <f>SUM(B12:B13)</f>
        <v>16454211</v>
      </c>
      <c r="C14" s="38">
        <f>SUM(C12:C13)</f>
        <v>17824454</v>
      </c>
    </row>
    <row r="15" spans="1:3" x14ac:dyDescent="0.25">
      <c r="A15" s="12" t="s">
        <v>43</v>
      </c>
      <c r="B15" s="39">
        <f>[1]TS_Bank!CF48</f>
        <v>-4954443</v>
      </c>
      <c r="C15" s="40">
        <v>-3326811</v>
      </c>
    </row>
    <row r="16" spans="1:3" x14ac:dyDescent="0.25">
      <c r="A16" s="8" t="s">
        <v>44</v>
      </c>
      <c r="B16" s="41">
        <f>SUM(B14:B15)</f>
        <v>11499768</v>
      </c>
      <c r="C16" s="42">
        <f>SUM(C14:C15)</f>
        <v>14497643</v>
      </c>
    </row>
    <row r="17" spans="1:3" x14ac:dyDescent="0.25">
      <c r="A17" s="8"/>
      <c r="B17" s="43"/>
      <c r="C17" s="44"/>
    </row>
    <row r="18" spans="1:3" x14ac:dyDescent="0.25">
      <c r="A18" s="9" t="s">
        <v>45</v>
      </c>
      <c r="B18" s="35">
        <f>[1]TS_Bank!CF51</f>
        <v>10121475</v>
      </c>
      <c r="C18" s="36">
        <v>2109559</v>
      </c>
    </row>
    <row r="19" spans="1:3" x14ac:dyDescent="0.25">
      <c r="A19" s="9" t="s">
        <v>46</v>
      </c>
      <c r="B19" s="35">
        <f>[1]TS_Bank!CF52</f>
        <v>-10925133</v>
      </c>
      <c r="C19" s="36">
        <v>-2216829</v>
      </c>
    </row>
    <row r="20" spans="1:3" x14ac:dyDescent="0.25">
      <c r="A20" s="14" t="s">
        <v>47</v>
      </c>
      <c r="B20" s="45">
        <f>SUM(B18:B19)</f>
        <v>-803658</v>
      </c>
      <c r="C20" s="46">
        <f>SUM(C18:C19)</f>
        <v>-107270</v>
      </c>
    </row>
    <row r="21" spans="1:3" x14ac:dyDescent="0.25">
      <c r="A21" s="9"/>
      <c r="B21" s="35"/>
      <c r="C21" s="36"/>
    </row>
    <row r="22" spans="1:3" ht="45" x14ac:dyDescent="0.25">
      <c r="A22" s="12" t="s">
        <v>48</v>
      </c>
      <c r="B22" s="35">
        <f>[1]TS_Bank!CF53</f>
        <v>-49293520</v>
      </c>
      <c r="C22" s="36">
        <v>8460122</v>
      </c>
    </row>
    <row r="23" spans="1:3" x14ac:dyDescent="0.25">
      <c r="A23" s="12" t="s">
        <v>49</v>
      </c>
      <c r="B23" s="35"/>
      <c r="C23" s="36"/>
    </row>
    <row r="24" spans="1:3" x14ac:dyDescent="0.25">
      <c r="A24" s="12" t="s">
        <v>50</v>
      </c>
      <c r="B24" s="35">
        <f>[1]TS_Bank!CF55</f>
        <v>10967729</v>
      </c>
      <c r="C24" s="36">
        <v>4541633</v>
      </c>
    </row>
    <row r="25" spans="1:3" x14ac:dyDescent="0.25">
      <c r="A25" s="12" t="s">
        <v>51</v>
      </c>
      <c r="B25" s="35">
        <f>[1]TS_Bank!CF56</f>
        <v>5950022</v>
      </c>
      <c r="C25" s="36">
        <v>6602119</v>
      </c>
    </row>
    <row r="26" spans="1:3" x14ac:dyDescent="0.25">
      <c r="A26" s="12" t="s">
        <v>52</v>
      </c>
      <c r="B26" s="35">
        <f>[1]TS_Bank!CF57</f>
        <v>77667</v>
      </c>
      <c r="C26" s="40">
        <v>1296011</v>
      </c>
    </row>
    <row r="27" spans="1:3" x14ac:dyDescent="0.25">
      <c r="A27" s="14" t="s">
        <v>53</v>
      </c>
      <c r="B27" s="41">
        <f>SUM(B20:B22,B24:B26)</f>
        <v>-33101760</v>
      </c>
      <c r="C27" s="42">
        <f>SUM(C20:C22,C24:C26)</f>
        <v>20792615</v>
      </c>
    </row>
    <row r="28" spans="1:3" x14ac:dyDescent="0.25">
      <c r="A28" s="14"/>
      <c r="B28" s="43"/>
      <c r="C28" s="44"/>
    </row>
    <row r="29" spans="1:3" x14ac:dyDescent="0.25">
      <c r="A29" s="9" t="s">
        <v>54</v>
      </c>
      <c r="B29" s="47">
        <f>[1]TS_Bank!CF60</f>
        <v>-7899975</v>
      </c>
      <c r="C29" s="48">
        <v>-9072544</v>
      </c>
    </row>
    <row r="30" spans="1:3" x14ac:dyDescent="0.25">
      <c r="A30" s="12" t="s">
        <v>55</v>
      </c>
      <c r="B30" s="47">
        <f>[1]TS_Bank!CF61</f>
        <v>-8405895</v>
      </c>
      <c r="C30" s="48">
        <v>-4895756</v>
      </c>
    </row>
    <row r="31" spans="1:3" x14ac:dyDescent="0.25">
      <c r="A31" s="12" t="s">
        <v>56</v>
      </c>
      <c r="B31" s="47">
        <f>[1]TS_Bank!CF62</f>
        <v>-155983</v>
      </c>
      <c r="C31" s="48">
        <v>0</v>
      </c>
    </row>
    <row r="32" spans="1:3" x14ac:dyDescent="0.25">
      <c r="A32" s="14" t="s">
        <v>57</v>
      </c>
      <c r="B32" s="41">
        <f>SUM(B29:B31)</f>
        <v>-16461853</v>
      </c>
      <c r="C32" s="42">
        <f>SUM(C29:C31)</f>
        <v>-13968300</v>
      </c>
    </row>
    <row r="33" spans="1:33" x14ac:dyDescent="0.25">
      <c r="A33" s="14"/>
      <c r="B33" s="41"/>
      <c r="C33" s="42"/>
    </row>
    <row r="34" spans="1:33" x14ac:dyDescent="0.25">
      <c r="A34" s="14" t="s">
        <v>58</v>
      </c>
      <c r="B34" s="49">
        <f>B16+B27+B32</f>
        <v>-38063845</v>
      </c>
      <c r="C34" s="50">
        <f>C16+C27+C32</f>
        <v>21321958</v>
      </c>
    </row>
    <row r="35" spans="1:33" x14ac:dyDescent="0.25">
      <c r="A35" s="14"/>
      <c r="B35" s="51"/>
      <c r="C35" s="52"/>
    </row>
    <row r="36" spans="1:33" x14ac:dyDescent="0.25">
      <c r="A36" s="9" t="s">
        <v>59</v>
      </c>
      <c r="B36" s="35">
        <f>[1]TS_Bank!CF67</f>
        <v>0</v>
      </c>
      <c r="C36" s="36">
        <v>-2200000</v>
      </c>
    </row>
    <row r="37" spans="1:33" x14ac:dyDescent="0.25">
      <c r="A37" s="14" t="s">
        <v>60</v>
      </c>
      <c r="B37" s="49">
        <f>SUM(B34:B36)</f>
        <v>-38063845</v>
      </c>
      <c r="C37" s="50">
        <f>SUM(C34:C36)</f>
        <v>19121958</v>
      </c>
    </row>
    <row r="38" spans="1:33" x14ac:dyDescent="0.25">
      <c r="A38" s="14"/>
      <c r="B38" s="51"/>
      <c r="C38" s="52"/>
    </row>
    <row r="39" spans="1:33" x14ac:dyDescent="0.25">
      <c r="A39" s="14" t="s">
        <v>61</v>
      </c>
      <c r="B39" s="49">
        <v>0</v>
      </c>
      <c r="C39" s="50">
        <v>0</v>
      </c>
    </row>
    <row r="40" spans="1:33" x14ac:dyDescent="0.25">
      <c r="A40" s="9" t="s">
        <v>62</v>
      </c>
      <c r="B40" s="45">
        <f>'[1]700H_Bank'!U182</f>
        <v>-170746</v>
      </c>
      <c r="C40" s="46">
        <v>0</v>
      </c>
    </row>
    <row r="41" spans="1:33" x14ac:dyDescent="0.25">
      <c r="A41" s="14" t="s">
        <v>63</v>
      </c>
      <c r="B41" s="45">
        <f>SUM(B39:B40)</f>
        <v>-170746</v>
      </c>
      <c r="C41" s="45">
        <f>SUM(C39:C40)</f>
        <v>0</v>
      </c>
    </row>
    <row r="42" spans="1:33" ht="15.75" thickBot="1" x14ac:dyDescent="0.3">
      <c r="A42" s="14" t="s">
        <v>64</v>
      </c>
      <c r="B42" s="53">
        <f>SUM(B37,B41)</f>
        <v>-38234591</v>
      </c>
      <c r="C42" s="54">
        <f>C37+C39</f>
        <v>19121958</v>
      </c>
    </row>
    <row r="43" spans="1:33" ht="15.75" thickTop="1" x14ac:dyDescent="0.25">
      <c r="A43" s="14"/>
      <c r="B43" s="14"/>
      <c r="C43" s="9"/>
      <c r="AG43" s="2">
        <f>AG77</f>
        <v>0</v>
      </c>
    </row>
    <row r="44" spans="1:33" x14ac:dyDescent="0.25">
      <c r="A44" s="14"/>
      <c r="B44" s="14"/>
      <c r="C44" s="9"/>
    </row>
    <row r="45" spans="1:33" x14ac:dyDescent="0.25">
      <c r="A45" s="14"/>
      <c r="B45" s="14"/>
      <c r="C45" s="14"/>
    </row>
    <row r="46" spans="1:33" x14ac:dyDescent="0.25">
      <c r="A46" s="30" t="s">
        <v>35</v>
      </c>
      <c r="B46" s="30" t="s">
        <v>35</v>
      </c>
      <c r="C46" s="55"/>
    </row>
    <row r="47" spans="1:33" x14ac:dyDescent="0.25">
      <c r="A47" s="31" t="s">
        <v>36</v>
      </c>
      <c r="B47" s="31" t="s">
        <v>37</v>
      </c>
      <c r="C47" s="56"/>
    </row>
    <row r="48" spans="1:33" x14ac:dyDescent="0.25">
      <c r="A48" s="32" t="s">
        <v>38</v>
      </c>
      <c r="B48" s="31" t="s">
        <v>39</v>
      </c>
      <c r="C48" s="56"/>
    </row>
    <row r="49" spans="1:3" hidden="1" x14ac:dyDescent="0.25">
      <c r="A49" s="1"/>
      <c r="B49" s="1"/>
      <c r="C49" s="1"/>
    </row>
  </sheetData>
  <mergeCells count="1">
    <mergeCell ref="A10:A11"/>
  </mergeCells>
  <printOptions horizontalCentered="1"/>
  <pageMargins left="0.25" right="0.25" top="0.75" bottom="0.75" header="0.3" footer="0.3"/>
  <pageSetup paperSize="9"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1A720-5513-41D7-8F30-18A20A270CB0}">
  <sheetPr>
    <tabColor theme="5" tint="0.59999389629810485"/>
  </sheetPr>
  <dimension ref="A1:XFC68"/>
  <sheetViews>
    <sheetView view="pageBreakPreview" topLeftCell="A25" zoomScale="80" zoomScaleNormal="80" zoomScaleSheetLayoutView="80" workbookViewId="0">
      <selection activeCell="E13" sqref="E13"/>
    </sheetView>
  </sheetViews>
  <sheetFormatPr defaultColWidth="0" defaultRowHeight="0" customHeight="1" zeroHeight="1" x14ac:dyDescent="0.2"/>
  <cols>
    <col min="1" max="1" width="81.7109375" style="57" customWidth="1"/>
    <col min="2" max="3" width="19.5703125" style="58" customWidth="1"/>
    <col min="4" max="4" width="2.28515625" style="57" hidden="1"/>
    <col min="5" max="5" width="10" style="57" hidden="1"/>
    <col min="6" max="16382" width="3.7109375" style="57" hidden="1"/>
    <col min="16383" max="16383" width="3.42578125" style="57" hidden="1"/>
    <col min="16384" max="16384" width="3.7109375" style="57" hidden="1"/>
  </cols>
  <sheetData>
    <row r="1" spans="1:4" ht="15" x14ac:dyDescent="0.2"/>
    <row r="2" spans="1:4" ht="15" x14ac:dyDescent="0.2"/>
    <row r="3" spans="1:4" ht="15" x14ac:dyDescent="0.2"/>
    <row r="4" spans="1:4" ht="15" x14ac:dyDescent="0.2"/>
    <row r="5" spans="1:4" ht="15" x14ac:dyDescent="0.2"/>
    <row r="6" spans="1:4" ht="15" x14ac:dyDescent="0.2"/>
    <row r="7" spans="1:4" ht="15" x14ac:dyDescent="0.2">
      <c r="A7" s="59" t="str">
        <f>CONCATENATE("Промежуточный сокращённый консолидированный отчёт о движении денежных средств за",IF(MONTH(B10)=12," год"," период"),", ")</f>
        <v xml:space="preserve">Промежуточный сокращённый консолидированный отчёт о движении денежных средств за период, </v>
      </c>
    </row>
    <row r="8" spans="1:4" ht="15" x14ac:dyDescent="0.2">
      <c r="A8" s="59" t="str">
        <f>CONCATENATE("закончившийся ",DAY(B10)," ",CHOOSE(MONTH(B10),"января","февраля","марта","апреля","мая","июня","июля","августа","сентября","октября","ноября","декабря")," ",YEAR(B10)," года")</f>
        <v>закончившийся 31 марта 2025 года</v>
      </c>
      <c r="B8" s="60"/>
      <c r="C8" s="60"/>
      <c r="D8" s="60"/>
    </row>
    <row r="9" spans="1:4" ht="15" x14ac:dyDescent="0.2">
      <c r="A9" s="59"/>
      <c r="B9" s="60"/>
      <c r="C9" s="60"/>
      <c r="D9" s="60"/>
    </row>
    <row r="10" spans="1:4" ht="15" x14ac:dyDescent="0.2">
      <c r="A10" s="61"/>
      <c r="B10" s="6">
        <f>[1]TS_Bank!$A$1</f>
        <v>45747</v>
      </c>
      <c r="C10" s="6">
        <f>IF((YEAR(B10)/4)=ROUND(YEAR(B10)/4,0),B10-366,B10-365)</f>
        <v>45382</v>
      </c>
    </row>
    <row r="11" spans="1:4" ht="15" x14ac:dyDescent="0.2">
      <c r="A11" s="62" t="s">
        <v>1</v>
      </c>
      <c r="B11" s="63" t="s">
        <v>2</v>
      </c>
      <c r="C11" s="7" t="str">
        <f>IF(MONTH(C10)=12,"(аудировано)","(неаудировано)")</f>
        <v>(неаудировано)</v>
      </c>
    </row>
    <row r="12" spans="1:4" ht="15" x14ac:dyDescent="0.2">
      <c r="A12" s="64" t="s">
        <v>65</v>
      </c>
    </row>
    <row r="13" spans="1:4" ht="15" x14ac:dyDescent="0.25">
      <c r="A13" s="65" t="s">
        <v>66</v>
      </c>
      <c r="B13" s="66">
        <f>'[1]SCF working Conso'!AU7</f>
        <v>119653849</v>
      </c>
      <c r="C13" s="67">
        <v>69898658</v>
      </c>
    </row>
    <row r="14" spans="1:4" ht="16.5" customHeight="1" x14ac:dyDescent="0.25">
      <c r="A14" s="65" t="s">
        <v>67</v>
      </c>
      <c r="B14" s="66">
        <f>'[1]SCF working Conso'!AU8</f>
        <v>-51138185</v>
      </c>
      <c r="C14" s="67">
        <v>-43809145</v>
      </c>
    </row>
    <row r="15" spans="1:4" ht="15" x14ac:dyDescent="0.25">
      <c r="A15" s="65" t="s">
        <v>68</v>
      </c>
      <c r="B15" s="66">
        <f>'[1]SCF working Conso'!AU10</f>
        <v>10041034</v>
      </c>
      <c r="C15" s="67">
        <v>2101664</v>
      </c>
    </row>
    <row r="16" spans="1:4" ht="15" x14ac:dyDescent="0.25">
      <c r="A16" s="65" t="s">
        <v>69</v>
      </c>
      <c r="B16" s="66">
        <f>'[1]SCF working Conso'!AU11</f>
        <v>-10933438</v>
      </c>
      <c r="C16" s="67">
        <v>-2219053</v>
      </c>
    </row>
    <row r="17" spans="1:3" ht="30" x14ac:dyDescent="0.25">
      <c r="A17" s="65" t="s">
        <v>70</v>
      </c>
      <c r="B17" s="66">
        <f>'[1]SCF working Conso'!AU12</f>
        <v>7307979</v>
      </c>
      <c r="C17" s="67">
        <v>6990003</v>
      </c>
    </row>
    <row r="18" spans="1:3" ht="15" x14ac:dyDescent="0.25">
      <c r="A18" s="65" t="s">
        <v>71</v>
      </c>
      <c r="B18" s="66">
        <f>'[1]SCF working Conso'!AU13</f>
        <v>10967729</v>
      </c>
      <c r="C18" s="67">
        <v>4541633</v>
      </c>
    </row>
    <row r="19" spans="1:3" ht="15" x14ac:dyDescent="0.25">
      <c r="A19" s="65" t="s">
        <v>72</v>
      </c>
      <c r="B19" s="66">
        <f>'[1]SCF working Conso'!AU16</f>
        <v>76714</v>
      </c>
      <c r="C19" s="67">
        <v>1296006</v>
      </c>
    </row>
    <row r="20" spans="1:3" ht="15" x14ac:dyDescent="0.25">
      <c r="A20" s="65" t="s">
        <v>73</v>
      </c>
      <c r="B20" s="66">
        <f>'[1]SCF working Conso'!AU19</f>
        <v>-8796603</v>
      </c>
      <c r="C20" s="67">
        <v>-5050504</v>
      </c>
    </row>
    <row r="21" spans="1:3" ht="15" x14ac:dyDescent="0.25">
      <c r="A21" s="65" t="s">
        <v>74</v>
      </c>
      <c r="B21" s="68">
        <f>'[1]SCF working Conso'!AU18</f>
        <v>-5913117</v>
      </c>
      <c r="C21" s="69">
        <v>-2188986</v>
      </c>
    </row>
    <row r="22" spans="1:3" ht="30" x14ac:dyDescent="0.25">
      <c r="A22" s="64" t="s">
        <v>75</v>
      </c>
      <c r="B22" s="66">
        <f>SUM(B13:B21)</f>
        <v>71265962</v>
      </c>
      <c r="C22" s="67">
        <v>31560276</v>
      </c>
    </row>
    <row r="23" spans="1:3" ht="15" x14ac:dyDescent="0.25">
      <c r="A23" s="64"/>
      <c r="B23" s="66"/>
      <c r="C23" s="67"/>
    </row>
    <row r="24" spans="1:3" ht="15" x14ac:dyDescent="0.25">
      <c r="A24" s="70" t="s">
        <v>76</v>
      </c>
      <c r="B24" s="71"/>
      <c r="C24" s="72"/>
    </row>
    <row r="25" spans="1:3" ht="15" x14ac:dyDescent="0.25">
      <c r="A25" s="65" t="s">
        <v>6</v>
      </c>
      <c r="B25" s="66">
        <f>'[1]SCF working Conso'!AU31</f>
        <v>12892841</v>
      </c>
      <c r="C25" s="67">
        <v>3999003</v>
      </c>
    </row>
    <row r="26" spans="1:3" ht="30" x14ac:dyDescent="0.25">
      <c r="A26" s="65" t="s">
        <v>7</v>
      </c>
      <c r="B26" s="66">
        <f>'[1]SCF working Conso'!AU45</f>
        <v>309695</v>
      </c>
      <c r="C26" s="67">
        <v>2089155</v>
      </c>
    </row>
    <row r="27" spans="1:3" ht="30" x14ac:dyDescent="0.25">
      <c r="A27" s="65" t="s">
        <v>77</v>
      </c>
      <c r="B27" s="66">
        <f>SUM('[1]SCF working Conso'!AU32:AU33)</f>
        <v>353930625</v>
      </c>
      <c r="C27" s="67">
        <v>-28822763</v>
      </c>
    </row>
    <row r="28" spans="1:3" ht="15" x14ac:dyDescent="0.25">
      <c r="A28" s="65" t="s">
        <v>9</v>
      </c>
      <c r="B28" s="66">
        <f>'[1]SCF working Conso'!AU35</f>
        <v>-51534658</v>
      </c>
      <c r="C28" s="67">
        <v>-7384367</v>
      </c>
    </row>
    <row r="29" spans="1:3" ht="15" x14ac:dyDescent="0.25">
      <c r="A29" s="65" t="s">
        <v>14</v>
      </c>
      <c r="B29" s="66">
        <f>'[1]SCF working Conso'!AU36</f>
        <v>-748132</v>
      </c>
      <c r="C29" s="67">
        <v>-4758445</v>
      </c>
    </row>
    <row r="30" spans="1:3" ht="30" x14ac:dyDescent="0.25">
      <c r="A30" s="65" t="s">
        <v>78</v>
      </c>
      <c r="B30" s="73">
        <v>0</v>
      </c>
      <c r="C30" s="22"/>
    </row>
    <row r="31" spans="1:3" ht="15" x14ac:dyDescent="0.25">
      <c r="A31" s="65" t="s">
        <v>18</v>
      </c>
      <c r="B31" s="66">
        <f>'[1]SCF working Conso'!AU38</f>
        <v>-1207530</v>
      </c>
      <c r="C31" s="67">
        <v>-12696489</v>
      </c>
    </row>
    <row r="32" spans="1:3" ht="15" x14ac:dyDescent="0.25">
      <c r="A32" s="65" t="s">
        <v>19</v>
      </c>
      <c r="B32" s="66">
        <f>'[1]SCF working Conso'!AU41</f>
        <v>57279674</v>
      </c>
      <c r="C32" s="67">
        <v>18971035</v>
      </c>
    </row>
    <row r="33" spans="1:3" ht="15" x14ac:dyDescent="0.25">
      <c r="A33" s="65" t="s">
        <v>79</v>
      </c>
      <c r="B33" s="66">
        <f>'[1]SCF working Conso'!AU39</f>
        <v>-323946526</v>
      </c>
      <c r="C33" s="67">
        <v>-26956275</v>
      </c>
    </row>
    <row r="34" spans="1:3" ht="15" x14ac:dyDescent="0.25">
      <c r="A34" s="65" t="s">
        <v>24</v>
      </c>
      <c r="B34" s="66">
        <f>'[1]SCF working Conso'!AU43</f>
        <v>5782062</v>
      </c>
      <c r="C34" s="67">
        <v>8381977</v>
      </c>
    </row>
    <row r="35" spans="1:3" ht="15" x14ac:dyDescent="0.25">
      <c r="A35" s="65" t="s">
        <v>25</v>
      </c>
      <c r="B35" s="68">
        <f>'[1]SCF working Conso'!AU44</f>
        <v>1010451</v>
      </c>
      <c r="C35" s="69">
        <v>784208</v>
      </c>
    </row>
    <row r="36" spans="1:3" ht="15" customHeight="1" x14ac:dyDescent="0.25">
      <c r="A36" s="64" t="s">
        <v>80</v>
      </c>
      <c r="B36" s="66">
        <f>SUM(B22:B35)</f>
        <v>125034464</v>
      </c>
      <c r="C36" s="67">
        <v>-14832685</v>
      </c>
    </row>
    <row r="37" spans="1:3" ht="15" x14ac:dyDescent="0.25">
      <c r="A37" s="64"/>
      <c r="B37" s="66"/>
      <c r="C37" s="67"/>
    </row>
    <row r="38" spans="1:3" ht="15" x14ac:dyDescent="0.25">
      <c r="A38" s="65" t="s">
        <v>81</v>
      </c>
      <c r="B38" s="66">
        <f>'[1]SCF working Conso'!AU47</f>
        <v>-3102</v>
      </c>
      <c r="C38" s="67">
        <v>0</v>
      </c>
    </row>
    <row r="39" spans="1:3" ht="15" x14ac:dyDescent="0.25">
      <c r="A39" s="64" t="s">
        <v>82</v>
      </c>
      <c r="B39" s="74">
        <f>SUM(B36:B38)</f>
        <v>125031362</v>
      </c>
      <c r="C39" s="75">
        <v>-14832685</v>
      </c>
    </row>
    <row r="40" spans="1:3" ht="15" x14ac:dyDescent="0.25">
      <c r="A40" s="64"/>
      <c r="B40" s="66"/>
      <c r="C40" s="67"/>
    </row>
    <row r="41" spans="1:3" ht="15" x14ac:dyDescent="0.25">
      <c r="A41" s="64" t="s">
        <v>83</v>
      </c>
      <c r="B41" s="71"/>
      <c r="C41" s="72"/>
    </row>
    <row r="42" spans="1:3" ht="30" x14ac:dyDescent="0.25">
      <c r="A42" s="65" t="s">
        <v>84</v>
      </c>
      <c r="B42" s="66">
        <f>'[1]SCF working Conso'!AU55</f>
        <v>-32684226</v>
      </c>
      <c r="C42" s="67">
        <v>134279</v>
      </c>
    </row>
    <row r="43" spans="1:3" ht="15" x14ac:dyDescent="0.25">
      <c r="A43" s="65" t="s">
        <v>85</v>
      </c>
      <c r="B43" s="66">
        <f>'[1]SCF working Conso'!AU50</f>
        <v>-1527068</v>
      </c>
      <c r="C43" s="67">
        <v>-270518</v>
      </c>
    </row>
    <row r="44" spans="1:3" ht="15" x14ac:dyDescent="0.25">
      <c r="A44" s="65" t="s">
        <v>86</v>
      </c>
      <c r="B44" s="66">
        <f>'[1]SCF working Conso'!AU53</f>
        <v>-1398382</v>
      </c>
      <c r="C44" s="67">
        <v>-222654</v>
      </c>
    </row>
    <row r="45" spans="1:3" ht="15" customHeight="1" x14ac:dyDescent="0.25">
      <c r="A45" s="64" t="s">
        <v>87</v>
      </c>
      <c r="B45" s="74">
        <f>SUM(B42:B44)</f>
        <v>-35609676</v>
      </c>
      <c r="C45" s="75">
        <v>-358893</v>
      </c>
    </row>
    <row r="46" spans="1:3" ht="15" x14ac:dyDescent="0.25">
      <c r="A46" s="64"/>
      <c r="B46" s="66"/>
      <c r="C46" s="67"/>
    </row>
    <row r="47" spans="1:3" ht="15" x14ac:dyDescent="0.25">
      <c r="A47" s="64" t="s">
        <v>88</v>
      </c>
      <c r="B47" s="71"/>
      <c r="C47" s="72"/>
    </row>
    <row r="48" spans="1:3" ht="15" x14ac:dyDescent="0.25">
      <c r="A48" s="65" t="s">
        <v>89</v>
      </c>
      <c r="B48" s="66">
        <f>'[1]SCF working Conso'!AU67</f>
        <v>24500004</v>
      </c>
      <c r="C48" s="67">
        <v>0</v>
      </c>
    </row>
    <row r="49" spans="1:4" ht="16.5" customHeight="1" x14ac:dyDescent="0.25">
      <c r="A49" s="65" t="s">
        <v>90</v>
      </c>
      <c r="B49" s="66">
        <f>'[1]SCF working Conso'!AU66</f>
        <v>-453675</v>
      </c>
      <c r="C49" s="67">
        <v>-189578</v>
      </c>
    </row>
    <row r="50" spans="1:4" ht="16.5" customHeight="1" x14ac:dyDescent="0.25">
      <c r="A50" s="64" t="s">
        <v>91</v>
      </c>
      <c r="B50" s="76">
        <f>SUM(B48:B49)</f>
        <v>24046329</v>
      </c>
      <c r="C50" s="77">
        <v>-189578</v>
      </c>
    </row>
    <row r="51" spans="1:4" ht="16.5" customHeight="1" x14ac:dyDescent="0.25">
      <c r="A51" s="64"/>
      <c r="B51" s="66"/>
      <c r="C51" s="67"/>
    </row>
    <row r="52" spans="1:4" ht="16.5" customHeight="1" x14ac:dyDescent="0.25">
      <c r="A52" s="64" t="s">
        <v>92</v>
      </c>
      <c r="B52" s="66">
        <f>SUM(B39,B45,B50)</f>
        <v>113468015</v>
      </c>
      <c r="C52" s="67">
        <v>-15381156</v>
      </c>
    </row>
    <row r="53" spans="1:4" ht="15" x14ac:dyDescent="0.25">
      <c r="A53" s="65" t="s">
        <v>93</v>
      </c>
      <c r="B53" s="78">
        <f>'[1]SCF working Conso'!AU78</f>
        <v>6089515</v>
      </c>
      <c r="C53" s="67">
        <v>-8341435</v>
      </c>
    </row>
    <row r="54" spans="1:4" ht="15" x14ac:dyDescent="0.25">
      <c r="A54" s="65" t="s">
        <v>94</v>
      </c>
      <c r="B54" s="78">
        <f>'[1]SCF working Conso'!AU79</f>
        <v>16684</v>
      </c>
      <c r="C54" s="67">
        <v>-17146</v>
      </c>
    </row>
    <row r="55" spans="1:4" ht="15" x14ac:dyDescent="0.25">
      <c r="A55" s="65" t="s">
        <v>95</v>
      </c>
      <c r="B55" s="79">
        <f>Ф1_конс!C13</f>
        <v>259075000</v>
      </c>
      <c r="C55" s="80">
        <v>202939584</v>
      </c>
    </row>
    <row r="56" spans="1:4" ht="15.75" thickBot="1" x14ac:dyDescent="0.3">
      <c r="A56" s="64" t="s">
        <v>96</v>
      </c>
      <c r="B56" s="81">
        <f>SUM(B52:B55)</f>
        <v>378649214</v>
      </c>
      <c r="C56" s="82">
        <v>179199847</v>
      </c>
    </row>
    <row r="57" spans="1:4" ht="15.75" thickTop="1" x14ac:dyDescent="0.2">
      <c r="A57" s="83"/>
      <c r="B57" s="84">
        <f>[1]TS_Bank!CF6-B56</f>
        <v>0</v>
      </c>
      <c r="C57" s="85"/>
    </row>
    <row r="58" spans="1:4" ht="15" x14ac:dyDescent="0.2">
      <c r="A58" s="83"/>
      <c r="B58" s="85"/>
      <c r="C58" s="85"/>
    </row>
    <row r="59" spans="1:4" ht="15" x14ac:dyDescent="0.2">
      <c r="A59" s="86" t="s">
        <v>97</v>
      </c>
      <c r="B59" s="87" t="s">
        <v>97</v>
      </c>
      <c r="C59" s="87"/>
      <c r="D59" s="88"/>
    </row>
    <row r="60" spans="1:4" ht="15" x14ac:dyDescent="0.25">
      <c r="A60" s="31" t="s">
        <v>36</v>
      </c>
      <c r="B60" s="31" t="s">
        <v>37</v>
      </c>
      <c r="C60" s="89"/>
      <c r="D60" s="89"/>
    </row>
    <row r="61" spans="1:4" ht="15" x14ac:dyDescent="0.25">
      <c r="A61" s="32" t="s">
        <v>38</v>
      </c>
      <c r="B61" s="31" t="s">
        <v>39</v>
      </c>
      <c r="C61" s="89"/>
      <c r="D61" s="89"/>
    </row>
    <row r="62" spans="1:4" ht="15" hidden="1" x14ac:dyDescent="0.2">
      <c r="B62" s="90"/>
      <c r="C62" s="90"/>
      <c r="D62" s="91"/>
    </row>
    <row r="63" spans="1:4" ht="15" hidden="1" x14ac:dyDescent="0.2">
      <c r="D63" s="59"/>
    </row>
    <row r="64" spans="1:4" ht="15" hidden="1" x14ac:dyDescent="0.2"/>
    <row r="65" spans="1:2" ht="15" hidden="1" x14ac:dyDescent="0.2"/>
    <row r="66" spans="1:2" ht="15" hidden="1" x14ac:dyDescent="0.25">
      <c r="A66" s="92"/>
      <c r="B66" s="85"/>
    </row>
    <row r="67" spans="1:2" ht="15" hidden="1" x14ac:dyDescent="0.2"/>
    <row r="68" spans="1:2" ht="15" hidden="1" x14ac:dyDescent="0.2"/>
  </sheetData>
  <printOptions horizontalCentered="1"/>
  <pageMargins left="0.25" right="0.25" top="0.75" bottom="0.75" header="0.3" footer="0.3"/>
  <pageSetup paperSize="9" scale="53" fitToWidth="0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F1ABF-103D-460E-9ACF-EE00C9C3F42C}">
  <sheetPr>
    <tabColor theme="5" tint="0.59999389629810485"/>
  </sheetPr>
  <dimension ref="A1:IF51"/>
  <sheetViews>
    <sheetView view="pageBreakPreview" topLeftCell="A3" zoomScale="80" zoomScaleNormal="80" zoomScaleSheetLayoutView="80" workbookViewId="0">
      <selection activeCell="E13" sqref="E13"/>
    </sheetView>
  </sheetViews>
  <sheetFormatPr defaultColWidth="0" defaultRowHeight="0" customHeight="1" zeroHeight="1" x14ac:dyDescent="0.2"/>
  <cols>
    <col min="1" max="1" width="65.5703125" style="93" customWidth="1"/>
    <col min="2" max="7" width="18.5703125" style="94" customWidth="1"/>
    <col min="8" max="236" width="11.42578125" style="93" hidden="1" customWidth="1"/>
    <col min="237" max="237" width="3.5703125" style="93" hidden="1" customWidth="1"/>
    <col min="238" max="238" width="92.28515625" style="93" hidden="1" customWidth="1"/>
    <col min="239" max="239" width="3.5703125" style="93" hidden="1" customWidth="1"/>
    <col min="240" max="240" width="92.28515625" style="93" hidden="1" customWidth="1"/>
    <col min="241" max="16384" width="19.5703125" style="93" hidden="1"/>
  </cols>
  <sheetData>
    <row r="1" spans="1:7" ht="15" x14ac:dyDescent="0.25">
      <c r="C1" s="1"/>
    </row>
    <row r="2" spans="1:7" ht="15" x14ac:dyDescent="0.25">
      <c r="C2" s="1"/>
    </row>
    <row r="3" spans="1:7" ht="15" x14ac:dyDescent="0.25">
      <c r="C3" s="1"/>
    </row>
    <row r="4" spans="1:7" ht="15" x14ac:dyDescent="0.2">
      <c r="A4" s="95"/>
      <c r="B4" s="95"/>
      <c r="C4" s="95"/>
    </row>
    <row r="5" spans="1:7" ht="15" x14ac:dyDescent="0.2">
      <c r="A5" s="96"/>
      <c r="B5" s="97"/>
      <c r="C5" s="97"/>
    </row>
    <row r="6" spans="1:7" ht="15" x14ac:dyDescent="0.2">
      <c r="A6" s="98"/>
      <c r="B6" s="97"/>
      <c r="C6" s="97"/>
    </row>
    <row r="7" spans="1:7" ht="15" x14ac:dyDescent="0.25">
      <c r="A7" s="99" t="str">
        <f>CONCATENATE("Промежуточный сокращённый консолидированный отчёт об изменениях в капитале за",IF(MONTH([1]TS_Bank!$A$1)=12," год, "," период, "),"закончившийся ",DAY([1]TS_Bank!$A$1)," ",CHOOSE(MONTH([1]TS_Bank!$A$1),"января","февраля","марта","апреля","мая","июня","июля","августа","сентября","октября","ноября","декабря")," ",YEAR([1]TS_Bank!$A$1)," года")</f>
        <v>Промежуточный сокращённый консолидированный отчёт об изменениях в капитале за период, закончившийся 31 марта 2025 года</v>
      </c>
      <c r="B7" s="100"/>
      <c r="C7" s="100"/>
      <c r="D7" s="100"/>
      <c r="E7" s="100"/>
      <c r="F7" s="100"/>
      <c r="G7" s="100"/>
    </row>
    <row r="8" spans="1:7" ht="15" x14ac:dyDescent="0.2">
      <c r="A8" s="101"/>
      <c r="B8" s="100"/>
      <c r="C8" s="100"/>
      <c r="D8" s="100"/>
      <c r="E8" s="100"/>
      <c r="F8" s="100"/>
      <c r="G8" s="100"/>
    </row>
    <row r="9" spans="1:7" ht="60" x14ac:dyDescent="0.25">
      <c r="A9" s="102" t="s">
        <v>1</v>
      </c>
      <c r="B9" s="103" t="s">
        <v>28</v>
      </c>
      <c r="C9" s="103" t="s">
        <v>29</v>
      </c>
      <c r="D9" s="103" t="s">
        <v>98</v>
      </c>
      <c r="E9" s="103" t="s">
        <v>31</v>
      </c>
      <c r="F9" s="103" t="s">
        <v>99</v>
      </c>
      <c r="G9" s="103" t="s">
        <v>33</v>
      </c>
    </row>
    <row r="10" spans="1:7" ht="15" x14ac:dyDescent="0.25">
      <c r="A10" s="104" t="s">
        <v>100</v>
      </c>
      <c r="B10" s="105">
        <v>87356148</v>
      </c>
      <c r="C10" s="105">
        <v>2400340</v>
      </c>
      <c r="D10" s="105">
        <v>872129</v>
      </c>
      <c r="E10" s="105">
        <v>288028</v>
      </c>
      <c r="F10" s="105">
        <v>117416803</v>
      </c>
      <c r="G10" s="105">
        <f>SUM(B10:F10)</f>
        <v>208333448</v>
      </c>
    </row>
    <row r="11" spans="1:7" ht="15" x14ac:dyDescent="0.25">
      <c r="A11" s="106" t="str">
        <f>CONCATENATE("Прибыль за",IF(MONTH(Ф1_конс!B10)=12," год"," период"))</f>
        <v>Прибыль за период</v>
      </c>
      <c r="B11" s="107">
        <v>0</v>
      </c>
      <c r="C11" s="107">
        <v>0</v>
      </c>
      <c r="D11" s="107">
        <v>0</v>
      </c>
      <c r="E11" s="107">
        <v>0</v>
      </c>
      <c r="F11" s="107">
        <f>Ф2_конс!B37</f>
        <v>-38063845</v>
      </c>
      <c r="G11" s="107">
        <f>SUM(B11:F11)</f>
        <v>-38063845</v>
      </c>
    </row>
    <row r="12" spans="1:7" ht="15" x14ac:dyDescent="0.25">
      <c r="A12" s="106" t="s">
        <v>63</v>
      </c>
      <c r="B12" s="107"/>
      <c r="C12" s="107"/>
      <c r="D12" s="107"/>
      <c r="E12" s="108">
        <f>Ф2_конс!B41</f>
        <v>-170746</v>
      </c>
      <c r="F12" s="108"/>
      <c r="G12" s="107">
        <f>SUM(B12:F12)</f>
        <v>-170746</v>
      </c>
    </row>
    <row r="13" spans="1:7" ht="15" x14ac:dyDescent="0.25">
      <c r="A13" s="104" t="str">
        <f>CONCATENATE("Итого совокупный доход за",IF(MONTH(Ф1_конс!B10)=12," год"," период"))</f>
        <v>Итого совокупный доход за период</v>
      </c>
      <c r="B13" s="109">
        <f>SUM(B11:B12)</f>
        <v>0</v>
      </c>
      <c r="C13" s="109">
        <f t="shared" ref="C13:G13" si="0">SUM(C11:C12)</f>
        <v>0</v>
      </c>
      <c r="D13" s="109">
        <f t="shared" si="0"/>
        <v>0</v>
      </c>
      <c r="E13" s="109">
        <f t="shared" si="0"/>
        <v>-170746</v>
      </c>
      <c r="F13" s="109">
        <f t="shared" si="0"/>
        <v>-38063845</v>
      </c>
      <c r="G13" s="109">
        <f t="shared" si="0"/>
        <v>-38234591</v>
      </c>
    </row>
    <row r="14" spans="1:7" ht="15" x14ac:dyDescent="0.25">
      <c r="A14" s="106" t="s">
        <v>101</v>
      </c>
      <c r="B14" s="73">
        <f>'[1]SCF working'!AU67</f>
        <v>24500004</v>
      </c>
      <c r="C14" s="110">
        <v>0</v>
      </c>
      <c r="D14" s="110">
        <v>0</v>
      </c>
      <c r="E14" s="73">
        <v>0</v>
      </c>
      <c r="F14" s="73">
        <v>0</v>
      </c>
      <c r="G14" s="107">
        <f>SUM(B14:F14)</f>
        <v>24500004</v>
      </c>
    </row>
    <row r="15" spans="1:7" ht="15" x14ac:dyDescent="0.25">
      <c r="A15" s="106" t="s">
        <v>102</v>
      </c>
      <c r="B15" s="111">
        <v>0</v>
      </c>
      <c r="C15" s="111">
        <v>0</v>
      </c>
      <c r="D15" s="111">
        <f>[1]TS_Bank!C76</f>
        <v>-3652</v>
      </c>
      <c r="E15" s="73">
        <v>0</v>
      </c>
      <c r="F15" s="73">
        <f>-D15</f>
        <v>3652</v>
      </c>
      <c r="G15" s="111">
        <f>SUM(B15:F15)</f>
        <v>0</v>
      </c>
    </row>
    <row r="16" spans="1:7" ht="15.75" thickBot="1" x14ac:dyDescent="0.3">
      <c r="A16" s="104" t="str">
        <f>CONCATENATE(CONCATENATE(DAY(Ф1_конс!B10)," ",CHOOSE(MONTH(Ф1_конс!B10),"января","февраля","марта","апреля","мая","июня","июля","августа","сентября","октября","ноября","декабря")," ",YEAR(Ф1_конс!B10)," года")," (неаудировано)")</f>
        <v>31 марта 2025 года (неаудировано)</v>
      </c>
      <c r="B16" s="112">
        <f>B10+SUM(B13:B13)+SUM(B14:B15)</f>
        <v>111856152</v>
      </c>
      <c r="C16" s="112">
        <f t="shared" ref="C16:G16" si="1">C10+SUM(C13:C13)+SUM(C14:C15)</f>
        <v>2400340</v>
      </c>
      <c r="D16" s="112">
        <f t="shared" si="1"/>
        <v>868477</v>
      </c>
      <c r="E16" s="112">
        <f t="shared" si="1"/>
        <v>117282</v>
      </c>
      <c r="F16" s="112">
        <f t="shared" si="1"/>
        <v>79356610</v>
      </c>
      <c r="G16" s="112">
        <f t="shared" si="1"/>
        <v>194598861</v>
      </c>
    </row>
    <row r="17" spans="1:7" ht="15.75" thickTop="1" x14ac:dyDescent="0.25">
      <c r="A17" s="99"/>
      <c r="B17" s="113">
        <f>Ф1_конс!B38</f>
        <v>111856152</v>
      </c>
      <c r="C17" s="113">
        <f>Ф1_конс!B39</f>
        <v>2400340</v>
      </c>
      <c r="D17" s="113">
        <f>Ф1_конс!B40</f>
        <v>868477</v>
      </c>
      <c r="E17" s="113">
        <f>Ф1_конс!B41</f>
        <v>117282</v>
      </c>
      <c r="F17" s="113">
        <f>Ф1_конс!B42</f>
        <v>79356610</v>
      </c>
      <c r="G17" s="113">
        <f>F16-F17</f>
        <v>0</v>
      </c>
    </row>
    <row r="18" spans="1:7" ht="60" x14ac:dyDescent="0.25">
      <c r="A18" s="102" t="s">
        <v>1</v>
      </c>
      <c r="B18" s="103" t="s">
        <v>28</v>
      </c>
      <c r="C18" s="103" t="s">
        <v>29</v>
      </c>
      <c r="D18" s="103" t="s">
        <v>98</v>
      </c>
      <c r="E18" s="103" t="s">
        <v>31</v>
      </c>
      <c r="F18" s="103" t="s">
        <v>99</v>
      </c>
      <c r="G18" s="103" t="s">
        <v>33</v>
      </c>
    </row>
    <row r="19" spans="1:7" ht="15" x14ac:dyDescent="0.25">
      <c r="A19" s="104" t="s">
        <v>103</v>
      </c>
      <c r="B19" s="105">
        <v>62356145</v>
      </c>
      <c r="C19" s="105">
        <v>2400340</v>
      </c>
      <c r="D19" s="105">
        <v>886737</v>
      </c>
      <c r="E19" s="114">
        <v>0</v>
      </c>
      <c r="F19" s="105">
        <v>65176505</v>
      </c>
      <c r="G19" s="105">
        <f>SUM(B19:F19)</f>
        <v>130819727</v>
      </c>
    </row>
    <row r="20" spans="1:7" ht="15" x14ac:dyDescent="0.25">
      <c r="A20" s="106" t="str">
        <f>CONCATENATE("Прибыль за",IF(MONTH(Ф1_конс!B10)=12," год"," период"))</f>
        <v>Прибыль за период</v>
      </c>
      <c r="B20" s="115">
        <v>0</v>
      </c>
      <c r="C20" s="115">
        <v>0</v>
      </c>
      <c r="D20" s="115">
        <v>0</v>
      </c>
      <c r="E20" s="116">
        <v>0</v>
      </c>
      <c r="F20" s="115">
        <v>19122652</v>
      </c>
      <c r="G20" s="115">
        <f>SUM(B20:F20)</f>
        <v>19122652</v>
      </c>
    </row>
    <row r="21" spans="1:7" s="117" customFormat="1" ht="15" x14ac:dyDescent="0.25">
      <c r="A21" s="104" t="str">
        <f>CONCATENATE("Итого совокупный доход за",IF(MONTH(Ф1_конс!B10)=12," год"," период"))</f>
        <v>Итого совокупный доход за период</v>
      </c>
      <c r="B21" s="105">
        <f>SUM(B20:B20)</f>
        <v>0</v>
      </c>
      <c r="C21" s="105">
        <f>SUM(C20:C20)</f>
        <v>0</v>
      </c>
      <c r="D21" s="105">
        <f>SUM(D20:D20)</f>
        <v>0</v>
      </c>
      <c r="E21" s="114">
        <v>0</v>
      </c>
      <c r="F21" s="105">
        <f>SUM(F20:F20)</f>
        <v>19122652</v>
      </c>
      <c r="G21" s="105">
        <f>SUM(B21:F21)</f>
        <v>19122652</v>
      </c>
    </row>
    <row r="22" spans="1:7" s="117" customFormat="1" ht="15" x14ac:dyDescent="0.25">
      <c r="A22" s="106" t="s">
        <v>101</v>
      </c>
      <c r="B22" s="118">
        <v>0</v>
      </c>
      <c r="C22" s="118">
        <v>0</v>
      </c>
      <c r="D22" s="118">
        <v>0</v>
      </c>
      <c r="E22" s="119">
        <v>0</v>
      </c>
      <c r="F22" s="118">
        <v>0</v>
      </c>
      <c r="G22" s="115">
        <f>SUM(B22:F22)</f>
        <v>0</v>
      </c>
    </row>
    <row r="23" spans="1:7" s="117" customFormat="1" ht="15" x14ac:dyDescent="0.25">
      <c r="A23" s="106" t="s">
        <v>102</v>
      </c>
      <c r="B23" s="118"/>
      <c r="C23" s="118"/>
      <c r="D23" s="118">
        <v>-3652</v>
      </c>
      <c r="E23" s="119">
        <v>0</v>
      </c>
      <c r="F23" s="118">
        <v>3652</v>
      </c>
      <c r="G23" s="118">
        <f>SUM(B23:F23)</f>
        <v>0</v>
      </c>
    </row>
    <row r="24" spans="1:7" s="117" customFormat="1" ht="15.75" thickBot="1" x14ac:dyDescent="0.3">
      <c r="A24" s="104" t="str">
        <f>CONCATENATE(CONCATENATE(DAY(Ф1_конс!B10)," ",CHOOSE(MONTH(Ф1_конс!B10),"января","февраля","марта","апреля","мая","июня","июля","августа","сентября","октября","ноября","декабря")," ",YEAR(Ф1_конс!B10)-1," года")," (неаудировано)")</f>
        <v>31 марта 2024 года (неаудировано)</v>
      </c>
      <c r="B24" s="120">
        <f>B19+SUM(B21:B21)+SUM(B22:B23)</f>
        <v>62356145</v>
      </c>
      <c r="C24" s="120">
        <f>C19+SUM(C21:C21)+SUM(C22:C23)</f>
        <v>2400340</v>
      </c>
      <c r="D24" s="120">
        <f>D19+SUM(D21:D21)+SUM(D22:D23)</f>
        <v>883085</v>
      </c>
      <c r="E24" s="121">
        <v>0</v>
      </c>
      <c r="F24" s="120">
        <f>F19+SUM(F21:F21)+SUM(F22:F23)</f>
        <v>84302809</v>
      </c>
      <c r="G24" s="120">
        <f>G19+SUM(G21:G21)+SUM(G22:G23)</f>
        <v>149942379</v>
      </c>
    </row>
    <row r="25" spans="1:7" s="117" customFormat="1" ht="15.75" thickTop="1" x14ac:dyDescent="0.2">
      <c r="A25" s="122"/>
      <c r="B25" s="123"/>
      <c r="C25" s="123"/>
      <c r="D25" s="123"/>
      <c r="E25" s="123"/>
      <c r="F25" s="123"/>
      <c r="G25" s="123"/>
    </row>
    <row r="26" spans="1:7" s="117" customFormat="1" ht="15" x14ac:dyDescent="0.2">
      <c r="A26" s="122"/>
      <c r="B26" s="123"/>
      <c r="C26" s="123"/>
      <c r="D26" s="123"/>
      <c r="E26" s="123"/>
      <c r="F26" s="123"/>
      <c r="G26" s="123"/>
    </row>
    <row r="27" spans="1:7" ht="15" x14ac:dyDescent="0.25">
      <c r="D27" s="124"/>
      <c r="E27" s="124"/>
    </row>
    <row r="28" spans="1:7" ht="15" x14ac:dyDescent="0.25">
      <c r="A28" s="86" t="s">
        <v>97</v>
      </c>
      <c r="B28" s="125" t="s">
        <v>97</v>
      </c>
      <c r="C28" s="125"/>
      <c r="D28" s="124"/>
      <c r="E28" s="124"/>
    </row>
    <row r="29" spans="1:7" ht="15" hidden="1" x14ac:dyDescent="0.2">
      <c r="B29" s="126"/>
      <c r="C29" s="126"/>
      <c r="D29" s="91"/>
      <c r="E29" s="91"/>
    </row>
    <row r="30" spans="1:7" ht="15" hidden="1" x14ac:dyDescent="0.2"/>
    <row r="31" spans="1:7" ht="15" hidden="1" x14ac:dyDescent="0.2"/>
    <row r="32" spans="1:7" ht="15" hidden="1" x14ac:dyDescent="0.2"/>
    <row r="33" spans="1:7" ht="15" hidden="1" x14ac:dyDescent="0.2"/>
    <row r="34" spans="1:7" ht="15" hidden="1" x14ac:dyDescent="0.2"/>
    <row r="35" spans="1:7" s="117" customFormat="1" ht="15" hidden="1" x14ac:dyDescent="0.2">
      <c r="A35" s="93"/>
      <c r="B35" s="94"/>
      <c r="C35" s="94"/>
      <c r="D35" s="125"/>
      <c r="E35" s="125"/>
      <c r="F35" s="125"/>
      <c r="G35" s="125"/>
    </row>
    <row r="36" spans="1:7" s="117" customFormat="1" ht="15" hidden="1" x14ac:dyDescent="0.2">
      <c r="A36" s="93"/>
      <c r="B36" s="94"/>
      <c r="C36" s="94"/>
      <c r="D36" s="125"/>
      <c r="E36" s="125"/>
      <c r="F36" s="125"/>
      <c r="G36" s="125"/>
    </row>
    <row r="37" spans="1:7" ht="15" x14ac:dyDescent="0.25">
      <c r="A37" s="31" t="s">
        <v>36</v>
      </c>
      <c r="B37" s="31" t="s">
        <v>37</v>
      </c>
      <c r="C37" s="124"/>
    </row>
    <row r="38" spans="1:7" ht="15" x14ac:dyDescent="0.25">
      <c r="A38" s="32" t="s">
        <v>38</v>
      </c>
      <c r="B38" s="31" t="s">
        <v>39</v>
      </c>
      <c r="C38" s="124"/>
    </row>
    <row r="39" spans="1:7" ht="15" hidden="1" x14ac:dyDescent="0.2"/>
    <row r="40" spans="1:7" ht="15" hidden="1" x14ac:dyDescent="0.2"/>
    <row r="41" spans="1:7" ht="15" hidden="1" x14ac:dyDescent="0.2"/>
    <row r="42" spans="1:7" ht="15" hidden="1" customHeight="1" x14ac:dyDescent="0.2"/>
    <row r="43" spans="1:7" ht="15" hidden="1" customHeight="1" x14ac:dyDescent="0.2"/>
    <row r="44" spans="1:7" ht="15" hidden="1" customHeight="1" x14ac:dyDescent="0.2"/>
    <row r="45" spans="1:7" ht="15" hidden="1" customHeight="1" x14ac:dyDescent="0.2"/>
    <row r="46" spans="1:7" ht="15" hidden="1" customHeight="1" x14ac:dyDescent="0.2"/>
    <row r="47" spans="1:7" ht="15" hidden="1" customHeight="1" x14ac:dyDescent="0.2"/>
    <row r="48" spans="1:7" ht="15" hidden="1" customHeight="1" x14ac:dyDescent="0.2"/>
    <row r="49" ht="15" hidden="1" customHeight="1" x14ac:dyDescent="0.2"/>
    <row r="50" ht="15" hidden="1" customHeight="1" x14ac:dyDescent="0.2"/>
    <row r="51" ht="15" hidden="1" customHeight="1" x14ac:dyDescent="0.2"/>
  </sheetData>
  <mergeCells count="1">
    <mergeCell ref="A4:C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Ф1_конс</vt:lpstr>
      <vt:lpstr>Ф2_конс</vt:lpstr>
      <vt:lpstr>Ф3_конс</vt:lpstr>
      <vt:lpstr>Ф4_конс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Мырзабек Жалгас Асқарұлы</dc:creator>
  <cp:lastModifiedBy>Мырзабек Жалгас Асқарұлы</cp:lastModifiedBy>
  <dcterms:created xsi:type="dcterms:W3CDTF">2025-05-15T05:24:47Z</dcterms:created>
  <dcterms:modified xsi:type="dcterms:W3CDTF">2025-05-15T05:26:10Z</dcterms:modified>
</cp:coreProperties>
</file>