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T:\Buhgalteria\Бухгалтерия_АО Фридом Финанс\ОТЧЕТЫ\Квартальные отчеты АО Фридом Финанс\2019\KASE\1 кв18\полная ФО\"/>
    </mc:Choice>
  </mc:AlternateContent>
  <xr:revisionPtr revIDLastSave="0" documentId="13_ncr:1_{F6D36A32-D568-4370-B080-CDB6CBC5B8EE}" xr6:coauthVersionLast="43" xr6:coauthVersionMax="43" xr10:uidLastSave="{00000000-0000-0000-0000-000000000000}"/>
  <bookViews>
    <workbookView xWindow="-120" yWindow="-120" windowWidth="29040" windowHeight="15840" activeTab="3" xr2:uid="{00000000-000D-0000-FFFF-FFFF00000000}"/>
  </bookViews>
  <sheets>
    <sheet name="ББ" sheetId="1" r:id="rId1"/>
    <sheet name="ОПиУ" sheetId="2" r:id="rId2"/>
    <sheet name="Движение капитала" sheetId="3" r:id="rId3"/>
    <sheet name="Движение денег" sheetId="17" r:id="rId4"/>
  </sheets>
  <externalReferences>
    <externalReference r:id="rId5"/>
  </externalReferences>
  <definedNames>
    <definedName name="_xlnm.Print_Area" localSheetId="0">ББ!$A$1:$C$55</definedName>
    <definedName name="_xlnm.Print_Area" localSheetId="3">'Движение денег'!$A$1:$E$71</definedName>
    <definedName name="_xlnm.Print_Area" localSheetId="2">'Движение капитала'!$A$1:$I$34</definedName>
    <definedName name="_xlnm.Print_Area" localSheetId="1">ОПиУ!$A$1:$D$57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9" i="17" l="1"/>
  <c r="A67" i="17"/>
  <c r="B64" i="17"/>
  <c r="B62" i="17"/>
  <c r="D59" i="17"/>
  <c r="B57" i="17"/>
  <c r="B56" i="17"/>
  <c r="B55" i="17"/>
  <c r="B53" i="17"/>
  <c r="B59" i="17" s="1"/>
  <c r="D50" i="17"/>
  <c r="D61" i="17" s="1"/>
  <c r="D48" i="17"/>
  <c r="B48" i="17"/>
  <c r="B50" i="17" s="1"/>
  <c r="B42" i="17"/>
  <c r="D39" i="17"/>
  <c r="D44" i="17" s="1"/>
  <c r="B38" i="17"/>
  <c r="B37" i="17"/>
  <c r="B36" i="17"/>
  <c r="D35" i="17"/>
  <c r="B35" i="17"/>
  <c r="B34" i="17"/>
  <c r="B33" i="17"/>
  <c r="B32" i="17"/>
  <c r="B27" i="17" s="1"/>
  <c r="B39" i="17" s="1"/>
  <c r="B44" i="17" s="1"/>
  <c r="B31" i="17"/>
  <c r="B30" i="17"/>
  <c r="B29" i="17"/>
  <c r="D27" i="17"/>
  <c r="B23" i="17"/>
  <c r="B21" i="17"/>
  <c r="B20" i="17"/>
  <c r="B19" i="17"/>
  <c r="B18" i="17"/>
  <c r="B17" i="17"/>
  <c r="B16" i="17"/>
  <c r="B14" i="17"/>
  <c r="D13" i="17"/>
  <c r="D23" i="17" s="1"/>
  <c r="B13" i="17"/>
  <c r="B12" i="17"/>
  <c r="A31" i="3"/>
  <c r="A29" i="3"/>
  <c r="H18" i="3"/>
  <c r="F18" i="3"/>
  <c r="D18" i="3"/>
  <c r="B18" i="3"/>
  <c r="H16" i="3"/>
  <c r="H15" i="3"/>
  <c r="H14" i="3"/>
  <c r="H13" i="3"/>
  <c r="H12" i="3"/>
  <c r="H10" i="3"/>
  <c r="A4" i="3"/>
  <c r="B61" i="17" l="1"/>
  <c r="D73" i="17"/>
  <c r="D66" i="17"/>
  <c r="B58" i="2"/>
  <c r="B73" i="17" l="1"/>
  <c r="B66" i="17"/>
  <c r="B37" i="1"/>
  <c r="B39" i="1"/>
  <c r="B27" i="1"/>
  <c r="B25" i="1"/>
  <c r="C46" i="1"/>
  <c r="C12" i="1"/>
  <c r="C10" i="1"/>
  <c r="A53" i="2" l="1"/>
  <c r="A51" i="2"/>
  <c r="C49" i="2" l="1"/>
  <c r="B46" i="1"/>
  <c r="C39" i="1"/>
  <c r="C27" i="1"/>
  <c r="B49" i="2" l="1"/>
  <c r="B48" i="1"/>
  <c r="C48" i="1"/>
  <c r="C56" i="1" s="1"/>
  <c r="B49" i="1" l="1"/>
  <c r="B56" i="1"/>
</calcChain>
</file>

<file path=xl/sharedStrings.xml><?xml version="1.0" encoding="utf-8"?>
<sst xmlns="http://schemas.openxmlformats.org/spreadsheetml/2006/main" count="171" uniqueCount="126">
  <si>
    <t>-</t>
  </si>
  <si>
    <t>АКЦИОНЕРНОЕ ОБЩЕСТВО «ФРИДОМ ФИНАНС»</t>
  </si>
  <si>
    <t>(в тысячах казахстанских тенге)</t>
  </si>
  <si>
    <t xml:space="preserve">ОТЧЕТ О ФИНАНСОВОМ ПОЛОЖЕНИИ </t>
  </si>
  <si>
    <t>31 декабря</t>
  </si>
  <si>
    <t>Прочие активы</t>
  </si>
  <si>
    <t>Кредиторская задолженность</t>
  </si>
  <si>
    <t>Прочие обязательства</t>
  </si>
  <si>
    <t>ИТОГО ОБЯЗАТЕЛЬСТВА</t>
  </si>
  <si>
    <t>ИТОГО КАПИТАЛ</t>
  </si>
  <si>
    <t xml:space="preserve">ОТЧЕТ ОБ ИЗМЕНЕНИЯХ КАПИТАЛА </t>
  </si>
  <si>
    <t>Фонд переоценки инвестиций, имеющихся в наличии для продажи</t>
  </si>
  <si>
    <t>Чистая прибыль</t>
  </si>
  <si>
    <t>Выпуск простых акций</t>
  </si>
  <si>
    <t>АКТИВЫ</t>
  </si>
  <si>
    <t>Денежные средства и эквиваленты денежных средств</t>
  </si>
  <si>
    <t>Вклады размещенные (за вычетом резервов на обесценение)</t>
  </si>
  <si>
    <t xml:space="preserve">Операции «обратное РЕПО» </t>
  </si>
  <si>
    <t>Ценные бумаги, оцениваемые по справедливой стоимости,</t>
  </si>
  <si>
    <t xml:space="preserve"> изменения которых отражаются в составе прибыли или убытка</t>
  </si>
  <si>
    <t>Ценные бумаги, имеющиеся в наличии для продажи (за вычетом резервов на обесценение)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</si>
  <si>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</si>
  <si>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</si>
  <si>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 xml:space="preserve">Дебиторская задолженность                                                                                                </t>
  </si>
  <si>
    <t>Начисленные комиссионные вознаграждения к получению</t>
  </si>
  <si>
    <t>Текущее налоговое требование</t>
  </si>
  <si>
    <t>Авансы выданные и предоплата</t>
  </si>
  <si>
    <t>ИТОГО АКТИВОВ</t>
  </si>
  <si>
    <t>ОБЯЗАТЕЛЬСТВА</t>
  </si>
  <si>
    <t>Обязательства по соглашениям «РЕПО»</t>
  </si>
  <si>
    <t>Резервы</t>
  </si>
  <si>
    <t>Начисленные комиссионные расходы к оплате</t>
  </si>
  <si>
    <t>Текущее налоговое обязательство</t>
  </si>
  <si>
    <t>КАПИТАЛ</t>
  </si>
  <si>
    <t>Уставный капитал</t>
  </si>
  <si>
    <t>Резервный капитал</t>
  </si>
  <si>
    <t>ИТОГО КАПИТАЛ И ОБЯЗАТЕЛЬСТВА</t>
  </si>
  <si>
    <t>Комиссионные вознаграждения</t>
  </si>
  <si>
    <t>Доходы от реализации активов</t>
  </si>
  <si>
    <t>Расходы, связанные с выплатой вознаграждения</t>
  </si>
  <si>
    <t>Комиссионные расходы</t>
  </si>
  <si>
    <t>Расходы от реализации или безвозмездной передачи активов</t>
  </si>
  <si>
    <t>Расходы от операций с производными финансовыми инструментами</t>
  </si>
  <si>
    <t>Операционные расходы</t>
  </si>
  <si>
    <t>Прочие расходы</t>
  </si>
  <si>
    <t>Акционерный капитал – простые</t>
  </si>
  <si>
    <t>акции</t>
  </si>
  <si>
    <t>Итого</t>
  </si>
  <si>
    <t>капитал</t>
  </si>
  <si>
    <t>Нераспределенная прибыль</t>
  </si>
  <si>
    <t>Выпущенные долговые ценные бумаги</t>
  </si>
  <si>
    <t>Выплата дивидендов</t>
  </si>
  <si>
    <t>Доходы, связанные с получением вознаграждения</t>
  </si>
  <si>
    <t>Доходы от купли-продажи финансовых активов (нетто)</t>
  </si>
  <si>
    <t>Доходы/(расходы)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</si>
  <si>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Доходы/ (расходы) от операций с иностранной валютой (нетто)</t>
  </si>
  <si>
    <t>Доходы от переоценки иностранной валюты (нетто)</t>
  </si>
  <si>
    <t>Прочие доходы/(расходы)</t>
  </si>
  <si>
    <t>ИТОГО ДОХОДОВ</t>
  </si>
  <si>
    <t>ИТОГО РАСХОДОВ</t>
  </si>
  <si>
    <t>ЧИСТАЯ ПРИБЫЛЬ ДО УПЛАТЫ КОРПОРАТИВНОГО ПОДОХОДНОГО НАЛОГА</t>
  </si>
  <si>
    <t>Расход по налогу на прибыль</t>
  </si>
  <si>
    <t>ИТОГО ЧИСТАЯ ПРИБЫЛЬ ЗА ПЕРИОД</t>
  </si>
  <si>
    <t>Накопленная прибыль</t>
  </si>
  <si>
    <t xml:space="preserve">ОТЧЕТ О ДВИЖЕНИИ ДЕНЕЖНЫХ СРЕДСТВ </t>
  </si>
  <si>
    <t>ДВИЖЕНИЕ ДЕНЕЖНЫХ СРЕДСТВ ОТ</t>
  </si>
  <si>
    <t>ОПЕРАЦИОННОЙ ДЕЯТЕЛЬНОСТИ:</t>
  </si>
  <si>
    <t xml:space="preserve">Прибыль до налогообложения </t>
  </si>
  <si>
    <t>Корректировки:</t>
  </si>
  <si>
    <t>Амортизация премии по выпущенным облигациям</t>
  </si>
  <si>
    <t>Чистое изменение в начисленных процентах</t>
  </si>
  <si>
    <t>Приток денежных средств от операционной деятельности</t>
  </si>
  <si>
    <t>до изменений в операционных активах и обязательствах</t>
  </si>
  <si>
    <t>Изменения в операционных активах и обязательствах</t>
  </si>
  <si>
    <t>Увеличение операционных активов:</t>
  </si>
  <si>
    <t>Обязательства по соглашениям обратного РЕПО</t>
  </si>
  <si>
    <t>Финансовые активы по справедливой стоимости через прибыль или убыток</t>
  </si>
  <si>
    <t>Дебиторская задолженность</t>
  </si>
  <si>
    <t>Авансы выданные</t>
  </si>
  <si>
    <r>
      <t>У</t>
    </r>
    <r>
      <rPr>
        <b/>
        <sz val="9"/>
        <color theme="1"/>
        <rFont val="Times New Roman"/>
        <family val="1"/>
        <charset val="204"/>
      </rPr>
      <t>величение</t>
    </r>
    <r>
      <rPr>
        <b/>
        <sz val="9"/>
        <color rgb="FF000000"/>
        <rFont val="Times New Roman"/>
        <family val="1"/>
        <charset val="204"/>
      </rPr>
      <t xml:space="preserve"> в операционных обязательствах:</t>
    </r>
  </si>
  <si>
    <t>Обязательства по соглашениям прямого РЕПО</t>
  </si>
  <si>
    <t>Отток денежных средств от операционной деятельности до налогообложения</t>
  </si>
  <si>
    <t>Налог на прибыль уплаченный</t>
  </si>
  <si>
    <t>ДВИЖЕНИЕ ДЕНЕЖНЫХ СРЕДСТВ ОТ ИНВЕСТИЦИОННОЙ ДЕЯТЕЛЬНОСТИ:</t>
  </si>
  <si>
    <t>Чистый отток денежных средств от инвестиционной деятельности</t>
  </si>
  <si>
    <t>ДВИЖЕНИЕ ДЕНЕЖНЫХ СРЕДСТВ ОТ ФИНАНСОВОЙ ДЕЯТЕЛЬНОСТИ:</t>
  </si>
  <si>
    <t xml:space="preserve">Поступления от выпуска простых акций </t>
  </si>
  <si>
    <t>Поступления от размещения облигаций</t>
  </si>
  <si>
    <t>Выкуп размещенных облигаций</t>
  </si>
  <si>
    <t xml:space="preserve">Чистый приток денежных средств от финансовой деятельности  </t>
  </si>
  <si>
    <t>ДЕНЕЖНЫЕ СРЕДСТВА И ИХ ЭКВИВАЛЕНТЫ,</t>
  </si>
  <si>
    <t>на начало отчетного периода</t>
  </si>
  <si>
    <t>на конец отчетного периода</t>
  </si>
  <si>
    <t>2018 года</t>
  </si>
  <si>
    <t>Займы полученные</t>
  </si>
  <si>
    <t>Доходы от восстановления резервов по ценным бумагам, вкладам, дебиторской задолженности и условным обязательствам (нетто)</t>
  </si>
  <si>
    <t>активы АО "Асыл Инвест" при присоединении</t>
  </si>
  <si>
    <t>ЦБ АО "Асыл Инвест" после ликвидации</t>
  </si>
  <si>
    <t>Телефон: +7 (727) 311-10-64 вн.645</t>
  </si>
  <si>
    <t>Место для печати</t>
  </si>
  <si>
    <t>Запасы</t>
  </si>
  <si>
    <t>Доходы от операций с производными финансовыми инструментами</t>
  </si>
  <si>
    <t>Износ и амортизация</t>
  </si>
  <si>
    <t>Нереализованный убыток/(прибыль) по операциям с финансовыми активами, по справедливой стоимости через прибыль или убыток</t>
  </si>
  <si>
    <t>(Прибыль)/убыток от продажи основных средств и нематериальных активов</t>
  </si>
  <si>
    <t>Начисленные расходы по отпускам</t>
  </si>
  <si>
    <t>Чистый нереализованный убыток/(прибыль) по операциям с иностранной валютой</t>
  </si>
  <si>
    <t>Чистые денежные средства использованные в операционной деятельности</t>
  </si>
  <si>
    <t>Приобретение/Продажа основных средств и нематериальных активов</t>
  </si>
  <si>
    <t xml:space="preserve">ЧИСТОЕ УВЕЛИЧЕНИЕ/(УМЕНЬШЕНИЕ) ДЕНЕЖНЫХ СРЕДСТВ И ИХ ЭКВИВАЛЕНТОВ  </t>
  </si>
  <si>
    <t>НА 31 МАРТА 2019 ГОДА</t>
  </si>
  <si>
    <t>Активы по аренде</t>
  </si>
  <si>
    <t>Обязательства по аренде</t>
  </si>
  <si>
    <t>31 марта</t>
  </si>
  <si>
    <t>2019 года</t>
  </si>
  <si>
    <t>ОТЧЕТ О ПРИБЫЛЯХ И УБЫТКАХ ЗА 3 МЕСЯЦА, ЗАКОНЧИВШИХСЯ 31 МАРТА 2019 ГОДА</t>
  </si>
  <si>
    <t>за 3 месяца, закончившихся</t>
  </si>
  <si>
    <t>31 марта 2019 года</t>
  </si>
  <si>
    <t>ЗА 3 МЕСЯЦА, ЗАКОНЧИВШИХСЯ 31 МАРТА 2019 ГОДА</t>
  </si>
  <si>
    <t>Погашение обязательств по выпущенным облигациям</t>
  </si>
  <si>
    <t>Председатель Правления _______________________ /Миникеев Р. Д.  Дата  подписания 04.04.2019 г.</t>
  </si>
  <si>
    <t>Главный бухгалтер ___________________________ / Хон Т.Э. Дата подписания 04.04.2019 г.</t>
  </si>
  <si>
    <t>01 января 2018 года</t>
  </si>
  <si>
    <t>31 марта 2018 года</t>
  </si>
  <si>
    <t>01 января 2019 года</t>
  </si>
  <si>
    <t>Расходы по резервам на возможные потери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</si>
</sst>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_);_(&quot;$&quot;* \(#,##0\);_(&quot;$&quot;* &quot;-&quot;_);_(@_)"/>
    <numFmt numFmtId="165" formatCode="_(* #,##0.00_);_(* \(#,##0.00\);_(* &quot;-&quot;??_);_(@_)"/>
    <numFmt numFmtId="166" formatCode="_-* #,##0_р_._-;\-* #,##0_р_._-;_-* &quot;-&quot;_р_._-;_-@_-"/>
    <numFmt numFmtId="167" formatCode="_-* #,##0.00_р_._-;\-* #,##0.00_р_._-;_-* &quot;-&quot;??_р_._-;_-@_-"/>
    <numFmt numFmtId="168" formatCode="_([$€]* #,##0.00_);_([$€]* \(#,##0.00\);_([$€]* &quot;-&quot;??_);_(@_)"/>
    <numFmt numFmtId="169" formatCode="_-* #,##0.00_K_Z_T_-;\-* #,##0.00_K_Z_T_-;_-* &quot;-&quot;??_K_Z_T_-;_-@_-"/>
    <numFmt numFmtId="170" formatCode="_-* #,##0.00[$€]_-;\-* #,##0.00[$€]_-;_-* &quot;-&quot;??[$€]_-;_-@_-"/>
    <numFmt numFmtId="171" formatCode="_-* #&quot;,&quot;##0\ _р_._-;\-* #&quot;,&quot;##0\ _р_._-;_-* &quot;-&quot;\ _р_._-;_-@_-"/>
    <numFmt numFmtId="172" formatCode="_-* #&quot;,&quot;##0.00\ _р_._-;\-* #&quot;,&quot;##0.00\ _р_._-;_-* &quot;-&quot;??\ _р_._-;_-@_-"/>
    <numFmt numFmtId="173" formatCode="_-* #,##0_р_._-;\-* #,##0_р_._-;_-* &quot;-&quot;??_р_._-;_-@_-"/>
    <numFmt numFmtId="174" formatCode="[$-409]d\-mmm\-yy;@"/>
    <numFmt numFmtId="175" formatCode="#,##0_);\(#,##0\);\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9"/>
      <color theme="0"/>
      <name val="Arial"/>
      <family val="2"/>
      <charset val="204"/>
    </font>
    <font>
      <sz val="10"/>
      <name val="Arial Cy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13">
    <xf numFmtId="0" fontId="0" fillId="0" borderId="0"/>
    <xf numFmtId="0" fontId="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168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28" fillId="0" borderId="0"/>
    <xf numFmtId="0" fontId="29" fillId="0" borderId="0">
      <alignment horizontal="right" vertical="top"/>
    </xf>
    <xf numFmtId="0" fontId="29" fillId="0" borderId="0">
      <alignment horizontal="left" vertical="top"/>
    </xf>
    <xf numFmtId="0" fontId="29" fillId="0" borderId="0">
      <alignment horizontal="right" vertical="top"/>
    </xf>
    <xf numFmtId="0" fontId="30" fillId="0" borderId="0">
      <alignment horizontal="center" vertical="top"/>
    </xf>
    <xf numFmtId="0" fontId="29" fillId="0" borderId="0">
      <alignment horizontal="left" vertical="top"/>
    </xf>
    <xf numFmtId="0" fontId="29" fillId="0" borderId="0">
      <alignment horizontal="left" vertical="top"/>
    </xf>
    <xf numFmtId="0" fontId="29" fillId="0" borderId="0">
      <alignment horizontal="left" vertical="top"/>
    </xf>
    <xf numFmtId="0" fontId="29" fillId="0" borderId="0">
      <alignment horizontal="left" vertical="top"/>
    </xf>
    <xf numFmtId="0" fontId="30" fillId="0" borderId="0">
      <alignment horizontal="center" vertical="top"/>
    </xf>
    <xf numFmtId="0" fontId="31" fillId="0" borderId="0">
      <alignment horizontal="center" vertical="top"/>
    </xf>
    <xf numFmtId="0" fontId="30" fillId="0" borderId="0">
      <alignment horizontal="center" vertical="top"/>
    </xf>
    <xf numFmtId="0" fontId="30" fillId="0" borderId="0">
      <alignment horizontal="center" vertical="top"/>
    </xf>
    <xf numFmtId="0" fontId="29" fillId="0" borderId="0">
      <alignment horizontal="left" vertical="top"/>
    </xf>
    <xf numFmtId="0" fontId="29" fillId="0" borderId="0">
      <alignment horizontal="right" vertical="top"/>
    </xf>
    <xf numFmtId="0" fontId="29" fillId="0" borderId="0">
      <alignment horizontal="right" vertical="top"/>
    </xf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5" fillId="0" borderId="0"/>
    <xf numFmtId="0" fontId="7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10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5" fillId="23" borderId="8" applyNumberFormat="0" applyFont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9" applyNumberFormat="0" applyFill="0" applyAlignment="0" applyProtection="0"/>
    <xf numFmtId="0" fontId="4" fillId="0" borderId="0"/>
    <xf numFmtId="0" fontId="26" fillId="0" borderId="0" applyNumberForma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8" fillId="0" borderId="0">
      <alignment vertical="center"/>
    </xf>
    <xf numFmtId="167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74" fontId="48" fillId="0" borderId="0"/>
    <xf numFmtId="0" fontId="2" fillId="0" borderId="0"/>
  </cellStyleXfs>
  <cellXfs count="149">
    <xf numFmtId="0" fontId="0" fillId="0" borderId="0" xfId="0"/>
    <xf numFmtId="0" fontId="35" fillId="24" borderId="0" xfId="0" applyFont="1" applyFill="1" applyAlignment="1">
      <alignment horizontal="left" vertical="center"/>
    </xf>
    <xf numFmtId="0" fontId="0" fillId="24" borderId="0" xfId="0" applyFill="1"/>
    <xf numFmtId="0" fontId="35" fillId="24" borderId="0" xfId="0" applyFont="1" applyFill="1" applyAlignment="1">
      <alignment horizontal="justify" vertical="center"/>
    </xf>
    <xf numFmtId="0" fontId="36" fillId="24" borderId="0" xfId="0" applyFont="1" applyFill="1" applyAlignment="1">
      <alignment vertical="center"/>
    </xf>
    <xf numFmtId="0" fontId="37" fillId="24" borderId="0" xfId="0" applyFont="1" applyFill="1" applyAlignment="1">
      <alignment vertical="center"/>
    </xf>
    <xf numFmtId="0" fontId="34" fillId="24" borderId="0" xfId="0" applyFont="1" applyFill="1"/>
    <xf numFmtId="0" fontId="0" fillId="24" borderId="0" xfId="0" applyFill="1" applyAlignment="1">
      <alignment horizontal="center"/>
    </xf>
    <xf numFmtId="0" fontId="32" fillId="24" borderId="0" xfId="0" applyFont="1" applyFill="1" applyAlignment="1">
      <alignment horizontal="right" vertical="center"/>
    </xf>
    <xf numFmtId="3" fontId="32" fillId="24" borderId="0" xfId="0" applyNumberFormat="1" applyFont="1" applyFill="1" applyAlignment="1">
      <alignment horizontal="right" vertical="center"/>
    </xf>
    <xf numFmtId="0" fontId="32" fillId="24" borderId="10" xfId="0" applyFont="1" applyFill="1" applyBorder="1" applyAlignment="1">
      <alignment horizontal="right" vertical="center"/>
    </xf>
    <xf numFmtId="0" fontId="34" fillId="24" borderId="0" xfId="0" applyFont="1" applyFill="1" applyAlignment="1">
      <alignment vertical="center" wrapText="1"/>
    </xf>
    <xf numFmtId="0" fontId="32" fillId="24" borderId="10" xfId="0" applyFont="1" applyFill="1" applyBorder="1" applyAlignment="1">
      <alignment horizontal="right" vertical="center" wrapText="1"/>
    </xf>
    <xf numFmtId="0" fontId="33" fillId="24" borderId="0" xfId="0" applyFont="1" applyFill="1" applyAlignment="1">
      <alignment vertical="center" wrapText="1"/>
    </xf>
    <xf numFmtId="0" fontId="32" fillId="24" borderId="0" xfId="0" applyFont="1" applyFill="1" applyAlignment="1">
      <alignment horizontal="right" vertical="center" wrapText="1"/>
    </xf>
    <xf numFmtId="3" fontId="38" fillId="24" borderId="0" xfId="0" applyNumberFormat="1" applyFont="1" applyFill="1" applyAlignment="1">
      <alignment horizontal="right" vertical="center"/>
    </xf>
    <xf numFmtId="3" fontId="38" fillId="24" borderId="12" xfId="0" applyNumberFormat="1" applyFont="1" applyFill="1" applyBorder="1" applyAlignment="1">
      <alignment horizontal="right" vertical="center"/>
    </xf>
    <xf numFmtId="0" fontId="38" fillId="24" borderId="12" xfId="0" applyFont="1" applyFill="1" applyBorder="1" applyAlignment="1">
      <alignment horizontal="right" vertical="center" wrapText="1"/>
    </xf>
    <xf numFmtId="0" fontId="32" fillId="24" borderId="0" xfId="0" applyFont="1" applyFill="1" applyAlignment="1">
      <alignment vertical="center" wrapText="1"/>
    </xf>
    <xf numFmtId="0" fontId="33" fillId="24" borderId="0" xfId="0" applyFont="1" applyFill="1" applyAlignment="1">
      <alignment horizontal="center" vertical="center" wrapText="1"/>
    </xf>
    <xf numFmtId="0" fontId="38" fillId="24" borderId="0" xfId="0" applyFont="1" applyFill="1" applyAlignment="1">
      <alignment horizontal="right" vertical="center" wrapText="1"/>
    </xf>
    <xf numFmtId="0" fontId="38" fillId="24" borderId="0" xfId="0" applyFont="1" applyFill="1" applyAlignment="1">
      <alignment horizontal="center" vertical="center" wrapText="1"/>
    </xf>
    <xf numFmtId="0" fontId="38" fillId="24" borderId="0" xfId="0" applyFont="1" applyFill="1" applyAlignment="1">
      <alignment vertical="center" wrapText="1"/>
    </xf>
    <xf numFmtId="173" fontId="34" fillId="24" borderId="0" xfId="108" applyNumberFormat="1" applyFont="1" applyFill="1" applyAlignment="1">
      <alignment horizontal="right" vertical="center" wrapText="1"/>
    </xf>
    <xf numFmtId="0" fontId="34" fillId="24" borderId="0" xfId="0" applyFont="1" applyFill="1" applyAlignment="1">
      <alignment horizontal="right" vertical="center" wrapText="1"/>
    </xf>
    <xf numFmtId="3" fontId="34" fillId="24" borderId="11" xfId="0" applyNumberFormat="1" applyFont="1" applyFill="1" applyBorder="1" applyAlignment="1">
      <alignment horizontal="right" vertical="center" wrapText="1"/>
    </xf>
    <xf numFmtId="0" fontId="39" fillId="24" borderId="0" xfId="1" applyFont="1" applyFill="1"/>
    <xf numFmtId="0" fontId="41" fillId="24" borderId="0" xfId="1" applyFont="1" applyFill="1" applyAlignment="1">
      <alignment horizontal="center"/>
    </xf>
    <xf numFmtId="0" fontId="39" fillId="24" borderId="0" xfId="1" applyFont="1" applyFill="1" applyAlignment="1">
      <alignment horizontal="center"/>
    </xf>
    <xf numFmtId="0" fontId="40" fillId="24" borderId="0" xfId="0" applyFont="1" applyFill="1"/>
    <xf numFmtId="0" fontId="40" fillId="24" borderId="0" xfId="1" applyFont="1" applyFill="1" applyAlignment="1">
      <alignment horizontal="left"/>
    </xf>
    <xf numFmtId="0" fontId="42" fillId="24" borderId="0" xfId="1" applyFont="1" applyFill="1" applyAlignment="1">
      <alignment horizontal="left"/>
    </xf>
    <xf numFmtId="0" fontId="42" fillId="24" borderId="0" xfId="1" applyFont="1" applyFill="1" applyAlignment="1">
      <alignment horizontal="center"/>
    </xf>
    <xf numFmtId="0" fontId="40" fillId="24" borderId="0" xfId="1" applyFont="1" applyFill="1" applyAlignment="1">
      <alignment horizontal="center"/>
    </xf>
    <xf numFmtId="0" fontId="39" fillId="24" borderId="0" xfId="1" applyFont="1" applyFill="1" applyAlignment="1">
      <alignment vertical="center"/>
    </xf>
    <xf numFmtId="0" fontId="41" fillId="24" borderId="0" xfId="1" applyFont="1" applyFill="1" applyAlignment="1">
      <alignment horizontal="center" vertical="center"/>
    </xf>
    <xf numFmtId="0" fontId="39" fillId="24" borderId="0" xfId="1" applyFont="1" applyFill="1" applyAlignment="1">
      <alignment horizontal="center" vertical="center"/>
    </xf>
    <xf numFmtId="0" fontId="39" fillId="24" borderId="0" xfId="1" applyFont="1" applyFill="1" applyAlignment="1">
      <alignment horizontal="center" vertical="top" wrapText="1"/>
    </xf>
    <xf numFmtId="1" fontId="40" fillId="24" borderId="0" xfId="1" applyNumberFormat="1" applyFont="1" applyFill="1" applyAlignment="1">
      <alignment vertical="center"/>
    </xf>
    <xf numFmtId="1" fontId="40" fillId="24" borderId="0" xfId="1" applyNumberFormat="1" applyFont="1" applyFill="1" applyAlignment="1">
      <alignment horizontal="center" vertical="center"/>
    </xf>
    <xf numFmtId="0" fontId="40" fillId="24" borderId="0" xfId="1" applyFont="1" applyFill="1" applyAlignment="1">
      <alignment vertical="center"/>
    </xf>
    <xf numFmtId="3" fontId="39" fillId="24" borderId="0" xfId="1" applyNumberFormat="1" applyFont="1" applyFill="1" applyAlignment="1">
      <alignment horizontal="right" vertical="center"/>
    </xf>
    <xf numFmtId="3" fontId="40" fillId="24" borderId="0" xfId="1" applyNumberFormat="1" applyFont="1" applyFill="1" applyAlignment="1">
      <alignment horizontal="right" vertical="center"/>
    </xf>
    <xf numFmtId="3" fontId="40" fillId="24" borderId="0" xfId="0" applyNumberFormat="1" applyFont="1" applyFill="1"/>
    <xf numFmtId="0" fontId="40" fillId="24" borderId="0" xfId="1" applyFont="1" applyFill="1" applyAlignment="1">
      <alignment vertical="center" wrapText="1"/>
    </xf>
    <xf numFmtId="0" fontId="42" fillId="24" borderId="0" xfId="0" applyFont="1" applyFill="1"/>
    <xf numFmtId="4" fontId="40" fillId="24" borderId="0" xfId="0" applyNumberFormat="1" applyFont="1" applyFill="1"/>
    <xf numFmtId="0" fontId="39" fillId="24" borderId="0" xfId="1" applyFont="1" applyFill="1" applyAlignment="1">
      <alignment vertical="center" wrapText="1"/>
    </xf>
    <xf numFmtId="0" fontId="40" fillId="24" borderId="0" xfId="1" applyFont="1" applyFill="1" applyAlignment="1">
      <alignment horizontal="right"/>
    </xf>
    <xf numFmtId="173" fontId="40" fillId="24" borderId="0" xfId="82" applyNumberFormat="1" applyFont="1" applyFill="1" applyAlignment="1">
      <alignment horizontal="right"/>
    </xf>
    <xf numFmtId="3" fontId="40" fillId="24" borderId="0" xfId="1" applyNumberFormat="1" applyFont="1" applyFill="1" applyAlignment="1">
      <alignment horizontal="right"/>
    </xf>
    <xf numFmtId="3" fontId="40" fillId="24" borderId="0" xfId="1" applyNumberFormat="1" applyFont="1" applyFill="1" applyAlignment="1">
      <alignment horizontal="center"/>
    </xf>
    <xf numFmtId="0" fontId="40" fillId="24" borderId="0" xfId="1" applyFont="1" applyFill="1"/>
    <xf numFmtId="0" fontId="40" fillId="24" borderId="0" xfId="1" applyFont="1" applyFill="1" applyAlignment="1">
      <alignment horizontal="right" vertical="center"/>
    </xf>
    <xf numFmtId="0" fontId="42" fillId="24" borderId="0" xfId="0" applyFont="1" applyFill="1" applyAlignment="1">
      <alignment horizontal="right"/>
    </xf>
    <xf numFmtId="0" fontId="40" fillId="24" borderId="0" xfId="0" applyFont="1" applyFill="1" applyAlignment="1">
      <alignment horizontal="right"/>
    </xf>
    <xf numFmtId="0" fontId="36" fillId="24" borderId="0" xfId="0" applyFont="1" applyFill="1" applyAlignment="1">
      <alignment horizontal="justify" vertical="center"/>
    </xf>
    <xf numFmtId="0" fontId="0" fillId="24" borderId="0" xfId="0" applyFill="1" applyAlignment="1">
      <alignment vertical="top" wrapText="1"/>
    </xf>
    <xf numFmtId="3" fontId="34" fillId="24" borderId="0" xfId="0" applyNumberFormat="1" applyFont="1" applyFill="1" applyAlignment="1">
      <alignment horizontal="right" vertical="center" wrapText="1"/>
    </xf>
    <xf numFmtId="0" fontId="33" fillId="24" borderId="0" xfId="0" applyFont="1" applyFill="1" applyAlignment="1">
      <alignment horizontal="right" vertical="center" wrapText="1"/>
    </xf>
    <xf numFmtId="3" fontId="33" fillId="24" borderId="11" xfId="0" applyNumberFormat="1" applyFont="1" applyFill="1" applyBorder="1" applyAlignment="1">
      <alignment horizontal="right" vertical="center" wrapText="1"/>
    </xf>
    <xf numFmtId="0" fontId="34" fillId="24" borderId="11" xfId="0" applyFont="1" applyFill="1" applyBorder="1" applyAlignment="1">
      <alignment horizontal="right" vertical="center" wrapText="1"/>
    </xf>
    <xf numFmtId="0" fontId="33" fillId="24" borderId="10" xfId="0" applyFont="1" applyFill="1" applyBorder="1" applyAlignment="1">
      <alignment horizontal="right" vertical="center" wrapText="1"/>
    </xf>
    <xf numFmtId="173" fontId="32" fillId="24" borderId="0" xfId="108" applyNumberFormat="1" applyFont="1" applyFill="1" applyAlignment="1">
      <alignment horizontal="right" vertical="center"/>
    </xf>
    <xf numFmtId="0" fontId="32" fillId="24" borderId="0" xfId="0" applyFont="1" applyFill="1" applyAlignment="1">
      <alignment horizontal="center" vertical="center" wrapText="1"/>
    </xf>
    <xf numFmtId="0" fontId="34" fillId="24" borderId="0" xfId="0" applyFont="1" applyFill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left" wrapText="1"/>
    </xf>
    <xf numFmtId="173" fontId="34" fillId="24" borderId="0" xfId="108" applyNumberFormat="1" applyFont="1" applyFill="1" applyAlignment="1">
      <alignment horizontal="center" vertical="center" wrapText="1"/>
    </xf>
    <xf numFmtId="173" fontId="34" fillId="24" borderId="11" xfId="108" applyNumberFormat="1" applyFont="1" applyFill="1" applyBorder="1" applyAlignment="1">
      <alignment horizontal="center" vertical="center" wrapText="1"/>
    </xf>
    <xf numFmtId="173" fontId="33" fillId="24" borderId="11" xfId="108" applyNumberFormat="1" applyFont="1" applyFill="1" applyBorder="1" applyAlignment="1">
      <alignment horizontal="center" vertical="center" wrapText="1"/>
    </xf>
    <xf numFmtId="3" fontId="34" fillId="24" borderId="11" xfId="0" applyNumberFormat="1" applyFont="1" applyFill="1" applyBorder="1" applyAlignment="1">
      <alignment horizontal="center" vertical="center" wrapText="1"/>
    </xf>
    <xf numFmtId="173" fontId="32" fillId="24" borderId="11" xfId="108" applyNumberFormat="1" applyFont="1" applyFill="1" applyBorder="1" applyAlignment="1">
      <alignment horizontal="center" vertical="center" wrapText="1"/>
    </xf>
    <xf numFmtId="3" fontId="38" fillId="24" borderId="11" xfId="0" applyNumberFormat="1" applyFont="1" applyFill="1" applyBorder="1" applyAlignment="1">
      <alignment horizontal="center" vertical="center" wrapText="1"/>
    </xf>
    <xf numFmtId="3" fontId="32" fillId="24" borderId="10" xfId="0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5" fillId="0" borderId="0" xfId="0" applyFont="1" applyAlignment="1">
      <alignment horizontal="center"/>
    </xf>
    <xf numFmtId="3" fontId="46" fillId="24" borderId="10" xfId="0" applyNumberFormat="1" applyFont="1" applyFill="1" applyBorder="1" applyAlignment="1">
      <alignment horizontal="center" vertical="center" wrapText="1"/>
    </xf>
    <xf numFmtId="3" fontId="47" fillId="24" borderId="0" xfId="0" applyNumberFormat="1" applyFont="1" applyFill="1" applyAlignment="1">
      <alignment horizontal="right"/>
    </xf>
    <xf numFmtId="3" fontId="47" fillId="24" borderId="0" xfId="0" applyNumberFormat="1" applyFont="1" applyFill="1"/>
    <xf numFmtId="173" fontId="0" fillId="24" borderId="0" xfId="0" applyNumberFormat="1" applyFill="1"/>
    <xf numFmtId="3" fontId="34" fillId="24" borderId="0" xfId="0" applyNumberFormat="1" applyFont="1" applyFill="1"/>
    <xf numFmtId="0" fontId="45" fillId="24" borderId="0" xfId="0" applyFont="1" applyFill="1" applyAlignment="1">
      <alignment horizontal="left"/>
    </xf>
    <xf numFmtId="173" fontId="0" fillId="24" borderId="0" xfId="0" applyNumberFormat="1" applyFill="1" applyAlignment="1">
      <alignment horizontal="center"/>
    </xf>
    <xf numFmtId="167" fontId="0" fillId="24" borderId="0" xfId="108" applyFont="1" applyFill="1" applyAlignment="1">
      <alignment horizontal="center"/>
    </xf>
    <xf numFmtId="0" fontId="44" fillId="24" borderId="0" xfId="0" applyFont="1" applyFill="1" applyAlignment="1">
      <alignment horizontal="left"/>
    </xf>
    <xf numFmtId="0" fontId="49" fillId="24" borderId="0" xfId="0" applyFont="1" applyFill="1" applyAlignment="1">
      <alignment horizontal="left" vertical="center"/>
    </xf>
    <xf numFmtId="0" fontId="50" fillId="24" borderId="0" xfId="0" applyFont="1" applyFill="1"/>
    <xf numFmtId="0" fontId="50" fillId="0" borderId="0" xfId="0" applyFont="1"/>
    <xf numFmtId="0" fontId="51" fillId="24" borderId="0" xfId="0" applyFont="1" applyFill="1" applyAlignment="1">
      <alignment horizontal="left" vertical="center"/>
    </xf>
    <xf numFmtId="0" fontId="52" fillId="24" borderId="0" xfId="0" applyFont="1" applyFill="1" applyAlignment="1">
      <alignment horizontal="left" vertical="center"/>
    </xf>
    <xf numFmtId="3" fontId="50" fillId="24" borderId="0" xfId="0" applyNumberFormat="1" applyFont="1" applyFill="1"/>
    <xf numFmtId="3" fontId="50" fillId="0" borderId="0" xfId="0" applyNumberFormat="1" applyFont="1"/>
    <xf numFmtId="3" fontId="53" fillId="24" borderId="0" xfId="0" applyNumberFormat="1" applyFont="1" applyFill="1"/>
    <xf numFmtId="0" fontId="34" fillId="24" borderId="0" xfId="0" applyFont="1" applyFill="1" applyAlignment="1">
      <alignment wrapText="1"/>
    </xf>
    <xf numFmtId="175" fontId="34" fillId="24" borderId="0" xfId="108" applyNumberFormat="1" applyFont="1" applyFill="1" applyAlignment="1">
      <alignment horizontal="right" vertical="center" wrapText="1"/>
    </xf>
    <xf numFmtId="175" fontId="34" fillId="24" borderId="11" xfId="0" applyNumberFormat="1" applyFont="1" applyFill="1" applyBorder="1" applyAlignment="1">
      <alignment horizontal="right" vertical="center" wrapText="1"/>
    </xf>
    <xf numFmtId="175" fontId="33" fillId="24" borderId="0" xfId="108" applyNumberFormat="1" applyFont="1" applyFill="1" applyAlignment="1">
      <alignment horizontal="right" vertical="center" wrapText="1"/>
    </xf>
    <xf numFmtId="175" fontId="34" fillId="24" borderId="0" xfId="0" applyNumberFormat="1" applyFont="1" applyFill="1" applyAlignment="1">
      <alignment vertical="center" wrapText="1"/>
    </xf>
    <xf numFmtId="175" fontId="34" fillId="24" borderId="11" xfId="108" applyNumberFormat="1" applyFont="1" applyFill="1" applyBorder="1" applyAlignment="1">
      <alignment horizontal="right" vertical="center" wrapText="1"/>
    </xf>
    <xf numFmtId="175" fontId="34" fillId="24" borderId="10" xfId="0" applyNumberFormat="1" applyFont="1" applyFill="1" applyBorder="1" applyAlignment="1">
      <alignment horizontal="right" vertical="center" wrapText="1"/>
    </xf>
    <xf numFmtId="175" fontId="32" fillId="24" borderId="0" xfId="0" applyNumberFormat="1" applyFont="1" applyFill="1" applyAlignment="1">
      <alignment horizontal="right" vertical="center" wrapText="1"/>
    </xf>
    <xf numFmtId="175" fontId="32" fillId="24" borderId="0" xfId="108" applyNumberFormat="1" applyFont="1" applyFill="1" applyAlignment="1">
      <alignment horizontal="right" vertical="center" wrapText="1"/>
    </xf>
    <xf numFmtId="4" fontId="50" fillId="0" borderId="0" xfId="0" applyNumberFormat="1" applyFont="1"/>
    <xf numFmtId="3" fontId="33" fillId="24" borderId="0" xfId="0" applyNumberFormat="1" applyFont="1" applyFill="1" applyAlignment="1">
      <alignment horizontal="right" vertical="center" wrapText="1"/>
    </xf>
    <xf numFmtId="0" fontId="34" fillId="24" borderId="0" xfId="0" applyFont="1" applyFill="1" applyAlignment="1">
      <alignment horizontal="right" vertical="center" wrapText="1"/>
    </xf>
    <xf numFmtId="3" fontId="34" fillId="24" borderId="0" xfId="0" applyNumberFormat="1" applyFont="1" applyFill="1" applyAlignment="1">
      <alignment horizontal="right" vertical="center" wrapText="1"/>
    </xf>
    <xf numFmtId="175" fontId="50" fillId="24" borderId="0" xfId="0" applyNumberFormat="1" applyFont="1" applyFill="1"/>
    <xf numFmtId="167" fontId="50" fillId="0" borderId="0" xfId="108" applyFont="1"/>
    <xf numFmtId="167" fontId="50" fillId="0" borderId="0" xfId="108" applyFont="1" applyAlignment="1">
      <alignment horizontal="right"/>
    </xf>
    <xf numFmtId="3" fontId="42" fillId="24" borderId="0" xfId="0" applyNumberFormat="1" applyFont="1" applyFill="1" applyAlignment="1">
      <alignment horizontal="right"/>
    </xf>
    <xf numFmtId="0" fontId="43" fillId="0" borderId="0" xfId="0" applyFont="1" applyAlignment="1">
      <alignment horizontal="left"/>
    </xf>
    <xf numFmtId="0" fontId="32" fillId="24" borderId="0" xfId="0" applyFont="1" applyFill="1" applyAlignment="1">
      <alignment vertical="center" wrapText="1"/>
    </xf>
    <xf numFmtId="0" fontId="34" fillId="24" borderId="0" xfId="0" applyFont="1" applyFill="1" applyAlignment="1">
      <alignment vertical="center" wrapText="1"/>
    </xf>
    <xf numFmtId="0" fontId="38" fillId="24" borderId="0" xfId="0" applyFont="1" applyFill="1" applyAlignment="1">
      <alignment vertical="center" wrapText="1"/>
    </xf>
    <xf numFmtId="0" fontId="38" fillId="24" borderId="0" xfId="0" applyFont="1" applyFill="1" applyAlignment="1">
      <alignment horizontal="center" vertical="center" wrapText="1"/>
    </xf>
    <xf numFmtId="0" fontId="33" fillId="24" borderId="0" xfId="0" applyFont="1" applyFill="1" applyAlignment="1">
      <alignment vertical="center" wrapText="1"/>
    </xf>
    <xf numFmtId="0" fontId="43" fillId="24" borderId="0" xfId="0" applyFont="1" applyFill="1" applyAlignment="1">
      <alignment horizontal="left"/>
    </xf>
    <xf numFmtId="175" fontId="38" fillId="24" borderId="0" xfId="0" applyNumberFormat="1" applyFont="1" applyFill="1" applyAlignment="1">
      <alignment vertical="center" wrapText="1"/>
    </xf>
    <xf numFmtId="175" fontId="33" fillId="24" borderId="0" xfId="0" applyNumberFormat="1" applyFont="1" applyFill="1" applyAlignment="1">
      <alignment horizontal="right" vertical="center" wrapText="1"/>
    </xf>
    <xf numFmtId="175" fontId="34" fillId="24" borderId="0" xfId="0" applyNumberFormat="1" applyFont="1" applyFill="1" applyAlignment="1">
      <alignment horizontal="right" vertical="center" wrapText="1"/>
    </xf>
    <xf numFmtId="175" fontId="32" fillId="24" borderId="0" xfId="0" applyNumberFormat="1" applyFont="1" applyFill="1" applyAlignment="1">
      <alignment vertical="center" wrapText="1"/>
    </xf>
    <xf numFmtId="175" fontId="33" fillId="24" borderId="11" xfId="0" applyNumberFormat="1" applyFont="1" applyFill="1" applyBorder="1" applyAlignment="1">
      <alignment horizontal="right" vertical="center" wrapText="1"/>
    </xf>
    <xf numFmtId="0" fontId="43" fillId="0" borderId="0" xfId="0" applyFont="1" applyAlignment="1">
      <alignment horizontal="left"/>
    </xf>
    <xf numFmtId="0" fontId="44" fillId="0" borderId="0" xfId="0" applyFont="1" applyAlignment="1">
      <alignment horizontal="left" wrapText="1"/>
    </xf>
    <xf numFmtId="0" fontId="4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2" fillId="24" borderId="0" xfId="0" applyFont="1" applyFill="1" applyAlignment="1">
      <alignment vertical="center" wrapText="1"/>
    </xf>
    <xf numFmtId="0" fontId="34" fillId="24" borderId="0" xfId="0" applyFont="1" applyFill="1" applyAlignment="1">
      <alignment vertical="center" wrapText="1"/>
    </xf>
    <xf numFmtId="3" fontId="34" fillId="24" borderId="0" xfId="0" applyNumberFormat="1" applyFont="1" applyFill="1" applyAlignment="1">
      <alignment horizontal="right" vertical="center" wrapText="1"/>
    </xf>
    <xf numFmtId="3" fontId="33" fillId="24" borderId="0" xfId="0" applyNumberFormat="1" applyFont="1" applyFill="1" applyAlignment="1">
      <alignment horizontal="right" vertical="center" wrapText="1"/>
    </xf>
    <xf numFmtId="3" fontId="33" fillId="24" borderId="12" xfId="0" applyNumberFormat="1" applyFont="1" applyFill="1" applyBorder="1" applyAlignment="1">
      <alignment horizontal="right" vertical="center" wrapText="1"/>
    </xf>
    <xf numFmtId="0" fontId="38" fillId="24" borderId="0" xfId="0" applyFont="1" applyFill="1" applyAlignment="1">
      <alignment vertical="center" wrapText="1"/>
    </xf>
    <xf numFmtId="3" fontId="38" fillId="24" borderId="0" xfId="0" applyNumberFormat="1" applyFont="1" applyFill="1" applyAlignment="1">
      <alignment horizontal="right" vertical="center" wrapText="1"/>
    </xf>
    <xf numFmtId="0" fontId="38" fillId="24" borderId="0" xfId="0" applyFont="1" applyFill="1" applyAlignment="1">
      <alignment horizontal="center" vertical="center" wrapText="1"/>
    </xf>
    <xf numFmtId="0" fontId="33" fillId="24" borderId="0" xfId="0" applyFont="1" applyFill="1" applyAlignment="1">
      <alignment vertical="center" wrapText="1"/>
    </xf>
    <xf numFmtId="175" fontId="33" fillId="24" borderId="0" xfId="0" applyNumberFormat="1" applyFont="1" applyFill="1" applyAlignment="1">
      <alignment horizontal="right" vertical="center" wrapText="1"/>
    </xf>
    <xf numFmtId="175" fontId="33" fillId="24" borderId="12" xfId="0" applyNumberFormat="1" applyFont="1" applyFill="1" applyBorder="1" applyAlignment="1">
      <alignment horizontal="right" vertical="center" wrapText="1"/>
    </xf>
    <xf numFmtId="175" fontId="38" fillId="24" borderId="0" xfId="0" applyNumberFormat="1" applyFont="1" applyFill="1" applyAlignment="1">
      <alignment vertical="center" wrapText="1"/>
    </xf>
    <xf numFmtId="175" fontId="34" fillId="24" borderId="0" xfId="0" applyNumberFormat="1" applyFont="1" applyFill="1" applyAlignment="1">
      <alignment horizontal="right" vertical="center" wrapText="1"/>
    </xf>
    <xf numFmtId="175" fontId="32" fillId="24" borderId="0" xfId="0" applyNumberFormat="1" applyFont="1" applyFill="1" applyAlignment="1">
      <alignment vertical="center" wrapText="1"/>
    </xf>
    <xf numFmtId="175" fontId="33" fillId="24" borderId="10" xfId="0" applyNumberFormat="1" applyFont="1" applyFill="1" applyBorder="1" applyAlignment="1">
      <alignment horizontal="right" vertical="center" wrapText="1"/>
    </xf>
    <xf numFmtId="175" fontId="33" fillId="24" borderId="11" xfId="0" applyNumberFormat="1" applyFont="1" applyFill="1" applyBorder="1" applyAlignment="1">
      <alignment horizontal="right" vertical="center" wrapText="1"/>
    </xf>
    <xf numFmtId="0" fontId="43" fillId="24" borderId="0" xfId="0" applyFont="1" applyFill="1" applyAlignment="1">
      <alignment horizontal="left"/>
    </xf>
    <xf numFmtId="0" fontId="44" fillId="24" borderId="0" xfId="0" applyFont="1" applyFill="1" applyAlignment="1">
      <alignment horizontal="left" wrapText="1"/>
    </xf>
    <xf numFmtId="175" fontId="33" fillId="24" borderId="13" xfId="0" applyNumberFormat="1" applyFont="1" applyFill="1" applyBorder="1" applyAlignment="1">
      <alignment horizontal="right" vertical="center" wrapText="1"/>
    </xf>
  </cellXfs>
  <cellStyles count="113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Comma 11" xfId="110" xr:uid="{CDFC362D-78A6-4EAE-8E52-6A458EBF4A51}"/>
    <cellStyle name="Comma 2" xfId="82" xr:uid="{00000000-0005-0000-0000-000012000000}"/>
    <cellStyle name="Euro" xfId="20" xr:uid="{00000000-0005-0000-0000-000013000000}"/>
    <cellStyle name="Euro 2" xfId="21" xr:uid="{00000000-0005-0000-0000-000014000000}"/>
    <cellStyle name="Euro 3" xfId="22" xr:uid="{00000000-0005-0000-0000-000015000000}"/>
    <cellStyle name="Normal 12" xfId="109" xr:uid="{12978AC0-70FE-4E48-BFDF-EC2B6F1D9CD8}"/>
    <cellStyle name="Normal 2" xfId="23" xr:uid="{00000000-0005-0000-0000-000016000000}"/>
    <cellStyle name="Normal 3" xfId="1" xr:uid="{00000000-0005-0000-0000-000017000000}"/>
    <cellStyle name="Normal_10Q_30.06.2005" xfId="111" xr:uid="{1DDB92F2-807D-467F-A99C-5A6578A2E60D}"/>
    <cellStyle name="S0" xfId="24" xr:uid="{00000000-0005-0000-0000-000018000000}"/>
    <cellStyle name="S1" xfId="25" xr:uid="{00000000-0005-0000-0000-000019000000}"/>
    <cellStyle name="S10" xfId="26" xr:uid="{00000000-0005-0000-0000-00001A000000}"/>
    <cellStyle name="S11" xfId="27" xr:uid="{00000000-0005-0000-0000-00001B000000}"/>
    <cellStyle name="S12" xfId="28" xr:uid="{00000000-0005-0000-0000-00001C000000}"/>
    <cellStyle name="S13" xfId="29" xr:uid="{00000000-0005-0000-0000-00001D000000}"/>
    <cellStyle name="S14" xfId="30" xr:uid="{00000000-0005-0000-0000-00001E000000}"/>
    <cellStyle name="S2" xfId="31" xr:uid="{00000000-0005-0000-0000-00001F000000}"/>
    <cellStyle name="S3" xfId="32" xr:uid="{00000000-0005-0000-0000-000020000000}"/>
    <cellStyle name="S4" xfId="33" xr:uid="{00000000-0005-0000-0000-000021000000}"/>
    <cellStyle name="S5" xfId="34" xr:uid="{00000000-0005-0000-0000-000022000000}"/>
    <cellStyle name="S6" xfId="35" xr:uid="{00000000-0005-0000-0000-000023000000}"/>
    <cellStyle name="S7" xfId="36" xr:uid="{00000000-0005-0000-0000-000024000000}"/>
    <cellStyle name="S8" xfId="37" xr:uid="{00000000-0005-0000-0000-000025000000}"/>
    <cellStyle name="S9" xfId="38" xr:uid="{00000000-0005-0000-0000-000026000000}"/>
    <cellStyle name="Акцент1 2" xfId="39" xr:uid="{00000000-0005-0000-0000-000027000000}"/>
    <cellStyle name="Акцент2 2" xfId="40" xr:uid="{00000000-0005-0000-0000-000028000000}"/>
    <cellStyle name="Акцент3 2" xfId="41" xr:uid="{00000000-0005-0000-0000-000029000000}"/>
    <cellStyle name="Акцент4 2" xfId="42" xr:uid="{00000000-0005-0000-0000-00002A000000}"/>
    <cellStyle name="Акцент5 2" xfId="43" xr:uid="{00000000-0005-0000-0000-00002B000000}"/>
    <cellStyle name="Акцент6 2" xfId="44" xr:uid="{00000000-0005-0000-0000-00002C000000}"/>
    <cellStyle name="Ввод  2" xfId="45" xr:uid="{00000000-0005-0000-0000-00002D000000}"/>
    <cellStyle name="Вывод 2" xfId="46" xr:uid="{00000000-0005-0000-0000-00002E000000}"/>
    <cellStyle name="Вычисление 2" xfId="47" xr:uid="{00000000-0005-0000-0000-00002F000000}"/>
    <cellStyle name="Гиперссылка 2" xfId="48" xr:uid="{00000000-0005-0000-0000-000030000000}"/>
    <cellStyle name="Заголовок 1 2" xfId="49" xr:uid="{00000000-0005-0000-0000-000031000000}"/>
    <cellStyle name="Заголовок 2 2" xfId="50" xr:uid="{00000000-0005-0000-0000-000032000000}"/>
    <cellStyle name="Заголовок 3 2" xfId="51" xr:uid="{00000000-0005-0000-0000-000033000000}"/>
    <cellStyle name="Заголовок 4 2" xfId="52" xr:uid="{00000000-0005-0000-0000-000034000000}"/>
    <cellStyle name="Итог 2" xfId="53" xr:uid="{00000000-0005-0000-0000-000035000000}"/>
    <cellStyle name="Контрольная ячейка 2" xfId="54" xr:uid="{00000000-0005-0000-0000-000036000000}"/>
    <cellStyle name="Название 2" xfId="55" xr:uid="{00000000-0005-0000-0000-000037000000}"/>
    <cellStyle name="Нейтральный 2" xfId="56" xr:uid="{00000000-0005-0000-0000-000038000000}"/>
    <cellStyle name="Обычный" xfId="0" builtinId="0"/>
    <cellStyle name="Обычный 2" xfId="57" xr:uid="{00000000-0005-0000-0000-00003A000000}"/>
    <cellStyle name="Обычный 2 2" xfId="58" xr:uid="{00000000-0005-0000-0000-00003B000000}"/>
    <cellStyle name="Обычный 2 2 2" xfId="112" xr:uid="{CD64A3F7-80D5-4C01-B770-BDA3AEBC58F1}"/>
    <cellStyle name="Обычный 2 3" xfId="59" xr:uid="{00000000-0005-0000-0000-00003C000000}"/>
    <cellStyle name="Обычный 2 4" xfId="60" xr:uid="{00000000-0005-0000-0000-00003D000000}"/>
    <cellStyle name="Обычный 3" xfId="61" xr:uid="{00000000-0005-0000-0000-00003E000000}"/>
    <cellStyle name="Обычный 3 2" xfId="62" xr:uid="{00000000-0005-0000-0000-00003F000000}"/>
    <cellStyle name="Обычный 3 2 2" xfId="63" xr:uid="{00000000-0005-0000-0000-000040000000}"/>
    <cellStyle name="Обычный 3 2 3" xfId="64" xr:uid="{00000000-0005-0000-0000-000041000000}"/>
    <cellStyle name="Обычный 3 3" xfId="65" xr:uid="{00000000-0005-0000-0000-000042000000}"/>
    <cellStyle name="Обычный 4" xfId="66" xr:uid="{00000000-0005-0000-0000-000043000000}"/>
    <cellStyle name="Обычный 5" xfId="67" xr:uid="{00000000-0005-0000-0000-000044000000}"/>
    <cellStyle name="Обычный 5 2" xfId="68" xr:uid="{00000000-0005-0000-0000-000045000000}"/>
    <cellStyle name="Обычный 6" xfId="69" xr:uid="{00000000-0005-0000-0000-000046000000}"/>
    <cellStyle name="Обычный 7" xfId="70" xr:uid="{00000000-0005-0000-0000-000047000000}"/>
    <cellStyle name="Плохой 2" xfId="71" xr:uid="{00000000-0005-0000-0000-00004E000000}"/>
    <cellStyle name="Пояснение 2" xfId="72" xr:uid="{00000000-0005-0000-0000-00004F000000}"/>
    <cellStyle name="Примечание 2" xfId="73" xr:uid="{00000000-0005-0000-0000-000050000000}"/>
    <cellStyle name="Процентный 2" xfId="74" xr:uid="{00000000-0005-0000-0000-000051000000}"/>
    <cellStyle name="Процентный 2 2" xfId="75" xr:uid="{00000000-0005-0000-0000-000052000000}"/>
    <cellStyle name="Процентный 3" xfId="76" xr:uid="{00000000-0005-0000-0000-000053000000}"/>
    <cellStyle name="Связанная ячейка 2" xfId="77" xr:uid="{00000000-0005-0000-0000-000054000000}"/>
    <cellStyle name="Стиль 1" xfId="78" xr:uid="{00000000-0005-0000-0000-000055000000}"/>
    <cellStyle name="Текст предупреждения 2" xfId="79" xr:uid="{00000000-0005-0000-0000-000056000000}"/>
    <cellStyle name="Тысячи [0]_Birga" xfId="80" xr:uid="{00000000-0005-0000-0000-000057000000}"/>
    <cellStyle name="Тысячи_Birga" xfId="81" xr:uid="{00000000-0005-0000-0000-000058000000}"/>
    <cellStyle name="Финансовый" xfId="108" builtinId="3"/>
    <cellStyle name="Финансовый [0] 2" xfId="83" xr:uid="{00000000-0005-0000-0000-00005A000000}"/>
    <cellStyle name="Финансовый [0] 3" xfId="84" xr:uid="{00000000-0005-0000-0000-00005B000000}"/>
    <cellStyle name="Финансовый 10" xfId="85" xr:uid="{00000000-0005-0000-0000-00005C000000}"/>
    <cellStyle name="Финансовый 11" xfId="86" xr:uid="{00000000-0005-0000-0000-00005D000000}"/>
    <cellStyle name="Финансовый 12" xfId="87" xr:uid="{00000000-0005-0000-0000-00005E000000}"/>
    <cellStyle name="Финансовый 13" xfId="88" xr:uid="{00000000-0005-0000-0000-00005F000000}"/>
    <cellStyle name="Финансовый 2" xfId="89" xr:uid="{00000000-0005-0000-0000-000060000000}"/>
    <cellStyle name="Финансовый 2 2" xfId="90" xr:uid="{00000000-0005-0000-0000-000061000000}"/>
    <cellStyle name="Финансовый 2 3" xfId="91" xr:uid="{00000000-0005-0000-0000-000062000000}"/>
    <cellStyle name="Финансовый 3" xfId="92" xr:uid="{00000000-0005-0000-0000-000063000000}"/>
    <cellStyle name="Финансовый 3 2" xfId="93" xr:uid="{00000000-0005-0000-0000-000064000000}"/>
    <cellStyle name="Финансовый 3 3" xfId="94" xr:uid="{00000000-0005-0000-0000-000065000000}"/>
    <cellStyle name="Финансовый 4" xfId="95" xr:uid="{00000000-0005-0000-0000-000066000000}"/>
    <cellStyle name="Финансовый 4 2" xfId="96" xr:uid="{00000000-0005-0000-0000-000067000000}"/>
    <cellStyle name="Финансовый 5" xfId="97" xr:uid="{00000000-0005-0000-0000-000068000000}"/>
    <cellStyle name="Финансовый 5 2" xfId="98" xr:uid="{00000000-0005-0000-0000-000069000000}"/>
    <cellStyle name="Финансовый 5 3" xfId="99" xr:uid="{00000000-0005-0000-0000-00006A000000}"/>
    <cellStyle name="Финансовый 6" xfId="100" xr:uid="{00000000-0005-0000-0000-00006B000000}"/>
    <cellStyle name="Финансовый 6 2" xfId="101" xr:uid="{00000000-0005-0000-0000-00006C000000}"/>
    <cellStyle name="Финансовый 7" xfId="102" xr:uid="{00000000-0005-0000-0000-00006D000000}"/>
    <cellStyle name="Финансовый 8" xfId="103" xr:uid="{00000000-0005-0000-0000-00006E000000}"/>
    <cellStyle name="Финансовый 8 2" xfId="104" xr:uid="{00000000-0005-0000-0000-00006F000000}"/>
    <cellStyle name="Финансовый 9" xfId="105" xr:uid="{00000000-0005-0000-0000-000070000000}"/>
    <cellStyle name="Хороший 2" xfId="106" xr:uid="{00000000-0005-0000-0000-000071000000}"/>
    <cellStyle name="표준_China Fund Subscription" xfId="107" xr:uid="{00000000-0005-0000-0000-000072000000}"/>
  </cellStyles>
  <dxfs count="0"/>
  <tableStyles count="0" defaultTableStyle="TableStyleMedium2" defaultPivotStyle="PivotStyleLight16"/>
  <colors>
    <mruColors>
      <color rgb="FFDE228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85;&#1086;&#1090;&#1095;&#1077;&#1090;&#1085;&#1086;&#1089;&#1090;&#1100;%20&#1079;&#1072;%201%20&#1082;&#1074;.2019&#1075;&#1086;&#1076;.%20&#1050;&#1072;&#1089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Движение капитала"/>
      <sheetName val="Движение денег"/>
      <sheetName val="доп к ОДДС"/>
      <sheetName val="Лист2"/>
      <sheetName val="ОС"/>
      <sheetName val="оборотка"/>
      <sheetName val="ЦБ"/>
      <sheetName val="облиги"/>
      <sheetName val="ОПУ НБРК"/>
    </sheetNames>
    <sheetDataSet>
      <sheetData sheetId="0">
        <row r="4">
          <cell r="A4" t="str">
            <v>НА 31 МАРТА 2019 ГОДА</v>
          </cell>
        </row>
        <row r="10">
          <cell r="B10">
            <v>1104862</v>
          </cell>
          <cell r="C10">
            <v>836224</v>
          </cell>
        </row>
        <row r="50">
          <cell r="A50" t="str">
            <v>Председатель Правления _______________________ /Миникеев Р. Д.  Дата  подписания 04.04.2019 г.</v>
          </cell>
        </row>
        <row r="52">
          <cell r="A52" t="str">
            <v>Главный бухгалтер ___________________________ / Хон Т.Э. Дата подписания 04.04.2019 г.</v>
          </cell>
        </row>
      </sheetData>
      <sheetData sheetId="1">
        <row r="42">
          <cell r="B42">
            <v>626996</v>
          </cell>
        </row>
        <row r="44">
          <cell r="B44">
            <v>174</v>
          </cell>
        </row>
      </sheetData>
      <sheetData sheetId="2"/>
      <sheetData sheetId="3"/>
      <sheetData sheetId="4">
        <row r="10">
          <cell r="AB10">
            <v>2749337.1200199993</v>
          </cell>
        </row>
        <row r="12">
          <cell r="AB12">
            <v>30151</v>
          </cell>
        </row>
        <row r="13">
          <cell r="AB13">
            <v>22273</v>
          </cell>
        </row>
        <row r="14">
          <cell r="AB14">
            <v>0</v>
          </cell>
        </row>
        <row r="17">
          <cell r="AB17">
            <v>38483.188740000092</v>
          </cell>
        </row>
        <row r="18">
          <cell r="AB18">
            <v>-11287.41589</v>
          </cell>
        </row>
        <row r="19">
          <cell r="AB19">
            <v>-4871776.1200199993</v>
          </cell>
        </row>
        <row r="21">
          <cell r="AB21">
            <v>87350.243599999987</v>
          </cell>
        </row>
        <row r="27">
          <cell r="AB27">
            <v>1595667.2626399994</v>
          </cell>
        </row>
        <row r="28">
          <cell r="AB28">
            <v>-452538.23768000002</v>
          </cell>
        </row>
        <row r="29">
          <cell r="AB29">
            <v>-136930.66628999999</v>
          </cell>
        </row>
        <row r="30">
          <cell r="AB30">
            <v>173064</v>
          </cell>
        </row>
        <row r="31">
          <cell r="AB31">
            <v>3251</v>
          </cell>
        </row>
        <row r="33">
          <cell r="AB33">
            <v>2799771.0531199998</v>
          </cell>
        </row>
        <row r="34">
          <cell r="AB34">
            <v>45221</v>
          </cell>
        </row>
        <row r="36">
          <cell r="AB36">
            <v>93422</v>
          </cell>
        </row>
        <row r="37">
          <cell r="AB37">
            <v>16371.630810000002</v>
          </cell>
        </row>
        <row r="48">
          <cell r="AB48">
            <v>-148834.75771999999</v>
          </cell>
        </row>
        <row r="50">
          <cell r="AB50">
            <v>0</v>
          </cell>
        </row>
        <row r="56">
          <cell r="AB56">
            <v>0</v>
          </cell>
        </row>
        <row r="58">
          <cell r="AB58">
            <v>-1661730.135</v>
          </cell>
        </row>
        <row r="59">
          <cell r="AB59">
            <v>1182529.8080399998</v>
          </cell>
        </row>
        <row r="60">
          <cell r="AB60">
            <v>-1911978.9714099998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view="pageBreakPreview" zoomScaleNormal="100" zoomScaleSheetLayoutView="100" workbookViewId="0">
      <selection activeCell="B39" sqref="B39"/>
    </sheetView>
  </sheetViews>
  <sheetFormatPr defaultColWidth="8.85546875" defaultRowHeight="15"/>
  <cols>
    <col min="1" max="1" width="50.85546875" style="2" customWidth="1"/>
    <col min="2" max="2" width="19.28515625" style="7" customWidth="1"/>
    <col min="3" max="3" width="14.7109375" style="7" customWidth="1"/>
    <col min="4" max="4" width="13.140625" style="2" bestFit="1" customWidth="1"/>
    <col min="5" max="5" width="8.85546875" style="2"/>
    <col min="6" max="6" width="9.5703125" style="2" bestFit="1" customWidth="1"/>
    <col min="7" max="16384" width="8.85546875" style="2"/>
  </cols>
  <sheetData>
    <row r="1" spans="1:3" ht="15.75">
      <c r="A1" s="1" t="s">
        <v>1</v>
      </c>
    </row>
    <row r="2" spans="1:3" ht="15.75">
      <c r="A2" s="3"/>
    </row>
    <row r="3" spans="1:3">
      <c r="A3" s="4" t="s">
        <v>3</v>
      </c>
    </row>
    <row r="4" spans="1:3">
      <c r="A4" s="4" t="s">
        <v>110</v>
      </c>
    </row>
    <row r="5" spans="1:3">
      <c r="A5" s="5" t="s">
        <v>2</v>
      </c>
    </row>
    <row r="7" spans="1:3">
      <c r="A7" s="130"/>
      <c r="B7" s="19" t="s">
        <v>113</v>
      </c>
      <c r="C7" s="19" t="s">
        <v>4</v>
      </c>
    </row>
    <row r="8" spans="1:3">
      <c r="A8" s="130"/>
      <c r="B8" s="19" t="s">
        <v>114</v>
      </c>
      <c r="C8" s="19" t="s">
        <v>93</v>
      </c>
    </row>
    <row r="9" spans="1:3">
      <c r="A9" s="13" t="s">
        <v>14</v>
      </c>
      <c r="B9" s="64"/>
      <c r="C9" s="64"/>
    </row>
    <row r="10" spans="1:3" ht="14.45" customHeight="1">
      <c r="A10" s="11" t="s">
        <v>15</v>
      </c>
      <c r="B10" s="70">
        <v>1104862</v>
      </c>
      <c r="C10" s="70">
        <f>836224</f>
        <v>836224</v>
      </c>
    </row>
    <row r="11" spans="1:3">
      <c r="A11" s="11" t="s">
        <v>16</v>
      </c>
      <c r="B11" s="70"/>
      <c r="C11" s="70"/>
    </row>
    <row r="12" spans="1:3">
      <c r="A12" s="11" t="s">
        <v>17</v>
      </c>
      <c r="B12" s="70">
        <v>2994458</v>
      </c>
      <c r="C12" s="70">
        <f>2544359</f>
        <v>2544359</v>
      </c>
    </row>
    <row r="13" spans="1:3">
      <c r="A13" s="11" t="s">
        <v>18</v>
      </c>
      <c r="B13" s="70"/>
      <c r="C13" s="70"/>
    </row>
    <row r="14" spans="1:3">
      <c r="A14" s="11" t="s">
        <v>19</v>
      </c>
      <c r="B14" s="70">
        <v>46123000</v>
      </c>
      <c r="C14" s="70">
        <v>45442710</v>
      </c>
    </row>
    <row r="15" spans="1:3" ht="14.45" customHeight="1">
      <c r="A15" s="131" t="s">
        <v>20</v>
      </c>
    </row>
    <row r="16" spans="1:3">
      <c r="A16" s="131"/>
      <c r="B16" s="24">
        <v>574</v>
      </c>
      <c r="C16" s="24">
        <v>574</v>
      </c>
    </row>
    <row r="17" spans="1:3" ht="19.5" customHeight="1">
      <c r="A17" s="11" t="s">
        <v>21</v>
      </c>
      <c r="B17" s="70">
        <v>745568</v>
      </c>
      <c r="C17" s="70">
        <v>624419</v>
      </c>
    </row>
    <row r="18" spans="1:3" ht="24">
      <c r="A18" s="11" t="s">
        <v>22</v>
      </c>
      <c r="B18" s="70">
        <v>28137</v>
      </c>
      <c r="C18" s="70">
        <v>30610</v>
      </c>
    </row>
    <row r="19" spans="1:3">
      <c r="A19" s="11" t="s">
        <v>23</v>
      </c>
      <c r="B19" s="70">
        <v>9898448</v>
      </c>
      <c r="C19" s="70">
        <v>9923533</v>
      </c>
    </row>
    <row r="20" spans="1:3">
      <c r="A20" s="11" t="s">
        <v>24</v>
      </c>
      <c r="B20" s="70">
        <v>235443</v>
      </c>
      <c r="C20" s="70">
        <v>114269</v>
      </c>
    </row>
    <row r="21" spans="1:3">
      <c r="A21" s="11" t="s">
        <v>100</v>
      </c>
      <c r="B21" s="70">
        <v>71</v>
      </c>
      <c r="C21" s="70">
        <v>103</v>
      </c>
    </row>
    <row r="22" spans="1:3">
      <c r="A22" s="11" t="s">
        <v>25</v>
      </c>
      <c r="B22" s="70">
        <v>4022</v>
      </c>
      <c r="C22" s="70">
        <v>7623</v>
      </c>
    </row>
    <row r="23" spans="1:3">
      <c r="A23" s="11" t="s">
        <v>26</v>
      </c>
      <c r="B23" s="70">
        <v>239772</v>
      </c>
      <c r="C23" s="70">
        <v>409235</v>
      </c>
    </row>
    <row r="24" spans="1:3">
      <c r="A24" s="11" t="s">
        <v>111</v>
      </c>
      <c r="B24" s="70">
        <v>1927066</v>
      </c>
      <c r="C24" s="70">
        <v>0</v>
      </c>
    </row>
    <row r="25" spans="1:3" ht="15.75" thickBot="1">
      <c r="A25" s="11" t="s">
        <v>5</v>
      </c>
      <c r="B25" s="71">
        <f>1940766-B24</f>
        <v>13700</v>
      </c>
      <c r="C25" s="71">
        <v>16919</v>
      </c>
    </row>
    <row r="26" spans="1:3">
      <c r="A26" s="11"/>
      <c r="B26" s="70"/>
      <c r="C26" s="65"/>
    </row>
    <row r="27" spans="1:3" ht="15.75" thickBot="1">
      <c r="A27" s="13" t="s">
        <v>27</v>
      </c>
      <c r="B27" s="72">
        <f>SUM(B10:B25)</f>
        <v>63315121</v>
      </c>
      <c r="C27" s="72">
        <f>SUM(C10:C25)</f>
        <v>59950578</v>
      </c>
    </row>
    <row r="28" spans="1:3">
      <c r="A28" s="13"/>
      <c r="B28" s="65"/>
      <c r="C28" s="65"/>
    </row>
    <row r="29" spans="1:3" ht="15.75" thickBot="1">
      <c r="A29" s="13" t="s">
        <v>28</v>
      </c>
      <c r="B29" s="73"/>
      <c r="C29" s="72"/>
    </row>
    <row r="30" spans="1:3">
      <c r="A30" s="11" t="s">
        <v>29</v>
      </c>
      <c r="B30" s="70">
        <v>27137761</v>
      </c>
      <c r="C30" s="70">
        <v>24320973</v>
      </c>
    </row>
    <row r="31" spans="1:3">
      <c r="A31" s="11" t="s">
        <v>50</v>
      </c>
      <c r="B31" s="70">
        <v>7888561</v>
      </c>
      <c r="C31" s="70">
        <v>10223404</v>
      </c>
    </row>
    <row r="32" spans="1:3">
      <c r="A32" s="11" t="s">
        <v>94</v>
      </c>
      <c r="B32" s="70"/>
      <c r="C32" s="70"/>
    </row>
    <row r="33" spans="1:6">
      <c r="A33" s="11" t="s">
        <v>30</v>
      </c>
      <c r="B33" s="70">
        <v>109466</v>
      </c>
      <c r="C33" s="70">
        <v>87193</v>
      </c>
    </row>
    <row r="34" spans="1:6">
      <c r="A34" s="11" t="s">
        <v>6</v>
      </c>
      <c r="B34" s="70">
        <v>34708</v>
      </c>
      <c r="C34" s="70">
        <v>19774</v>
      </c>
    </row>
    <row r="35" spans="1:6">
      <c r="A35" s="11" t="s">
        <v>31</v>
      </c>
      <c r="B35" s="70">
        <v>13385</v>
      </c>
      <c r="C35" s="70">
        <v>6835</v>
      </c>
    </row>
    <row r="36" spans="1:6">
      <c r="A36" s="11" t="s">
        <v>32</v>
      </c>
      <c r="B36" s="70">
        <v>24056</v>
      </c>
      <c r="C36" s="70">
        <v>319</v>
      </c>
    </row>
    <row r="37" spans="1:6">
      <c r="A37" s="11" t="s">
        <v>7</v>
      </c>
      <c r="B37" s="70">
        <f>144+102299+18289</f>
        <v>120732</v>
      </c>
      <c r="C37" s="70">
        <v>27310</v>
      </c>
    </row>
    <row r="38" spans="1:6">
      <c r="A38" s="11" t="s">
        <v>112</v>
      </c>
      <c r="B38" s="70">
        <v>2091809</v>
      </c>
      <c r="C38" s="70">
        <v>0</v>
      </c>
    </row>
    <row r="39" spans="1:6" ht="15.75" thickBot="1">
      <c r="A39" s="13" t="s">
        <v>8</v>
      </c>
      <c r="B39" s="72">
        <f>SUM(B30:B38)</f>
        <v>37420478</v>
      </c>
      <c r="C39" s="72">
        <f>SUM(C30:C38)</f>
        <v>34685808</v>
      </c>
    </row>
    <row r="40" spans="1:6">
      <c r="A40" s="11"/>
      <c r="B40" s="65"/>
      <c r="C40" s="65"/>
    </row>
    <row r="41" spans="1:6" ht="15.75" thickBot="1">
      <c r="A41" s="13" t="s">
        <v>33</v>
      </c>
      <c r="B41" s="73"/>
      <c r="C41" s="73"/>
    </row>
    <row r="42" spans="1:6">
      <c r="A42" s="11" t="s">
        <v>34</v>
      </c>
      <c r="B42" s="70">
        <v>15701100</v>
      </c>
      <c r="C42" s="70">
        <v>15701100</v>
      </c>
      <c r="D42" s="83"/>
    </row>
    <row r="43" spans="1:6">
      <c r="A43" s="11" t="s">
        <v>35</v>
      </c>
      <c r="B43" s="70">
        <v>278</v>
      </c>
      <c r="C43" s="70">
        <v>278</v>
      </c>
    </row>
    <row r="44" spans="1:6">
      <c r="A44" s="11" t="s">
        <v>49</v>
      </c>
      <c r="B44" s="70">
        <v>10193265</v>
      </c>
      <c r="C44" s="70">
        <v>9563392</v>
      </c>
      <c r="D44" s="83"/>
      <c r="F44" s="83"/>
    </row>
    <row r="45" spans="1:6">
      <c r="A45" s="11"/>
      <c r="B45" s="70"/>
      <c r="C45" s="70"/>
    </row>
    <row r="46" spans="1:6" ht="15.75" thickBot="1">
      <c r="A46" s="13" t="s">
        <v>9</v>
      </c>
      <c r="B46" s="74">
        <f>SUM(B42:B45)</f>
        <v>25894643</v>
      </c>
      <c r="C46" s="74">
        <f>SUM(C42:C45)</f>
        <v>25264770</v>
      </c>
    </row>
    <row r="47" spans="1:6">
      <c r="A47" s="13"/>
      <c r="B47" s="21"/>
      <c r="C47" s="21"/>
    </row>
    <row r="48" spans="1:6" ht="15.75" thickBot="1">
      <c r="A48" s="13" t="s">
        <v>36</v>
      </c>
      <c r="B48" s="75">
        <f>B39+B46</f>
        <v>63315121</v>
      </c>
      <c r="C48" s="75">
        <f>C39+C46</f>
        <v>59950578</v>
      </c>
    </row>
    <row r="49" spans="1:3">
      <c r="B49" s="80">
        <f>B48-B27</f>
        <v>0</v>
      </c>
      <c r="C49" s="76"/>
    </row>
    <row r="50" spans="1:3" ht="27.75" customHeight="1">
      <c r="A50" s="128" t="s">
        <v>120</v>
      </c>
      <c r="B50" s="128"/>
      <c r="C50" s="129"/>
    </row>
    <row r="51" spans="1:3" ht="15" customHeight="1">
      <c r="A51" s="69"/>
      <c r="B51" s="77"/>
      <c r="C51" s="78"/>
    </row>
    <row r="52" spans="1:3">
      <c r="A52" s="128" t="s">
        <v>121</v>
      </c>
      <c r="B52" s="128"/>
      <c r="C52" s="129"/>
    </row>
    <row r="53" spans="1:3">
      <c r="A53" s="126"/>
      <c r="B53" s="126"/>
    </row>
    <row r="54" spans="1:3">
      <c r="A54" s="127" t="s">
        <v>98</v>
      </c>
      <c r="B54" s="127"/>
    </row>
    <row r="55" spans="1:3">
      <c r="A55" s="66" t="s">
        <v>99</v>
      </c>
      <c r="B55" s="79"/>
    </row>
    <row r="56" spans="1:3">
      <c r="B56" s="87">
        <f>B48-B27</f>
        <v>0</v>
      </c>
      <c r="C56" s="86">
        <f>C48-C27</f>
        <v>0</v>
      </c>
    </row>
  </sheetData>
  <mergeCells count="6">
    <mergeCell ref="A53:B53"/>
    <mergeCell ref="A54:B54"/>
    <mergeCell ref="A50:C50"/>
    <mergeCell ref="A52:C52"/>
    <mergeCell ref="A7:A8"/>
    <mergeCell ref="A15:A16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17"/>
  <sheetViews>
    <sheetView zoomScaleNormal="100" zoomScaleSheetLayoutView="100" workbookViewId="0">
      <selection activeCell="B39" sqref="B39"/>
    </sheetView>
  </sheetViews>
  <sheetFormatPr defaultColWidth="8.85546875" defaultRowHeight="12"/>
  <cols>
    <col min="1" max="1" width="58.28515625" style="29" customWidth="1"/>
    <col min="2" max="2" width="20.28515625" style="45" customWidth="1"/>
    <col min="3" max="3" width="18.5703125" style="29" customWidth="1"/>
    <col min="4" max="4" width="3.7109375" style="29" customWidth="1"/>
    <col min="5" max="5" width="18.5703125" style="29" hidden="1" customWidth="1"/>
    <col min="6" max="17" width="16.7109375" style="29" hidden="1" customWidth="1"/>
    <col min="18" max="18" width="10.5703125" style="29" hidden="1" customWidth="1"/>
    <col min="19" max="21" width="11.42578125" style="29" hidden="1" customWidth="1"/>
    <col min="22" max="22" width="8.85546875" style="29" collapsed="1"/>
    <col min="23" max="16384" width="8.85546875" style="29"/>
  </cols>
  <sheetData>
    <row r="1" spans="1:21" ht="15.75">
      <c r="A1" s="1" t="s">
        <v>1</v>
      </c>
      <c r="B1" s="27"/>
      <c r="C1" s="26"/>
      <c r="D1" s="28"/>
      <c r="E1" s="26"/>
      <c r="F1" s="28"/>
      <c r="G1" s="28"/>
      <c r="H1" s="28"/>
      <c r="I1" s="28"/>
      <c r="J1" s="28"/>
      <c r="K1" s="28"/>
      <c r="L1" s="28"/>
      <c r="M1" s="28"/>
      <c r="N1" s="28"/>
      <c r="O1" s="26"/>
      <c r="P1" s="26"/>
      <c r="Q1" s="26"/>
      <c r="R1" s="26"/>
    </row>
    <row r="2" spans="1:21" ht="12.75">
      <c r="A2" s="56"/>
      <c r="B2" s="27"/>
      <c r="C2" s="26"/>
      <c r="D2" s="28"/>
      <c r="E2" s="26"/>
      <c r="F2" s="28"/>
      <c r="G2" s="28"/>
      <c r="H2" s="28"/>
      <c r="I2" s="28"/>
      <c r="J2" s="28"/>
      <c r="K2" s="28"/>
      <c r="L2" s="28"/>
      <c r="M2" s="28"/>
      <c r="N2" s="28"/>
      <c r="O2" s="26"/>
      <c r="P2" s="26"/>
      <c r="Q2" s="26"/>
      <c r="R2" s="26"/>
    </row>
    <row r="3" spans="1:21" ht="12.75">
      <c r="A3" s="4" t="s">
        <v>115</v>
      </c>
      <c r="B3" s="32"/>
      <c r="C3" s="30"/>
      <c r="D3" s="33"/>
      <c r="E3" s="30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21" ht="12.75">
      <c r="A4" s="5" t="s">
        <v>2</v>
      </c>
      <c r="B4" s="35"/>
      <c r="C4" s="34"/>
      <c r="D4" s="36"/>
      <c r="E4" s="34"/>
      <c r="F4" s="36"/>
      <c r="G4" s="36"/>
      <c r="H4" s="36"/>
      <c r="I4" s="36"/>
      <c r="J4" s="36"/>
      <c r="K4" s="36"/>
      <c r="L4" s="36"/>
      <c r="M4" s="36"/>
      <c r="N4" s="36"/>
      <c r="O4" s="34"/>
      <c r="P4" s="34"/>
      <c r="Q4" s="34"/>
      <c r="R4" s="34"/>
    </row>
    <row r="5" spans="1:21">
      <c r="A5" s="30"/>
      <c r="B5" s="31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3"/>
      <c r="P5" s="33"/>
      <c r="Q5" s="33"/>
    </row>
    <row r="6" spans="1:21" ht="24">
      <c r="A6" s="130"/>
      <c r="B6" s="19" t="s">
        <v>116</v>
      </c>
      <c r="C6" s="19" t="s">
        <v>116</v>
      </c>
      <c r="D6" s="37"/>
      <c r="E6" s="34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21">
      <c r="A7" s="130"/>
      <c r="B7" s="19" t="s">
        <v>113</v>
      </c>
      <c r="C7" s="19" t="s">
        <v>113</v>
      </c>
      <c r="D7" s="39"/>
      <c r="E7" s="38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21">
      <c r="A8" s="130"/>
      <c r="B8" s="19" t="s">
        <v>114</v>
      </c>
      <c r="C8" s="19" t="s">
        <v>93</v>
      </c>
      <c r="D8" s="41"/>
      <c r="E8" s="40"/>
      <c r="F8" s="41"/>
      <c r="G8" s="41"/>
      <c r="H8" s="41"/>
      <c r="I8" s="41"/>
      <c r="J8" s="41"/>
      <c r="K8" s="41"/>
      <c r="L8" s="41"/>
      <c r="M8" s="41"/>
      <c r="N8" s="42"/>
      <c r="O8" s="42"/>
      <c r="P8" s="42"/>
      <c r="Q8" s="42"/>
      <c r="S8" s="43"/>
    </row>
    <row r="9" spans="1:21" ht="15">
      <c r="A9" s="130"/>
      <c r="B9" s="57"/>
      <c r="C9" s="57"/>
      <c r="D9" s="42"/>
      <c r="E9" s="40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S9" s="43"/>
    </row>
    <row r="10" spans="1:21">
      <c r="A10" s="18"/>
      <c r="B10" s="19"/>
      <c r="C10" s="19"/>
      <c r="D10" s="42"/>
      <c r="E10" s="40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3"/>
      <c r="S10" s="43"/>
      <c r="T10" s="43"/>
      <c r="U10" s="43"/>
    </row>
    <row r="11" spans="1:21">
      <c r="A11" s="18"/>
      <c r="B11" s="19"/>
      <c r="C11" s="19"/>
      <c r="D11" s="42"/>
      <c r="E11" s="44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3"/>
      <c r="S11" s="43"/>
      <c r="T11" s="43"/>
      <c r="U11" s="43"/>
    </row>
    <row r="12" spans="1:21">
      <c r="A12" s="18" t="s">
        <v>52</v>
      </c>
      <c r="B12" s="58">
        <v>369073</v>
      </c>
      <c r="C12" s="109">
        <v>413125</v>
      </c>
      <c r="D12" s="42"/>
      <c r="E12" s="40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3"/>
      <c r="S12" s="43"/>
      <c r="T12" s="43"/>
      <c r="U12" s="43"/>
    </row>
    <row r="13" spans="1:21">
      <c r="A13" s="18" t="s">
        <v>37</v>
      </c>
      <c r="B13" s="58">
        <v>238662</v>
      </c>
      <c r="C13" s="109">
        <v>158953</v>
      </c>
      <c r="D13" s="42"/>
      <c r="E13" s="40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3"/>
      <c r="S13" s="43"/>
      <c r="T13" s="43"/>
      <c r="U13" s="43"/>
    </row>
    <row r="14" spans="1:21">
      <c r="A14" s="18" t="s">
        <v>53</v>
      </c>
      <c r="B14" s="58">
        <v>414963</v>
      </c>
      <c r="C14" s="109">
        <v>888486</v>
      </c>
      <c r="D14" s="42"/>
      <c r="E14" s="40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</row>
    <row r="15" spans="1:21">
      <c r="A15" s="130" t="s">
        <v>54</v>
      </c>
      <c r="B15" s="24"/>
      <c r="C15" s="108"/>
      <c r="D15" s="42"/>
      <c r="E15" s="40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</row>
    <row r="16" spans="1:21">
      <c r="A16" s="130"/>
      <c r="B16" s="24"/>
      <c r="C16" s="108"/>
      <c r="D16" s="42"/>
      <c r="E16" s="40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T16" s="43"/>
    </row>
    <row r="17" spans="1:22">
      <c r="A17" s="130"/>
      <c r="B17" s="58">
        <v>2122439</v>
      </c>
      <c r="C17" s="109">
        <v>-166294</v>
      </c>
      <c r="D17" s="41"/>
      <c r="E17" s="34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1:22">
      <c r="A18" s="18" t="s">
        <v>55</v>
      </c>
      <c r="B18" s="58">
        <v>-5537</v>
      </c>
      <c r="C18" s="109">
        <v>-6431</v>
      </c>
      <c r="D18" s="42"/>
      <c r="E18" s="40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</row>
    <row r="19" spans="1:22">
      <c r="A19" s="18" t="s">
        <v>56</v>
      </c>
      <c r="B19" s="58">
        <v>34677</v>
      </c>
      <c r="C19" s="109">
        <v>83377</v>
      </c>
      <c r="D19" s="42"/>
      <c r="E19" s="40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</row>
    <row r="20" spans="1:22">
      <c r="A20" s="18" t="s">
        <v>38</v>
      </c>
      <c r="B20" s="23">
        <v>0</v>
      </c>
      <c r="C20" s="23">
        <v>435</v>
      </c>
      <c r="D20" s="42"/>
      <c r="E20" s="40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1:22">
      <c r="A21" s="18" t="s">
        <v>101</v>
      </c>
      <c r="B21" s="23"/>
      <c r="C21" s="23"/>
      <c r="D21" s="42"/>
      <c r="E21" s="40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</row>
    <row r="22" spans="1:22">
      <c r="A22" s="130" t="s">
        <v>95</v>
      </c>
      <c r="B22" s="132">
        <v>-502343</v>
      </c>
      <c r="C22" s="132">
        <v>-47064</v>
      </c>
      <c r="D22" s="42"/>
      <c r="E22" s="40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22">
      <c r="A23" s="130"/>
      <c r="B23" s="132"/>
      <c r="C23" s="132"/>
      <c r="D23" s="42"/>
      <c r="E23" s="40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</row>
    <row r="24" spans="1:22" ht="12.75" thickBot="1">
      <c r="A24" s="18" t="s">
        <v>57</v>
      </c>
      <c r="B24" s="25">
        <v>10411</v>
      </c>
      <c r="C24" s="25">
        <v>166</v>
      </c>
      <c r="D24" s="42"/>
      <c r="E24" s="40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S24" s="46"/>
      <c r="T24" s="46"/>
    </row>
    <row r="25" spans="1:22">
      <c r="A25" s="18"/>
      <c r="B25" s="24"/>
      <c r="C25" s="24"/>
      <c r="D25" s="42"/>
      <c r="E25" s="40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S25" s="46"/>
    </row>
    <row r="26" spans="1:22" ht="12.75" thickBot="1">
      <c r="A26" s="22" t="s">
        <v>58</v>
      </c>
      <c r="B26" s="60">
        <v>2682345</v>
      </c>
      <c r="C26" s="60">
        <v>1324753</v>
      </c>
      <c r="D26" s="41"/>
      <c r="E26" s="34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22">
      <c r="A27" s="22"/>
      <c r="B27" s="24"/>
      <c r="C27" s="24"/>
      <c r="D27" s="42"/>
      <c r="E27" s="40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22">
      <c r="A28" s="18"/>
      <c r="B28" s="24"/>
      <c r="C28" s="24"/>
      <c r="D28" s="41"/>
      <c r="E28" s="47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</row>
    <row r="29" spans="1:22">
      <c r="A29" s="18"/>
      <c r="B29" s="24"/>
      <c r="C29" s="24"/>
      <c r="D29" s="42"/>
      <c r="E29" s="40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</row>
    <row r="30" spans="1:22">
      <c r="A30" s="18"/>
      <c r="B30" s="24"/>
      <c r="C30" s="24"/>
      <c r="D30" s="42"/>
      <c r="E30" s="40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</row>
    <row r="31" spans="1:22">
      <c r="A31" s="18" t="s">
        <v>39</v>
      </c>
      <c r="B31" s="58">
        <v>1118546</v>
      </c>
      <c r="C31" s="109">
        <v>1427308</v>
      </c>
      <c r="D31" s="42"/>
      <c r="E31" s="40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V31" s="43"/>
    </row>
    <row r="32" spans="1:22">
      <c r="A32" s="18" t="s">
        <v>40</v>
      </c>
      <c r="B32" s="58">
        <v>51894</v>
      </c>
      <c r="C32" s="109">
        <v>75756</v>
      </c>
      <c r="D32" s="41"/>
      <c r="E32" s="47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</row>
    <row r="33" spans="1:18">
      <c r="A33" s="18" t="s">
        <v>41</v>
      </c>
      <c r="B33" s="58"/>
      <c r="C33" s="109"/>
      <c r="D33" s="42"/>
      <c r="E33" s="40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8">
      <c r="A34" s="18" t="s">
        <v>42</v>
      </c>
      <c r="B34" s="58"/>
      <c r="C34" s="109"/>
      <c r="D34" s="42"/>
      <c r="E34" s="40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</row>
    <row r="35" spans="1:18">
      <c r="A35" s="18" t="s">
        <v>43</v>
      </c>
      <c r="B35" s="58">
        <v>884909</v>
      </c>
      <c r="C35" s="109">
        <v>555873</v>
      </c>
      <c r="D35" s="41"/>
      <c r="E35" s="34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1:18" ht="12.75" thickBot="1">
      <c r="A36" s="18" t="s">
        <v>44</v>
      </c>
      <c r="B36" s="61" t="s">
        <v>0</v>
      </c>
      <c r="C36" s="61" t="s">
        <v>0</v>
      </c>
      <c r="D36" s="48"/>
      <c r="E36" s="30"/>
      <c r="F36" s="48"/>
      <c r="G36" s="48"/>
      <c r="H36" s="48"/>
      <c r="I36" s="48"/>
      <c r="J36" s="48"/>
      <c r="K36" s="48"/>
      <c r="L36" s="48"/>
      <c r="M36" s="48"/>
      <c r="N36" s="48"/>
      <c r="O36" s="49"/>
      <c r="P36" s="49"/>
      <c r="Q36" s="49"/>
    </row>
    <row r="37" spans="1:18">
      <c r="A37" s="18"/>
      <c r="B37" s="59"/>
      <c r="C37" s="59"/>
      <c r="D37" s="48"/>
      <c r="E37" s="30"/>
      <c r="F37" s="48"/>
      <c r="G37" s="48"/>
      <c r="H37" s="48"/>
      <c r="I37" s="48"/>
      <c r="J37" s="48"/>
      <c r="K37" s="48"/>
      <c r="L37" s="48"/>
      <c r="M37" s="48"/>
      <c r="N37" s="48"/>
      <c r="O37" s="50"/>
      <c r="P37" s="50"/>
      <c r="Q37" s="50"/>
      <c r="R37" s="51"/>
    </row>
    <row r="38" spans="1:18" ht="12.75" thickBot="1">
      <c r="A38" s="22" t="s">
        <v>59</v>
      </c>
      <c r="B38" s="60">
        <v>2055349</v>
      </c>
      <c r="C38" s="60">
        <v>2058937</v>
      </c>
      <c r="D38" s="48"/>
      <c r="E38" s="30"/>
      <c r="F38" s="48"/>
      <c r="G38" s="48"/>
      <c r="H38" s="48"/>
      <c r="I38" s="48"/>
      <c r="J38" s="48"/>
      <c r="K38" s="48"/>
      <c r="L38" s="48"/>
      <c r="M38" s="48"/>
      <c r="N38" s="48"/>
      <c r="O38" s="50"/>
      <c r="P38" s="50"/>
      <c r="Q38" s="50"/>
      <c r="R38" s="51"/>
    </row>
    <row r="39" spans="1:18">
      <c r="A39" s="22"/>
      <c r="B39" s="59"/>
      <c r="C39" s="59"/>
      <c r="D39" s="48"/>
      <c r="E39" s="30"/>
      <c r="F39" s="48"/>
      <c r="G39" s="48"/>
      <c r="H39" s="48"/>
      <c r="I39" s="48"/>
      <c r="J39" s="48"/>
      <c r="K39" s="48"/>
      <c r="L39" s="48"/>
      <c r="M39" s="48"/>
      <c r="N39" s="48"/>
      <c r="O39" s="50"/>
      <c r="P39" s="50"/>
      <c r="Q39" s="50"/>
      <c r="R39" s="51"/>
    </row>
    <row r="40" spans="1:18">
      <c r="A40" s="22"/>
      <c r="B40" s="59"/>
      <c r="C40" s="59"/>
      <c r="D40" s="48"/>
      <c r="E40" s="30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52"/>
    </row>
    <row r="41" spans="1:18">
      <c r="A41" s="135" t="s">
        <v>60</v>
      </c>
      <c r="B41" s="59"/>
      <c r="C41" s="59"/>
      <c r="D41" s="48"/>
      <c r="E41" s="30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52"/>
    </row>
    <row r="42" spans="1:18" ht="12.75" thickBot="1">
      <c r="A42" s="135"/>
      <c r="B42" s="60">
        <v>626996</v>
      </c>
      <c r="C42" s="60">
        <v>-734184</v>
      </c>
      <c r="D42" s="48"/>
      <c r="E42" s="30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52"/>
    </row>
    <row r="43" spans="1:18">
      <c r="A43" s="22"/>
      <c r="B43" s="59"/>
      <c r="C43" s="59"/>
      <c r="D43" s="48"/>
      <c r="E43" s="30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33"/>
    </row>
    <row r="44" spans="1:18" ht="12.75" thickBot="1">
      <c r="A44" s="18" t="s">
        <v>61</v>
      </c>
      <c r="B44" s="107">
        <v>174</v>
      </c>
      <c r="C44" s="107">
        <v>0</v>
      </c>
      <c r="D44" s="48"/>
      <c r="E44" s="30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33"/>
    </row>
    <row r="45" spans="1:18">
      <c r="A45" s="22"/>
      <c r="B45" s="62"/>
      <c r="C45" s="62"/>
      <c r="D45" s="53"/>
      <c r="E45" s="40"/>
      <c r="F45" s="53"/>
      <c r="G45" s="53"/>
      <c r="H45" s="53"/>
      <c r="I45" s="53"/>
      <c r="J45" s="53"/>
      <c r="K45" s="53"/>
      <c r="L45" s="53"/>
      <c r="M45" s="53"/>
      <c r="N45" s="53"/>
      <c r="O45" s="48"/>
      <c r="P45" s="48"/>
      <c r="Q45" s="48"/>
      <c r="R45" s="33"/>
    </row>
    <row r="46" spans="1:18">
      <c r="A46" s="135" t="s">
        <v>62</v>
      </c>
      <c r="B46" s="133">
        <v>626822</v>
      </c>
      <c r="C46" s="133">
        <v>-734184</v>
      </c>
      <c r="D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</row>
    <row r="47" spans="1:18">
      <c r="A47" s="135"/>
      <c r="B47" s="133"/>
      <c r="C47" s="133"/>
      <c r="D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</row>
    <row r="48" spans="1:18" ht="12.75" thickBot="1">
      <c r="A48" s="135"/>
      <c r="B48" s="134"/>
      <c r="C48" s="134"/>
      <c r="D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</row>
    <row r="49" spans="1:17" ht="12.75" thickTop="1">
      <c r="B49" s="81">
        <f>-2088361-B46</f>
        <v>-2715183</v>
      </c>
      <c r="C49" s="82">
        <f>12732963-C46</f>
        <v>13467147</v>
      </c>
      <c r="D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</row>
    <row r="50" spans="1:17">
      <c r="B50" s="54"/>
      <c r="D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</row>
    <row r="51" spans="1:17" ht="15">
      <c r="A51" s="128" t="str">
        <f>ББ!A50</f>
        <v>Председатель Правления _______________________ /Миникеев Р. Д.  Дата  подписания 04.04.2019 г.</v>
      </c>
      <c r="B51" s="128"/>
      <c r="C51" s="129"/>
      <c r="D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</row>
    <row r="52" spans="1:17" ht="12.75">
      <c r="A52" s="68"/>
      <c r="B52" s="68"/>
      <c r="D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</row>
    <row r="53" spans="1:17" ht="12.75">
      <c r="A53" s="126" t="str">
        <f>ББ!A52</f>
        <v>Главный бухгалтер ___________________________ / Хон Т.Э. Дата подписания 04.04.2019 г.</v>
      </c>
      <c r="B53" s="126"/>
      <c r="D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</row>
    <row r="54" spans="1:17" ht="12.75">
      <c r="A54" s="126"/>
      <c r="B54" s="126"/>
      <c r="D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</row>
    <row r="55" spans="1:17" ht="12.75">
      <c r="A55" s="127" t="s">
        <v>98</v>
      </c>
      <c r="B55" s="127"/>
      <c r="D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</row>
    <row r="56" spans="1:17" ht="12.75">
      <c r="A56" s="66" t="s">
        <v>99</v>
      </c>
      <c r="B56" s="67"/>
      <c r="D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</row>
    <row r="57" spans="1:17">
      <c r="B57" s="54"/>
      <c r="D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</row>
    <row r="58" spans="1:17">
      <c r="B58" s="113">
        <f>B46+ББ!C44-ББ!B44</f>
        <v>-3051</v>
      </c>
      <c r="D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</row>
    <row r="59" spans="1:17">
      <c r="B59" s="54"/>
      <c r="D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</row>
    <row r="60" spans="1:17">
      <c r="B60" s="54"/>
      <c r="D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</row>
    <row r="61" spans="1:17">
      <c r="B61" s="54"/>
      <c r="D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</row>
    <row r="62" spans="1:17">
      <c r="B62" s="54"/>
      <c r="D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</row>
    <row r="63" spans="1:17">
      <c r="B63" s="54"/>
      <c r="D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</row>
    <row r="64" spans="1:17">
      <c r="B64" s="54"/>
      <c r="D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  <row r="65" spans="2:17">
      <c r="B65" s="54"/>
      <c r="D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</row>
    <row r="66" spans="2:17">
      <c r="B66" s="54"/>
      <c r="D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</row>
    <row r="67" spans="2:17">
      <c r="B67" s="54"/>
      <c r="D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</row>
    <row r="68" spans="2:17">
      <c r="B68" s="54"/>
      <c r="D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</row>
    <row r="69" spans="2:17">
      <c r="B69" s="54"/>
      <c r="D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</row>
    <row r="70" spans="2:17">
      <c r="B70" s="54"/>
      <c r="D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</row>
    <row r="71" spans="2:17">
      <c r="B71" s="54"/>
      <c r="D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</row>
    <row r="72" spans="2:17">
      <c r="B72" s="54"/>
      <c r="D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</row>
    <row r="73" spans="2:17">
      <c r="B73" s="54"/>
      <c r="D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</row>
    <row r="74" spans="2:17">
      <c r="B74" s="54"/>
      <c r="D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</row>
    <row r="75" spans="2:17">
      <c r="B75" s="54"/>
      <c r="D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</row>
    <row r="76" spans="2:17">
      <c r="B76" s="54"/>
      <c r="D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</row>
    <row r="77" spans="2:17">
      <c r="B77" s="54"/>
      <c r="D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</row>
    <row r="78" spans="2:17">
      <c r="B78" s="54"/>
      <c r="D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</row>
    <row r="79" spans="2:17">
      <c r="B79" s="54"/>
      <c r="D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</row>
    <row r="80" spans="2:17">
      <c r="B80" s="54"/>
      <c r="D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</row>
    <row r="81" spans="2:17">
      <c r="B81" s="54"/>
      <c r="D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</row>
    <row r="82" spans="2:17">
      <c r="B82" s="54"/>
      <c r="D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</row>
    <row r="83" spans="2:17">
      <c r="B83" s="54"/>
      <c r="D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2:17">
      <c r="B84" s="54"/>
      <c r="D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</row>
    <row r="85" spans="2:17">
      <c r="B85" s="54"/>
      <c r="D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</row>
    <row r="86" spans="2:17">
      <c r="B86" s="54"/>
      <c r="D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</row>
    <row r="87" spans="2:17">
      <c r="B87" s="54"/>
      <c r="D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</row>
    <row r="88" spans="2:17">
      <c r="B88" s="54"/>
      <c r="D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</row>
    <row r="89" spans="2:17">
      <c r="B89" s="54"/>
      <c r="D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</row>
    <row r="90" spans="2:17">
      <c r="B90" s="54"/>
      <c r="D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</row>
    <row r="91" spans="2:17">
      <c r="B91" s="54"/>
      <c r="D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</row>
    <row r="92" spans="2:17">
      <c r="B92" s="54"/>
      <c r="D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</row>
    <row r="93" spans="2:17">
      <c r="B93" s="54"/>
      <c r="D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</row>
    <row r="94" spans="2:17">
      <c r="B94" s="54"/>
      <c r="D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</row>
    <row r="95" spans="2:17">
      <c r="B95" s="54"/>
      <c r="D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</row>
    <row r="96" spans="2:17">
      <c r="B96" s="54"/>
      <c r="D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</row>
    <row r="97" spans="2:17">
      <c r="B97" s="54"/>
      <c r="D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</row>
    <row r="98" spans="2:17">
      <c r="B98" s="54"/>
      <c r="D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</row>
    <row r="99" spans="2:17">
      <c r="B99" s="54"/>
      <c r="D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</row>
    <row r="100" spans="2:17">
      <c r="B100" s="54"/>
      <c r="D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</row>
    <row r="101" spans="2:17">
      <c r="B101" s="54"/>
      <c r="D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</row>
    <row r="102" spans="2:17">
      <c r="B102" s="54"/>
      <c r="D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</row>
    <row r="103" spans="2:17">
      <c r="B103" s="54"/>
      <c r="D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</row>
    <row r="104" spans="2:17">
      <c r="B104" s="54"/>
      <c r="D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</row>
    <row r="105" spans="2:17">
      <c r="B105" s="54"/>
      <c r="D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</row>
    <row r="106" spans="2:17">
      <c r="B106" s="54"/>
      <c r="D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</row>
    <row r="107" spans="2:17">
      <c r="B107" s="54"/>
      <c r="D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</row>
    <row r="108" spans="2:17">
      <c r="B108" s="54"/>
      <c r="D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</row>
    <row r="109" spans="2:17">
      <c r="B109" s="54"/>
      <c r="D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</row>
    <row r="110" spans="2:17">
      <c r="B110" s="54"/>
      <c r="D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</row>
    <row r="111" spans="2:17">
      <c r="B111" s="54"/>
      <c r="D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</row>
    <row r="112" spans="2:17">
      <c r="B112" s="54"/>
      <c r="D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</row>
    <row r="113" spans="2:17">
      <c r="B113" s="54"/>
      <c r="D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</row>
    <row r="114" spans="2:17">
      <c r="B114" s="54"/>
      <c r="D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</row>
    <row r="115" spans="2:17">
      <c r="B115" s="54"/>
      <c r="D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</row>
    <row r="116" spans="2:17">
      <c r="B116" s="54"/>
      <c r="D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</row>
    <row r="117" spans="2:17">
      <c r="B117" s="54"/>
      <c r="D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</row>
    <row r="118" spans="2:17">
      <c r="B118" s="54"/>
      <c r="D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</row>
    <row r="119" spans="2:17">
      <c r="B119" s="54"/>
      <c r="D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</row>
    <row r="120" spans="2:17">
      <c r="B120" s="54"/>
      <c r="D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</row>
    <row r="121" spans="2:17">
      <c r="B121" s="54"/>
      <c r="D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</row>
    <row r="122" spans="2:17">
      <c r="B122" s="54"/>
      <c r="D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</row>
    <row r="123" spans="2:17">
      <c r="B123" s="54"/>
      <c r="D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</row>
    <row r="124" spans="2:17">
      <c r="B124" s="54"/>
      <c r="D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</row>
    <row r="125" spans="2:17">
      <c r="B125" s="54"/>
      <c r="D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</row>
    <row r="126" spans="2:17">
      <c r="B126" s="54"/>
      <c r="D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</row>
    <row r="127" spans="2:17">
      <c r="B127" s="54"/>
      <c r="D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</row>
    <row r="128" spans="2:17">
      <c r="B128" s="54"/>
      <c r="D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</row>
    <row r="129" spans="2:17">
      <c r="B129" s="54"/>
      <c r="D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</row>
    <row r="130" spans="2:17">
      <c r="B130" s="54"/>
      <c r="D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</row>
    <row r="131" spans="2:17">
      <c r="B131" s="54"/>
      <c r="D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</row>
    <row r="132" spans="2:17">
      <c r="B132" s="54"/>
      <c r="D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</row>
    <row r="133" spans="2:17">
      <c r="B133" s="54"/>
      <c r="D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</row>
    <row r="134" spans="2:17">
      <c r="B134" s="54"/>
      <c r="D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</row>
    <row r="135" spans="2:17">
      <c r="B135" s="54"/>
      <c r="D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</row>
    <row r="136" spans="2:17">
      <c r="B136" s="54"/>
      <c r="D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</row>
    <row r="137" spans="2:17">
      <c r="B137" s="54"/>
      <c r="D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</row>
    <row r="138" spans="2:17">
      <c r="B138" s="54"/>
      <c r="D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</row>
    <row r="139" spans="2:17">
      <c r="B139" s="54"/>
      <c r="D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</row>
    <row r="140" spans="2:17">
      <c r="B140" s="54"/>
      <c r="D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</row>
    <row r="141" spans="2:17">
      <c r="B141" s="54"/>
      <c r="D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</row>
    <row r="142" spans="2:17">
      <c r="B142" s="54"/>
      <c r="D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</row>
    <row r="143" spans="2:17">
      <c r="B143" s="54"/>
      <c r="D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</row>
    <row r="144" spans="2:17">
      <c r="B144" s="54"/>
      <c r="D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</row>
    <row r="145" spans="2:17">
      <c r="B145" s="54"/>
      <c r="D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</row>
    <row r="146" spans="2:17">
      <c r="B146" s="54"/>
      <c r="D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</row>
    <row r="147" spans="2:17">
      <c r="B147" s="54"/>
      <c r="D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</row>
    <row r="148" spans="2:17">
      <c r="B148" s="54"/>
      <c r="D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</row>
    <row r="149" spans="2:17">
      <c r="B149" s="54"/>
      <c r="D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</row>
    <row r="150" spans="2:17">
      <c r="B150" s="54"/>
      <c r="D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</row>
    <row r="151" spans="2:17">
      <c r="B151" s="54"/>
      <c r="D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</row>
    <row r="152" spans="2:17">
      <c r="B152" s="54"/>
      <c r="D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</row>
    <row r="153" spans="2:17">
      <c r="B153" s="54"/>
      <c r="D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</row>
    <row r="154" spans="2:17">
      <c r="B154" s="54"/>
      <c r="D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</row>
    <row r="155" spans="2:17">
      <c r="B155" s="54"/>
      <c r="D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</row>
    <row r="156" spans="2:17">
      <c r="B156" s="54"/>
      <c r="D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</row>
    <row r="157" spans="2:17">
      <c r="B157" s="54"/>
      <c r="D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</row>
    <row r="158" spans="2:17">
      <c r="B158" s="54"/>
      <c r="D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</row>
    <row r="159" spans="2:17">
      <c r="B159" s="54"/>
      <c r="D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</row>
    <row r="160" spans="2:17">
      <c r="B160" s="54"/>
      <c r="D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</row>
    <row r="161" spans="2:17">
      <c r="B161" s="54"/>
      <c r="D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</row>
    <row r="162" spans="2:17">
      <c r="B162" s="54"/>
      <c r="D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</row>
    <row r="163" spans="2:17">
      <c r="B163" s="54"/>
      <c r="D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</row>
    <row r="164" spans="2:17">
      <c r="B164" s="54"/>
      <c r="D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</row>
    <row r="165" spans="2:17">
      <c r="B165" s="54"/>
      <c r="D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</row>
    <row r="166" spans="2:17">
      <c r="B166" s="54"/>
      <c r="D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</row>
    <row r="167" spans="2:17">
      <c r="B167" s="54"/>
      <c r="D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</row>
    <row r="168" spans="2:17">
      <c r="B168" s="54"/>
      <c r="D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</row>
    <row r="169" spans="2:17">
      <c r="B169" s="54"/>
      <c r="D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</row>
    <row r="170" spans="2:17">
      <c r="B170" s="54"/>
      <c r="D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</row>
    <row r="171" spans="2:17">
      <c r="B171" s="54"/>
      <c r="D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</row>
    <row r="172" spans="2:17">
      <c r="B172" s="54"/>
      <c r="D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</row>
    <row r="173" spans="2:17">
      <c r="B173" s="54"/>
      <c r="D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</row>
    <row r="174" spans="2:17">
      <c r="B174" s="54"/>
      <c r="D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</row>
    <row r="175" spans="2:17">
      <c r="B175" s="54"/>
      <c r="D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</row>
    <row r="176" spans="2:17">
      <c r="B176" s="54"/>
      <c r="D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</row>
    <row r="177" spans="2:17">
      <c r="B177" s="54"/>
      <c r="D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</row>
    <row r="178" spans="2:17">
      <c r="B178" s="54"/>
      <c r="D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</row>
    <row r="179" spans="2:17">
      <c r="B179" s="54"/>
      <c r="D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</row>
    <row r="180" spans="2:17">
      <c r="B180" s="54"/>
      <c r="D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</row>
    <row r="181" spans="2:17">
      <c r="B181" s="54"/>
      <c r="D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</row>
    <row r="182" spans="2:17">
      <c r="B182" s="54"/>
      <c r="D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</row>
    <row r="183" spans="2:17">
      <c r="B183" s="54"/>
      <c r="D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</row>
    <row r="184" spans="2:17">
      <c r="B184" s="54"/>
      <c r="D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</row>
    <row r="185" spans="2:17">
      <c r="B185" s="54"/>
      <c r="D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</row>
    <row r="186" spans="2:17">
      <c r="B186" s="54"/>
      <c r="D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</row>
    <row r="187" spans="2:17">
      <c r="B187" s="54"/>
      <c r="D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</row>
    <row r="188" spans="2:17">
      <c r="B188" s="54"/>
      <c r="D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</row>
    <row r="189" spans="2:17">
      <c r="B189" s="54"/>
      <c r="D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</row>
    <row r="190" spans="2:17">
      <c r="B190" s="54"/>
      <c r="D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</row>
    <row r="191" spans="2:17">
      <c r="B191" s="54"/>
      <c r="D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</row>
    <row r="192" spans="2:17">
      <c r="B192" s="54"/>
      <c r="D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</row>
    <row r="193" spans="2:17">
      <c r="B193" s="54"/>
      <c r="D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</row>
    <row r="194" spans="2:17">
      <c r="B194" s="54"/>
      <c r="D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</row>
    <row r="195" spans="2:17">
      <c r="B195" s="54"/>
      <c r="D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</row>
    <row r="196" spans="2:17">
      <c r="B196" s="54"/>
      <c r="D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</row>
    <row r="197" spans="2:17">
      <c r="B197" s="54"/>
      <c r="D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</row>
    <row r="198" spans="2:17">
      <c r="B198" s="54"/>
      <c r="D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</row>
    <row r="199" spans="2:17">
      <c r="B199" s="54"/>
      <c r="D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</row>
    <row r="200" spans="2:17">
      <c r="B200" s="54"/>
      <c r="D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</row>
    <row r="201" spans="2:17">
      <c r="B201" s="54"/>
      <c r="D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</row>
    <row r="202" spans="2:17">
      <c r="B202" s="54"/>
      <c r="D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</row>
    <row r="203" spans="2:17">
      <c r="B203" s="54"/>
      <c r="D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</row>
    <row r="204" spans="2:17">
      <c r="B204" s="54"/>
      <c r="D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</row>
    <row r="205" spans="2:17">
      <c r="B205" s="54"/>
      <c r="D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</row>
    <row r="206" spans="2:17">
      <c r="B206" s="54"/>
      <c r="D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</row>
    <row r="207" spans="2:17">
      <c r="B207" s="54"/>
      <c r="D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</row>
    <row r="208" spans="2:17">
      <c r="B208" s="54"/>
      <c r="D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</row>
    <row r="209" spans="2:17">
      <c r="B209" s="54"/>
      <c r="D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</row>
    <row r="210" spans="2:17">
      <c r="B210" s="54"/>
      <c r="D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</row>
    <row r="211" spans="2:17">
      <c r="B211" s="54"/>
      <c r="D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</row>
    <row r="212" spans="2:17">
      <c r="B212" s="54"/>
      <c r="D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</row>
    <row r="213" spans="2:17">
      <c r="B213" s="54"/>
      <c r="D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</row>
    <row r="214" spans="2:17">
      <c r="B214" s="54"/>
      <c r="D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</row>
    <row r="215" spans="2:17">
      <c r="B215" s="54"/>
      <c r="D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</row>
    <row r="216" spans="2:17">
      <c r="B216" s="54"/>
      <c r="D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</row>
    <row r="217" spans="2:17">
      <c r="B217" s="54"/>
      <c r="D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</row>
  </sheetData>
  <mergeCells count="13">
    <mergeCell ref="A55:B55"/>
    <mergeCell ref="A51:C51"/>
    <mergeCell ref="C46:C48"/>
    <mergeCell ref="A41:A42"/>
    <mergeCell ref="A46:A48"/>
    <mergeCell ref="B46:B48"/>
    <mergeCell ref="A53:B53"/>
    <mergeCell ref="A54:B54"/>
    <mergeCell ref="A6:A9"/>
    <mergeCell ref="A15:A17"/>
    <mergeCell ref="C22:C23"/>
    <mergeCell ref="A22:A23"/>
    <mergeCell ref="B22:B23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rowBreaks count="1" manualBreakCount="1"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3"/>
  <sheetViews>
    <sheetView zoomScaleNormal="100" zoomScaleSheetLayoutView="100" workbookViewId="0">
      <selection activeCell="L20" sqref="L20"/>
    </sheetView>
  </sheetViews>
  <sheetFormatPr defaultColWidth="8.85546875" defaultRowHeight="15"/>
  <cols>
    <col min="1" max="1" width="56.5703125" style="2" bestFit="1" customWidth="1"/>
    <col min="2" max="2" width="20.42578125" style="2" customWidth="1"/>
    <col min="3" max="3" width="3.42578125" style="2" customWidth="1"/>
    <col min="4" max="4" width="23.85546875" style="2" customWidth="1"/>
    <col min="5" max="5" width="2.7109375" style="2" customWidth="1"/>
    <col min="6" max="6" width="17.5703125" style="2" customWidth="1"/>
    <col min="7" max="7" width="3.140625" style="2" customWidth="1"/>
    <col min="8" max="8" width="12.42578125" style="2" bestFit="1" customWidth="1"/>
    <col min="9" max="9" width="2.7109375" style="2" customWidth="1"/>
    <col min="10" max="16384" width="8.85546875" style="2"/>
  </cols>
  <sheetData>
    <row r="1" spans="1:8" ht="15.75">
      <c r="A1" s="1" t="s">
        <v>1</v>
      </c>
    </row>
    <row r="2" spans="1:8" ht="15.75">
      <c r="A2" s="3"/>
    </row>
    <row r="3" spans="1:8">
      <c r="A3" s="4" t="s">
        <v>10</v>
      </c>
    </row>
    <row r="4" spans="1:8">
      <c r="A4" s="4" t="str">
        <f>[1]ББ!A4</f>
        <v>НА 31 МАРТА 2019 ГОДА</v>
      </c>
    </row>
    <row r="5" spans="1:8">
      <c r="A5" s="5" t="s">
        <v>2</v>
      </c>
    </row>
    <row r="7" spans="1:8" s="6" customFormat="1" ht="24">
      <c r="A7" s="138"/>
      <c r="B7" s="118" t="s">
        <v>45</v>
      </c>
      <c r="C7" s="137"/>
      <c r="D7" s="137" t="s">
        <v>11</v>
      </c>
      <c r="E7" s="137"/>
      <c r="F7" s="137" t="s">
        <v>63</v>
      </c>
      <c r="G7" s="137"/>
      <c r="H7" s="118" t="s">
        <v>47</v>
      </c>
    </row>
    <row r="8" spans="1:8" s="6" customFormat="1" ht="12">
      <c r="A8" s="138"/>
      <c r="B8" s="118" t="s">
        <v>46</v>
      </c>
      <c r="C8" s="137"/>
      <c r="D8" s="137"/>
      <c r="E8" s="137"/>
      <c r="F8" s="137"/>
      <c r="G8" s="137"/>
      <c r="H8" s="118" t="s">
        <v>48</v>
      </c>
    </row>
    <row r="9" spans="1:8" s="6" customFormat="1" ht="12">
      <c r="A9" s="116"/>
      <c r="B9" s="116"/>
      <c r="C9" s="116"/>
      <c r="D9" s="116"/>
      <c r="E9" s="116"/>
      <c r="F9" s="116"/>
      <c r="G9" s="116"/>
      <c r="H9" s="116"/>
    </row>
    <row r="10" spans="1:8" s="6" customFormat="1" ht="12">
      <c r="A10" s="135" t="s">
        <v>122</v>
      </c>
      <c r="B10" s="136">
        <v>5327184</v>
      </c>
      <c r="C10" s="136"/>
      <c r="D10" s="136">
        <v>278</v>
      </c>
      <c r="E10" s="136"/>
      <c r="F10" s="136">
        <v>10819440</v>
      </c>
      <c r="G10" s="136"/>
      <c r="H10" s="136">
        <f>B10+D10+F10</f>
        <v>16146902</v>
      </c>
    </row>
    <row r="11" spans="1:8" s="6" customFormat="1" ht="12">
      <c r="A11" s="135"/>
      <c r="B11" s="136"/>
      <c r="C11" s="136"/>
      <c r="D11" s="136"/>
      <c r="E11" s="136"/>
      <c r="F11" s="136"/>
      <c r="G11" s="136"/>
      <c r="H11" s="136"/>
    </row>
    <row r="12" spans="1:8" s="6" customFormat="1" ht="12">
      <c r="A12" s="115" t="s">
        <v>12</v>
      </c>
      <c r="B12" s="8" t="s">
        <v>0</v>
      </c>
      <c r="C12" s="14"/>
      <c r="D12" s="14" t="s">
        <v>0</v>
      </c>
      <c r="E12" s="14"/>
      <c r="F12" s="9">
        <v>-734184</v>
      </c>
      <c r="G12" s="14"/>
      <c r="H12" s="9">
        <f>F12</f>
        <v>-734184</v>
      </c>
    </row>
    <row r="13" spans="1:8" s="6" customFormat="1" ht="12">
      <c r="A13" s="115" t="s">
        <v>97</v>
      </c>
      <c r="B13" s="63"/>
      <c r="C13" s="14"/>
      <c r="D13" s="14"/>
      <c r="E13" s="14"/>
      <c r="F13" s="9"/>
      <c r="G13" s="14"/>
      <c r="H13" s="9">
        <f>B13</f>
        <v>0</v>
      </c>
    </row>
    <row r="14" spans="1:8" s="6" customFormat="1" ht="12">
      <c r="A14" s="115" t="s">
        <v>96</v>
      </c>
      <c r="B14" s="63"/>
      <c r="C14" s="14"/>
      <c r="D14" s="14"/>
      <c r="E14" s="14"/>
      <c r="F14" s="9"/>
      <c r="G14" s="14"/>
      <c r="H14" s="9">
        <f>B14</f>
        <v>0</v>
      </c>
    </row>
    <row r="15" spans="1:8" s="6" customFormat="1" ht="12">
      <c r="A15" s="115" t="s">
        <v>51</v>
      </c>
      <c r="B15" s="8"/>
      <c r="C15" s="14"/>
      <c r="D15" s="14" t="s">
        <v>0</v>
      </c>
      <c r="E15" s="14"/>
      <c r="F15" s="9"/>
      <c r="G15" s="14"/>
      <c r="H15" s="9">
        <f>F15</f>
        <v>0</v>
      </c>
    </row>
    <row r="16" spans="1:8" s="6" customFormat="1" ht="12">
      <c r="A16" s="115" t="s">
        <v>13</v>
      </c>
      <c r="B16" s="9">
        <v>1342044</v>
      </c>
      <c r="C16" s="14"/>
      <c r="D16" s="14" t="s">
        <v>0</v>
      </c>
      <c r="E16" s="14"/>
      <c r="F16" s="8" t="s">
        <v>0</v>
      </c>
      <c r="G16" s="14"/>
      <c r="H16" s="9">
        <f>B16</f>
        <v>1342044</v>
      </c>
    </row>
    <row r="17" spans="1:8" s="6" customFormat="1" ht="12">
      <c r="A17" s="115"/>
      <c r="B17" s="9"/>
      <c r="C17" s="14"/>
      <c r="D17" s="14"/>
      <c r="E17" s="14"/>
      <c r="F17" s="8"/>
      <c r="G17" s="14"/>
      <c r="H17" s="9"/>
    </row>
    <row r="18" spans="1:8" s="6" customFormat="1" ht="12">
      <c r="A18" s="117" t="s">
        <v>123</v>
      </c>
      <c r="B18" s="15">
        <f>SUM(B10:B17)</f>
        <v>6669228</v>
      </c>
      <c r="C18" s="20"/>
      <c r="D18" s="15">
        <f>SUM(D10:D17)</f>
        <v>278</v>
      </c>
      <c r="E18" s="20"/>
      <c r="F18" s="15">
        <f>SUM(F10:F17)</f>
        <v>10085256</v>
      </c>
      <c r="G18" s="20"/>
      <c r="H18" s="15">
        <f>SUM(H10:H17)</f>
        <v>16754762</v>
      </c>
    </row>
    <row r="19" spans="1:8" s="6" customFormat="1" ht="12">
      <c r="A19" s="115"/>
      <c r="B19" s="8"/>
      <c r="C19" s="14"/>
      <c r="D19" s="14"/>
      <c r="E19" s="14"/>
      <c r="F19" s="8"/>
      <c r="G19" s="14"/>
      <c r="H19" s="8"/>
    </row>
    <row r="20" spans="1:8" s="6" customFormat="1" ht="12">
      <c r="A20" s="117" t="s">
        <v>124</v>
      </c>
      <c r="B20" s="15">
        <v>15701100</v>
      </c>
      <c r="C20" s="20"/>
      <c r="D20" s="15">
        <v>278</v>
      </c>
      <c r="E20" s="20"/>
      <c r="F20" s="15">
        <v>9563392</v>
      </c>
      <c r="G20" s="20"/>
      <c r="H20" s="15">
        <v>25264770</v>
      </c>
    </row>
    <row r="21" spans="1:8" s="6" customFormat="1" ht="12">
      <c r="A21" s="117"/>
      <c r="B21" s="8"/>
      <c r="C21" s="14"/>
      <c r="D21" s="14"/>
      <c r="E21" s="14"/>
      <c r="F21" s="63"/>
      <c r="G21" s="14"/>
      <c r="H21" s="8"/>
    </row>
    <row r="22" spans="1:8" s="6" customFormat="1" ht="12">
      <c r="A22" s="115" t="s">
        <v>12</v>
      </c>
      <c r="B22" s="8" t="s">
        <v>0</v>
      </c>
      <c r="C22" s="14"/>
      <c r="D22" s="14" t="s">
        <v>0</v>
      </c>
      <c r="E22" s="14"/>
      <c r="F22" s="9">
        <v>629873</v>
      </c>
      <c r="G22" s="14"/>
      <c r="H22" s="9">
        <v>629873</v>
      </c>
    </row>
    <row r="23" spans="1:8" s="6" customFormat="1" ht="12">
      <c r="A23" s="115" t="s">
        <v>51</v>
      </c>
      <c r="B23" s="8"/>
      <c r="C23" s="14"/>
      <c r="D23" s="14" t="s">
        <v>0</v>
      </c>
      <c r="E23" s="14"/>
      <c r="F23" s="9"/>
      <c r="G23" s="14"/>
      <c r="H23" s="9">
        <v>0</v>
      </c>
    </row>
    <row r="24" spans="1:8" s="6" customFormat="1" ht="12.75" thickBot="1">
      <c r="A24" s="115" t="s">
        <v>13</v>
      </c>
      <c r="B24" s="9"/>
      <c r="C24" s="14"/>
      <c r="D24" s="14" t="s">
        <v>0</v>
      </c>
      <c r="E24" s="14"/>
      <c r="F24" s="8" t="s">
        <v>0</v>
      </c>
      <c r="G24" s="14"/>
      <c r="H24" s="9">
        <v>0</v>
      </c>
    </row>
    <row r="25" spans="1:8" s="6" customFormat="1" ht="12">
      <c r="A25" s="115"/>
      <c r="B25" s="10"/>
      <c r="C25" s="14"/>
      <c r="D25" s="12"/>
      <c r="E25" s="14"/>
      <c r="F25" s="10"/>
      <c r="G25" s="14"/>
      <c r="H25" s="10"/>
    </row>
    <row r="26" spans="1:8" s="6" customFormat="1" ht="12.75" thickBot="1">
      <c r="A26" s="117" t="s">
        <v>117</v>
      </c>
      <c r="B26" s="16">
        <v>15701100</v>
      </c>
      <c r="C26" s="20"/>
      <c r="D26" s="17">
        <v>278</v>
      </c>
      <c r="E26" s="20"/>
      <c r="F26" s="16">
        <v>10193265</v>
      </c>
      <c r="G26" s="20"/>
      <c r="H26" s="16">
        <v>25894643</v>
      </c>
    </row>
    <row r="27" spans="1:8" s="6" customFormat="1" ht="12.75" thickTop="1"/>
    <row r="28" spans="1:8" s="6" customFormat="1" ht="12"/>
    <row r="29" spans="1:8" s="6" customFormat="1" ht="12.75">
      <c r="A29" s="126" t="str">
        <f>[1]ББ!A50</f>
        <v>Председатель Правления _______________________ /Миникеев Р. Д.  Дата  подписания 04.04.2019 г.</v>
      </c>
      <c r="B29" s="126"/>
      <c r="C29" s="126"/>
      <c r="D29" s="126"/>
      <c r="F29" s="84"/>
    </row>
    <row r="30" spans="1:8" s="6" customFormat="1" ht="12.75">
      <c r="A30" s="114"/>
      <c r="B30" s="114"/>
      <c r="C30" s="114"/>
      <c r="D30" s="114"/>
    </row>
    <row r="31" spans="1:8" s="6" customFormat="1" ht="12.75">
      <c r="A31" s="126" t="str">
        <f>[1]ББ!A52</f>
        <v>Главный бухгалтер ___________________________ / Хон Т.Э. Дата подписания 04.04.2019 г.</v>
      </c>
      <c r="B31" s="126"/>
      <c r="C31" s="126"/>
      <c r="D31" s="126"/>
    </row>
    <row r="32" spans="1:8" s="6" customFormat="1" ht="12.75">
      <c r="A32" s="126"/>
      <c r="B32" s="126"/>
      <c r="C32" s="126"/>
      <c r="D32" s="126"/>
    </row>
    <row r="33" spans="1:8" s="6" customFormat="1" ht="12.75">
      <c r="A33" s="127" t="s">
        <v>98</v>
      </c>
      <c r="B33" s="127"/>
      <c r="C33" s="127"/>
      <c r="D33" s="127"/>
    </row>
    <row r="34" spans="1:8" s="6" customFormat="1" ht="12.75">
      <c r="A34" s="66" t="s">
        <v>99</v>
      </c>
      <c r="B34" s="15"/>
      <c r="C34" s="20"/>
      <c r="D34" s="15"/>
      <c r="E34" s="20"/>
      <c r="F34" s="15"/>
      <c r="G34" s="20"/>
      <c r="H34" s="15"/>
    </row>
    <row r="35" spans="1:8" s="6" customFormat="1" ht="12"/>
    <row r="36" spans="1:8" s="6" customFormat="1" ht="12"/>
    <row r="37" spans="1:8" s="6" customFormat="1" ht="12"/>
    <row r="38" spans="1:8" s="6" customFormat="1" ht="12"/>
    <row r="39" spans="1:8" s="6" customFormat="1" ht="12"/>
    <row r="40" spans="1:8" s="6" customFormat="1" ht="12"/>
    <row r="41" spans="1:8" s="6" customFormat="1" ht="12"/>
    <row r="42" spans="1:8" s="6" customFormat="1" ht="12"/>
    <row r="43" spans="1:8" s="6" customFormat="1" ht="12"/>
    <row r="44" spans="1:8" s="6" customFormat="1" ht="12"/>
    <row r="45" spans="1:8" s="6" customFormat="1" ht="12"/>
    <row r="46" spans="1:8" s="6" customFormat="1" ht="12"/>
    <row r="47" spans="1:8" s="6" customFormat="1" ht="12"/>
    <row r="48" spans="1:8" s="6" customFormat="1" ht="12"/>
    <row r="49" s="6" customFormat="1" ht="12"/>
    <row r="50" s="6" customFormat="1" ht="12"/>
    <row r="51" s="6" customFormat="1" ht="12"/>
    <row r="52" s="6" customFormat="1" ht="12"/>
    <row r="53" s="6" customFormat="1" ht="12"/>
    <row r="54" s="6" customFormat="1" ht="12"/>
    <row r="55" s="6" customFormat="1" ht="12"/>
    <row r="56" s="6" customFormat="1" ht="12"/>
    <row r="57" s="6" customFormat="1" ht="12"/>
    <row r="58" s="6" customFormat="1" ht="12"/>
    <row r="59" s="6" customFormat="1" ht="12"/>
    <row r="60" s="6" customFormat="1" ht="12"/>
    <row r="61" s="6" customFormat="1" ht="12"/>
    <row r="62" s="6" customFormat="1" ht="12"/>
    <row r="63" s="6" customFormat="1" ht="12"/>
    <row r="64" s="6" customFormat="1" ht="12"/>
    <row r="65" s="6" customFormat="1" ht="12"/>
    <row r="66" s="6" customFormat="1" ht="12"/>
    <row r="67" s="6" customFormat="1" ht="12"/>
    <row r="68" s="6" customFormat="1" ht="12"/>
    <row r="69" s="6" customFormat="1" ht="12"/>
    <row r="70" s="6" customFormat="1" ht="12"/>
    <row r="71" s="6" customFormat="1" ht="12"/>
    <row r="72" s="6" customFormat="1" ht="12"/>
    <row r="73" s="6" customFormat="1" ht="12"/>
    <row r="74" s="6" customFormat="1" ht="12"/>
    <row r="75" s="6" customFormat="1" ht="12"/>
    <row r="76" s="6" customFormat="1" ht="12"/>
    <row r="77" s="6" customFormat="1" ht="12"/>
    <row r="78" s="6" customFormat="1" ht="12"/>
    <row r="79" s="6" customFormat="1" ht="12"/>
    <row r="80" s="6" customFormat="1" ht="12"/>
    <row r="81" s="6" customFormat="1" ht="12"/>
    <row r="82" s="6" customFormat="1" ht="12"/>
    <row r="83" s="6" customFormat="1" ht="12"/>
    <row r="84" s="6" customFormat="1" ht="12"/>
    <row r="85" s="6" customFormat="1" ht="12"/>
    <row r="86" s="6" customFormat="1" ht="12"/>
    <row r="87" s="6" customFormat="1" ht="12"/>
    <row r="88" s="6" customFormat="1" ht="12"/>
    <row r="89" s="6" customFormat="1" ht="12"/>
    <row r="90" s="6" customFormat="1" ht="12"/>
    <row r="91" s="6" customFormat="1" ht="12"/>
    <row r="92" s="6" customFormat="1" ht="12"/>
    <row r="93" s="6" customFormat="1" ht="12"/>
    <row r="94" s="6" customFormat="1" ht="12"/>
    <row r="95" s="6" customFormat="1" ht="12"/>
    <row r="96" s="6" customFormat="1" ht="12"/>
    <row r="97" s="6" customFormat="1" ht="12"/>
    <row r="98" s="6" customFormat="1" ht="12"/>
    <row r="99" s="6" customFormat="1" ht="12"/>
    <row r="100" s="6" customFormat="1" ht="12"/>
    <row r="101" s="6" customFormat="1" ht="12"/>
    <row r="102" s="6" customFormat="1" ht="12"/>
    <row r="103" s="6" customFormat="1" ht="12"/>
    <row r="104" s="6" customFormat="1" ht="12"/>
    <row r="105" s="6" customFormat="1" ht="12"/>
    <row r="106" s="6" customFormat="1" ht="12"/>
    <row r="107" s="6" customFormat="1" ht="12"/>
    <row r="108" s="6" customFormat="1" ht="12"/>
    <row r="109" s="6" customFormat="1" ht="12"/>
    <row r="110" s="6" customFormat="1" ht="12"/>
    <row r="111" s="6" customFormat="1" ht="12"/>
    <row r="112" s="6" customFormat="1" ht="12"/>
    <row r="113" s="6" customFormat="1" ht="12"/>
    <row r="114" s="6" customFormat="1" ht="12"/>
    <row r="115" s="6" customFormat="1" ht="12"/>
    <row r="116" s="6" customFormat="1" ht="12"/>
    <row r="117" s="6" customFormat="1" ht="12"/>
    <row r="118" s="6" customFormat="1" ht="12"/>
    <row r="119" s="6" customFormat="1" ht="12"/>
    <row r="120" s="6" customFormat="1" ht="12"/>
    <row r="121" s="6" customFormat="1" ht="12"/>
    <row r="122" s="6" customFormat="1" ht="12"/>
    <row r="123" s="6" customFormat="1" ht="12"/>
    <row r="124" s="6" customFormat="1" ht="12"/>
    <row r="125" s="6" customFormat="1" ht="12"/>
    <row r="126" s="6" customFormat="1" ht="12"/>
    <row r="127" s="6" customFormat="1" ht="12"/>
    <row r="128" s="6" customFormat="1" ht="12"/>
    <row r="129" s="6" customFormat="1" ht="12"/>
    <row r="130" s="6" customFormat="1" ht="12"/>
    <row r="131" s="6" customFormat="1" ht="12"/>
    <row r="132" s="6" customFormat="1" ht="12"/>
    <row r="133" s="6" customFormat="1" ht="12"/>
    <row r="134" s="6" customFormat="1" ht="12"/>
    <row r="135" s="6" customFormat="1" ht="12"/>
    <row r="136" s="6" customFormat="1" ht="12"/>
    <row r="137" s="6" customFormat="1" ht="12"/>
    <row r="138" s="6" customFormat="1" ht="12"/>
    <row r="139" s="6" customFormat="1" ht="12"/>
    <row r="140" s="6" customFormat="1" ht="12"/>
    <row r="141" s="6" customFormat="1" ht="12"/>
    <row r="142" s="6" customFormat="1" ht="12"/>
    <row r="143" s="6" customFormat="1" ht="12"/>
    <row r="144" s="6" customFormat="1" ht="12"/>
    <row r="145" s="6" customFormat="1" ht="12"/>
    <row r="146" s="6" customFormat="1" ht="12"/>
    <row r="147" s="6" customFormat="1" ht="12"/>
    <row r="148" s="6" customFormat="1" ht="12"/>
    <row r="149" s="6" customFormat="1" ht="12"/>
    <row r="150" s="6" customFormat="1" ht="12"/>
    <row r="151" s="6" customFormat="1" ht="12"/>
    <row r="152" s="6" customFormat="1" ht="12"/>
    <row r="153" s="6" customFormat="1" ht="12"/>
    <row r="154" s="6" customFormat="1" ht="12"/>
    <row r="155" s="6" customFormat="1" ht="12"/>
    <row r="156" s="6" customFormat="1" ht="12"/>
    <row r="157" s="6" customFormat="1" ht="12"/>
    <row r="158" s="6" customFormat="1" ht="12"/>
    <row r="159" s="6" customFormat="1" ht="12"/>
    <row r="160" s="6" customFormat="1" ht="12"/>
    <row r="161" s="6" customFormat="1" ht="12"/>
    <row r="162" s="6" customFormat="1" ht="12"/>
    <row r="163" s="6" customFormat="1" ht="12"/>
  </sheetData>
  <mergeCells count="18">
    <mergeCell ref="A32:D32"/>
    <mergeCell ref="A33:D33"/>
    <mergeCell ref="A29:D29"/>
    <mergeCell ref="A31:D31"/>
    <mergeCell ref="G7:G8"/>
    <mergeCell ref="A7:A8"/>
    <mergeCell ref="C7:C8"/>
    <mergeCell ref="D7:D8"/>
    <mergeCell ref="E7:E8"/>
    <mergeCell ref="F7:F8"/>
    <mergeCell ref="H10:H11"/>
    <mergeCell ref="G10:G11"/>
    <mergeCell ref="A10:A11"/>
    <mergeCell ref="B10:B11"/>
    <mergeCell ref="C10:C11"/>
    <mergeCell ref="D10:D11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8E55-BBB2-4732-907A-FD8360535C21}">
  <dimension ref="A1:G75"/>
  <sheetViews>
    <sheetView tabSelected="1" view="pageBreakPreview" topLeftCell="A28" zoomScaleNormal="100" zoomScaleSheetLayoutView="100" workbookViewId="0">
      <selection activeCell="D59" sqref="D59"/>
    </sheetView>
  </sheetViews>
  <sheetFormatPr defaultRowHeight="15"/>
  <cols>
    <col min="1" max="1" width="62.28515625" style="91" bestFit="1" customWidth="1"/>
    <col min="2" max="2" width="14.7109375" style="91" customWidth="1"/>
    <col min="3" max="3" width="2.28515625" style="91" customWidth="1"/>
    <col min="4" max="4" width="13.28515625" style="90" customWidth="1"/>
    <col min="5" max="5" width="2.7109375" style="91" customWidth="1"/>
    <col min="6" max="6" width="21.140625" style="91" customWidth="1"/>
    <col min="7" max="7" width="16.140625" style="111" customWidth="1"/>
    <col min="8" max="16384" width="9.140625" style="91"/>
  </cols>
  <sheetData>
    <row r="1" spans="1:7" ht="15.75">
      <c r="A1" s="89" t="s">
        <v>1</v>
      </c>
      <c r="B1" s="90"/>
      <c r="C1" s="90"/>
      <c r="E1" s="90"/>
    </row>
    <row r="2" spans="1:7" ht="15.75">
      <c r="A2" s="89"/>
      <c r="B2" s="90"/>
      <c r="C2" s="90"/>
      <c r="E2" s="90"/>
    </row>
    <row r="3" spans="1:7">
      <c r="A3" s="92" t="s">
        <v>64</v>
      </c>
      <c r="B3" s="90"/>
      <c r="C3" s="90"/>
      <c r="E3" s="90"/>
    </row>
    <row r="4" spans="1:7">
      <c r="A4" s="92" t="s">
        <v>118</v>
      </c>
      <c r="B4" s="90"/>
      <c r="C4" s="90"/>
      <c r="E4" s="90"/>
    </row>
    <row r="5" spans="1:7">
      <c r="A5" s="93" t="s">
        <v>2</v>
      </c>
      <c r="B5" s="90"/>
      <c r="C5" s="90"/>
      <c r="E5" s="90"/>
    </row>
    <row r="6" spans="1:7">
      <c r="A6" s="90"/>
      <c r="B6" s="90"/>
      <c r="C6" s="90"/>
      <c r="E6" s="90"/>
    </row>
    <row r="7" spans="1:7">
      <c r="A7" s="90"/>
      <c r="B7" s="90"/>
      <c r="C7" s="90"/>
      <c r="E7" s="90"/>
    </row>
    <row r="8" spans="1:7" ht="26.25" customHeight="1">
      <c r="A8" s="119" t="s">
        <v>65</v>
      </c>
      <c r="B8" s="19" t="s">
        <v>116</v>
      </c>
      <c r="C8" s="135"/>
      <c r="D8" s="19" t="s">
        <v>116</v>
      </c>
      <c r="E8" s="6"/>
    </row>
    <row r="9" spans="1:7">
      <c r="A9" s="119" t="s">
        <v>66</v>
      </c>
      <c r="B9" s="19" t="s">
        <v>113</v>
      </c>
      <c r="C9" s="135"/>
      <c r="D9" s="19" t="s">
        <v>113</v>
      </c>
      <c r="E9" s="6"/>
    </row>
    <row r="10" spans="1:7">
      <c r="A10" s="97"/>
      <c r="B10" s="19" t="s">
        <v>114</v>
      </c>
      <c r="C10" s="135"/>
      <c r="D10" s="19" t="s">
        <v>93</v>
      </c>
      <c r="E10" s="6"/>
    </row>
    <row r="11" spans="1:7">
      <c r="A11" s="119"/>
      <c r="B11" s="19"/>
      <c r="C11" s="117"/>
      <c r="D11" s="19"/>
      <c r="E11" s="6"/>
    </row>
    <row r="12" spans="1:7">
      <c r="A12" s="115" t="s">
        <v>67</v>
      </c>
      <c r="B12" s="123">
        <f>[1]ОПиУ!B42</f>
        <v>626996</v>
      </c>
      <c r="C12" s="124"/>
      <c r="D12" s="123">
        <v>-734184</v>
      </c>
      <c r="E12" s="6"/>
      <c r="G12" s="112"/>
    </row>
    <row r="13" spans="1:7">
      <c r="A13" s="115" t="s">
        <v>68</v>
      </c>
      <c r="B13" s="123">
        <f>SUM(B14:B21)</f>
        <v>-1955468.9835499998</v>
      </c>
      <c r="C13" s="124"/>
      <c r="D13" s="123">
        <f>SUM(D14:D21)</f>
        <v>215431</v>
      </c>
      <c r="E13" s="6"/>
    </row>
    <row r="14" spans="1:7">
      <c r="A14" s="115" t="s">
        <v>105</v>
      </c>
      <c r="B14" s="123">
        <f>'[1]доп к ОДДС'!AB13</f>
        <v>22273</v>
      </c>
      <c r="C14" s="124"/>
      <c r="D14" s="123">
        <v>0</v>
      </c>
      <c r="E14" s="6"/>
    </row>
    <row r="15" spans="1:7">
      <c r="A15" s="115" t="s">
        <v>125</v>
      </c>
      <c r="B15" s="123">
        <v>0</v>
      </c>
      <c r="C15" s="124"/>
      <c r="D15" s="123">
        <v>56562</v>
      </c>
      <c r="E15" s="6"/>
    </row>
    <row r="16" spans="1:7" ht="24">
      <c r="A16" s="115" t="s">
        <v>103</v>
      </c>
      <c r="B16" s="123">
        <f>'[1]доп к ОДДС'!AB10+'[1]доп к ОДДС'!AB19</f>
        <v>-2122439</v>
      </c>
      <c r="C16" s="124"/>
      <c r="D16" s="123">
        <v>166294</v>
      </c>
      <c r="E16" s="6"/>
    </row>
    <row r="17" spans="1:6">
      <c r="A17" s="115" t="s">
        <v>69</v>
      </c>
      <c r="B17" s="98">
        <f>'[1]доп к ОДДС'!AB18</f>
        <v>-11287.41589</v>
      </c>
      <c r="C17" s="124"/>
      <c r="D17" s="123">
        <v>4702</v>
      </c>
      <c r="E17" s="6"/>
    </row>
    <row r="18" spans="1:6">
      <c r="A18" s="115" t="s">
        <v>104</v>
      </c>
      <c r="B18" s="123">
        <f>'[1]доп к ОДДС'!AB14</f>
        <v>0</v>
      </c>
      <c r="C18" s="124"/>
      <c r="D18" s="123">
        <v>-435</v>
      </c>
      <c r="E18" s="6"/>
    </row>
    <row r="19" spans="1:6" ht="15" customHeight="1">
      <c r="A19" s="115" t="s">
        <v>106</v>
      </c>
      <c r="B19" s="123">
        <f>'[1]доп к ОДДС'!AB17</f>
        <v>38483.188740000092</v>
      </c>
      <c r="C19" s="124"/>
      <c r="D19" s="123" t="s">
        <v>0</v>
      </c>
      <c r="E19" s="6"/>
    </row>
    <row r="20" spans="1:6">
      <c r="A20" s="115" t="s">
        <v>102</v>
      </c>
      <c r="B20" s="123">
        <f>'[1]доп к ОДДС'!AB12</f>
        <v>30151</v>
      </c>
      <c r="C20" s="124"/>
      <c r="D20" s="123">
        <v>17882</v>
      </c>
      <c r="E20" s="6"/>
    </row>
    <row r="21" spans="1:6" ht="15.75" thickBot="1">
      <c r="A21" s="115" t="s">
        <v>70</v>
      </c>
      <c r="B21" s="99">
        <f>'[1]доп к ОДДС'!AB21</f>
        <v>87350.243599999987</v>
      </c>
      <c r="C21" s="124"/>
      <c r="D21" s="99">
        <v>-29574</v>
      </c>
      <c r="E21" s="6"/>
    </row>
    <row r="22" spans="1:6">
      <c r="A22" s="117"/>
      <c r="B22" s="123"/>
      <c r="C22" s="124"/>
      <c r="D22" s="123"/>
      <c r="E22" s="6"/>
    </row>
    <row r="23" spans="1:6">
      <c r="A23" s="119" t="s">
        <v>71</v>
      </c>
      <c r="B23" s="142">
        <f>B12+B13</f>
        <v>-1328472.9835499998</v>
      </c>
      <c r="C23" s="143"/>
      <c r="D23" s="142">
        <f>D12+D13</f>
        <v>-518753</v>
      </c>
      <c r="E23" s="84"/>
      <c r="F23" s="106"/>
    </row>
    <row r="24" spans="1:6">
      <c r="A24" s="119" t="s">
        <v>72</v>
      </c>
      <c r="B24" s="142"/>
      <c r="C24" s="143"/>
      <c r="D24" s="142"/>
      <c r="E24" s="6"/>
    </row>
    <row r="25" spans="1:6">
      <c r="A25" s="115"/>
      <c r="B25" s="123"/>
      <c r="C25" s="124"/>
      <c r="D25" s="123"/>
      <c r="E25" s="6"/>
    </row>
    <row r="26" spans="1:6">
      <c r="A26" s="119" t="s">
        <v>73</v>
      </c>
      <c r="B26" s="122"/>
      <c r="C26" s="124"/>
      <c r="D26" s="123"/>
      <c r="E26" s="6"/>
    </row>
    <row r="27" spans="1:6">
      <c r="A27" s="119" t="s">
        <v>74</v>
      </c>
      <c r="B27" s="100">
        <f>SUM(B28:B34)</f>
        <v>1198884.9894799995</v>
      </c>
      <c r="C27" s="124"/>
      <c r="D27" s="100">
        <f>SUM(D28:D33)</f>
        <v>-4061157</v>
      </c>
      <c r="E27" s="6"/>
    </row>
    <row r="28" spans="1:6">
      <c r="A28" s="116"/>
      <c r="B28" s="98"/>
      <c r="C28" s="101"/>
      <c r="D28" s="123"/>
      <c r="E28" s="6"/>
    </row>
    <row r="29" spans="1:6">
      <c r="A29" s="116" t="s">
        <v>75</v>
      </c>
      <c r="B29" s="98">
        <f>'[1]доп к ОДДС'!AB28</f>
        <v>-452538.23768000002</v>
      </c>
      <c r="C29" s="101"/>
      <c r="D29" s="123">
        <v>-501612</v>
      </c>
      <c r="E29" s="6"/>
    </row>
    <row r="30" spans="1:6">
      <c r="A30" s="115" t="s">
        <v>76</v>
      </c>
      <c r="B30" s="98">
        <f>'[1]доп к ОДДС'!AB27</f>
        <v>1595667.2626399994</v>
      </c>
      <c r="C30" s="101"/>
      <c r="D30" s="123">
        <v>-3515431</v>
      </c>
      <c r="E30" s="6"/>
    </row>
    <row r="31" spans="1:6">
      <c r="A31" s="115" t="s">
        <v>77</v>
      </c>
      <c r="B31" s="98">
        <f>'[1]доп к ОДДС'!AB29</f>
        <v>-136930.66628999999</v>
      </c>
      <c r="C31" s="101"/>
      <c r="D31" s="123">
        <v>311521</v>
      </c>
      <c r="E31" s="6"/>
    </row>
    <row r="32" spans="1:6">
      <c r="A32" s="115" t="s">
        <v>78</v>
      </c>
      <c r="B32" s="98">
        <f>'[1]доп к ОДДС'!AB30</f>
        <v>173064</v>
      </c>
      <c r="C32" s="101"/>
      <c r="D32" s="123">
        <v>-358675</v>
      </c>
      <c r="E32" s="6"/>
    </row>
    <row r="33" spans="1:5">
      <c r="A33" s="115" t="s">
        <v>5</v>
      </c>
      <c r="B33" s="98">
        <f>'[1]доп к ОДДС'!AB31</f>
        <v>3251</v>
      </c>
      <c r="C33" s="101"/>
      <c r="D33" s="98">
        <v>3040</v>
      </c>
      <c r="E33" s="6"/>
    </row>
    <row r="34" spans="1:5">
      <c r="A34" s="115" t="s">
        <v>111</v>
      </c>
      <c r="B34" s="98">
        <f>'[1]доп к ОДДС'!AB37</f>
        <v>16371.630810000002</v>
      </c>
      <c r="C34" s="101"/>
      <c r="D34" s="98"/>
      <c r="E34" s="6"/>
    </row>
    <row r="35" spans="1:5">
      <c r="A35" s="117" t="s">
        <v>79</v>
      </c>
      <c r="B35" s="100">
        <f>SUM(B36:B38)</f>
        <v>2938414.0531199998</v>
      </c>
      <c r="C35" s="101"/>
      <c r="D35" s="100">
        <f>SUM(D36:D38)</f>
        <v>955183</v>
      </c>
      <c r="E35" s="6"/>
    </row>
    <row r="36" spans="1:5">
      <c r="A36" s="116" t="s">
        <v>80</v>
      </c>
      <c r="B36" s="98">
        <f>'[1]доп к ОДДС'!AB33</f>
        <v>2799771.0531199998</v>
      </c>
      <c r="C36" s="101"/>
      <c r="D36" s="123">
        <v>801076</v>
      </c>
      <c r="E36" s="6"/>
    </row>
    <row r="37" spans="1:5">
      <c r="A37" s="115" t="s">
        <v>6</v>
      </c>
      <c r="B37" s="98">
        <f>'[1]доп к ОДДС'!AB34</f>
        <v>45221</v>
      </c>
      <c r="C37" s="101"/>
      <c r="D37" s="123">
        <v>424460</v>
      </c>
      <c r="E37" s="6"/>
    </row>
    <row r="38" spans="1:5" ht="15.75" thickBot="1">
      <c r="A38" s="115" t="s">
        <v>7</v>
      </c>
      <c r="B38" s="102">
        <f>'[1]доп к ОДДС'!AB36</f>
        <v>93422</v>
      </c>
      <c r="C38" s="101"/>
      <c r="D38" s="99">
        <v>-270353</v>
      </c>
      <c r="E38" s="6"/>
    </row>
    <row r="39" spans="1:5">
      <c r="A39" s="116"/>
      <c r="B39" s="144">
        <f>B35+B27</f>
        <v>4137299.0425999993</v>
      </c>
      <c r="C39" s="143"/>
      <c r="D39" s="144">
        <f>D35+D27</f>
        <v>-3105974</v>
      </c>
      <c r="E39" s="84"/>
    </row>
    <row r="40" spans="1:5" ht="24.75" thickBot="1">
      <c r="A40" s="119" t="s">
        <v>81</v>
      </c>
      <c r="B40" s="145"/>
      <c r="C40" s="143"/>
      <c r="D40" s="145"/>
      <c r="E40" s="6"/>
    </row>
    <row r="41" spans="1:5">
      <c r="A41" s="116"/>
      <c r="B41" s="123"/>
      <c r="C41" s="124"/>
      <c r="D41" s="123"/>
      <c r="E41" s="6"/>
    </row>
    <row r="42" spans="1:5" ht="15.75" thickBot="1">
      <c r="A42" s="116" t="s">
        <v>82</v>
      </c>
      <c r="B42" s="99">
        <f>-[1]ОПиУ!B44</f>
        <v>-174</v>
      </c>
      <c r="C42" s="124"/>
      <c r="D42" s="99" t="s">
        <v>0</v>
      </c>
      <c r="E42" s="6"/>
    </row>
    <row r="43" spans="1:5">
      <c r="A43" s="115"/>
      <c r="B43" s="123"/>
      <c r="C43" s="124"/>
      <c r="D43" s="123"/>
      <c r="E43" s="6"/>
    </row>
    <row r="44" spans="1:5" ht="15.75" thickBot="1">
      <c r="A44" s="117" t="s">
        <v>107</v>
      </c>
      <c r="B44" s="125">
        <f>B39+B23+B42</f>
        <v>2808652.0590499993</v>
      </c>
      <c r="C44" s="124"/>
      <c r="D44" s="125">
        <f>D39+D23</f>
        <v>-3624727</v>
      </c>
      <c r="E44" s="6"/>
    </row>
    <row r="45" spans="1:5">
      <c r="A45" s="115"/>
      <c r="B45" s="123"/>
      <c r="C45" s="124"/>
      <c r="D45" s="123"/>
      <c r="E45" s="6"/>
    </row>
    <row r="46" spans="1:5" ht="24">
      <c r="A46" s="119" t="s">
        <v>83</v>
      </c>
      <c r="B46" s="123"/>
      <c r="C46" s="124"/>
      <c r="D46" s="123"/>
      <c r="E46" s="6"/>
    </row>
    <row r="47" spans="1:5">
      <c r="A47" s="119"/>
      <c r="B47" s="123"/>
      <c r="C47" s="124"/>
      <c r="D47" s="123"/>
      <c r="E47" s="6"/>
    </row>
    <row r="48" spans="1:5" ht="15.75" thickBot="1">
      <c r="A48" s="116" t="s">
        <v>108</v>
      </c>
      <c r="B48" s="123">
        <f>'[1]доп к ОДДС'!AB48+'[1]доп к ОДДС'!AB50</f>
        <v>-148834.75771999999</v>
      </c>
      <c r="C48" s="124"/>
      <c r="D48" s="123">
        <f>206324-21972</f>
        <v>184352</v>
      </c>
      <c r="E48" s="6"/>
    </row>
    <row r="49" spans="1:5">
      <c r="A49" s="115"/>
      <c r="B49" s="103"/>
      <c r="C49" s="124"/>
      <c r="D49" s="103"/>
      <c r="E49" s="6"/>
    </row>
    <row r="50" spans="1:5" ht="15.75" thickBot="1">
      <c r="A50" s="117" t="s">
        <v>84</v>
      </c>
      <c r="B50" s="125">
        <f>SUM(B48:B48)</f>
        <v>-148834.75771999999</v>
      </c>
      <c r="C50" s="121"/>
      <c r="D50" s="125">
        <f>SUM(D48:D48)</f>
        <v>184352</v>
      </c>
      <c r="E50" s="84"/>
    </row>
    <row r="51" spans="1:5">
      <c r="A51" s="115"/>
      <c r="B51" s="123"/>
      <c r="C51" s="124"/>
      <c r="D51" s="123"/>
      <c r="E51" s="6"/>
    </row>
    <row r="52" spans="1:5" ht="24">
      <c r="A52" s="119" t="s">
        <v>85</v>
      </c>
      <c r="B52" s="104"/>
      <c r="C52" s="124"/>
      <c r="D52" s="124"/>
      <c r="E52" s="6"/>
    </row>
    <row r="53" spans="1:5">
      <c r="A53" s="116" t="s">
        <v>86</v>
      </c>
      <c r="B53" s="123">
        <f>'[1]доп к ОДДС'!AB56</f>
        <v>0</v>
      </c>
      <c r="C53" s="124"/>
      <c r="D53" s="105">
        <v>1342044</v>
      </c>
      <c r="E53" s="6"/>
    </row>
    <row r="54" spans="1:5">
      <c r="A54" s="116" t="s">
        <v>94</v>
      </c>
      <c r="B54" s="123">
        <v>0</v>
      </c>
      <c r="C54" s="124"/>
      <c r="D54" s="105">
        <v>2238038</v>
      </c>
      <c r="E54" s="6"/>
    </row>
    <row r="55" spans="1:5">
      <c r="A55" s="116" t="s">
        <v>119</v>
      </c>
      <c r="B55" s="123">
        <f>'[1]доп к ОДДС'!AB58</f>
        <v>-1661730.135</v>
      </c>
      <c r="C55" s="124"/>
      <c r="D55" s="105">
        <v>0</v>
      </c>
      <c r="E55" s="6"/>
    </row>
    <row r="56" spans="1:5">
      <c r="A56" s="116" t="s">
        <v>87</v>
      </c>
      <c r="B56" s="123">
        <f>'[1]доп к ОДДС'!AB59</f>
        <v>1182529.8080399998</v>
      </c>
      <c r="C56" s="124"/>
      <c r="D56" s="105">
        <v>432665</v>
      </c>
      <c r="E56" s="6"/>
    </row>
    <row r="57" spans="1:5" ht="15.75" thickBot="1">
      <c r="A57" s="116" t="s">
        <v>88</v>
      </c>
      <c r="B57" s="123">
        <f>'[1]доп к ОДДС'!AB60</f>
        <v>-1911978.9714099998</v>
      </c>
      <c r="C57" s="124"/>
      <c r="D57" s="105">
        <v>-41223</v>
      </c>
      <c r="E57" s="6"/>
    </row>
    <row r="58" spans="1:5">
      <c r="A58" s="116"/>
      <c r="B58" s="103"/>
      <c r="C58" s="124"/>
      <c r="D58" s="103"/>
      <c r="E58" s="6"/>
    </row>
    <row r="59" spans="1:5" ht="15.75" thickBot="1">
      <c r="A59" s="119" t="s">
        <v>89</v>
      </c>
      <c r="B59" s="125">
        <f>SUM(B53:B58)</f>
        <v>-2391179.29837</v>
      </c>
      <c r="C59" s="124"/>
      <c r="D59" s="125">
        <f>SUM(D53:D58)</f>
        <v>3971524</v>
      </c>
      <c r="E59" s="84"/>
    </row>
    <row r="60" spans="1:5">
      <c r="A60" s="116"/>
      <c r="B60" s="122"/>
      <c r="C60" s="124"/>
      <c r="D60" s="123"/>
      <c r="E60" s="6"/>
    </row>
    <row r="61" spans="1:5" ht="24.75" thickBot="1">
      <c r="A61" s="116" t="s">
        <v>109</v>
      </c>
      <c r="B61" s="125">
        <f>B50+B59+B44</f>
        <v>268638.00295999926</v>
      </c>
      <c r="C61" s="124"/>
      <c r="D61" s="125">
        <f>D50+D59+D44</f>
        <v>531149</v>
      </c>
      <c r="E61" s="84"/>
    </row>
    <row r="62" spans="1:5">
      <c r="A62" s="116" t="s">
        <v>90</v>
      </c>
      <c r="B62" s="139">
        <f>[1]ББ!C10</f>
        <v>836224</v>
      </c>
      <c r="C62" s="141"/>
      <c r="D62" s="139">
        <v>415915</v>
      </c>
      <c r="E62" s="6"/>
    </row>
    <row r="63" spans="1:5" ht="15.75" thickBot="1">
      <c r="A63" s="116" t="s">
        <v>91</v>
      </c>
      <c r="B63" s="140"/>
      <c r="C63" s="141"/>
      <c r="D63" s="140"/>
      <c r="E63" s="6"/>
    </row>
    <row r="64" spans="1:5" ht="15.75" thickTop="1">
      <c r="A64" s="116" t="s">
        <v>90</v>
      </c>
      <c r="B64" s="148">
        <f>[1]ББ!B10</f>
        <v>1104862</v>
      </c>
      <c r="C64" s="141"/>
      <c r="D64" s="148">
        <v>947064</v>
      </c>
      <c r="E64" s="6"/>
    </row>
    <row r="65" spans="1:5" ht="15.75" thickBot="1">
      <c r="A65" s="116" t="s">
        <v>92</v>
      </c>
      <c r="B65" s="140"/>
      <c r="C65" s="141"/>
      <c r="D65" s="140"/>
      <c r="E65" s="84"/>
    </row>
    <row r="66" spans="1:5" ht="15.75" thickTop="1">
      <c r="A66" s="90"/>
      <c r="B66" s="96">
        <f>B64-B62-B61</f>
        <v>-2.95999925583601E-3</v>
      </c>
      <c r="C66" s="96"/>
      <c r="D66" s="96">
        <f>D64-D62-D61</f>
        <v>0</v>
      </c>
      <c r="E66" s="90"/>
    </row>
    <row r="67" spans="1:5">
      <c r="A67" s="146" t="str">
        <f>[1]ББ!A50</f>
        <v>Председатель Правления _______________________ /Миникеев Р. Д.  Дата  подписания 04.04.2019 г.</v>
      </c>
      <c r="B67" s="146"/>
      <c r="C67" s="146"/>
      <c r="D67" s="146"/>
      <c r="E67" s="90"/>
    </row>
    <row r="68" spans="1:5">
      <c r="A68" s="120"/>
      <c r="B68" s="120"/>
      <c r="C68" s="120"/>
      <c r="D68" s="120"/>
      <c r="E68" s="90"/>
    </row>
    <row r="69" spans="1:5">
      <c r="A69" s="146" t="str">
        <f>[1]ББ!A52</f>
        <v>Главный бухгалтер ___________________________ / Хон Т.Э. Дата подписания 04.04.2019 г.</v>
      </c>
      <c r="B69" s="146"/>
      <c r="C69" s="146"/>
      <c r="D69" s="146"/>
      <c r="E69" s="90"/>
    </row>
    <row r="70" spans="1:5">
      <c r="A70" s="146"/>
      <c r="B70" s="146"/>
      <c r="C70" s="146"/>
      <c r="D70" s="146"/>
      <c r="E70" s="90"/>
    </row>
    <row r="71" spans="1:5">
      <c r="A71" s="147" t="s">
        <v>98</v>
      </c>
      <c r="B71" s="147"/>
      <c r="C71" s="147"/>
      <c r="D71" s="147"/>
      <c r="E71" s="90"/>
    </row>
    <row r="72" spans="1:5">
      <c r="A72" s="88" t="s">
        <v>99</v>
      </c>
      <c r="B72" s="85"/>
      <c r="C72" s="85"/>
      <c r="D72" s="85"/>
      <c r="E72" s="90"/>
    </row>
    <row r="73" spans="1:5">
      <c r="B73" s="110">
        <f>B64-B62-B61</f>
        <v>-2.95999925583601E-3</v>
      </c>
      <c r="D73" s="110">
        <f>D64-D62-D61</f>
        <v>0</v>
      </c>
    </row>
    <row r="74" spans="1:5">
      <c r="B74" s="95"/>
      <c r="C74" s="95"/>
      <c r="D74" s="94"/>
    </row>
    <row r="75" spans="1:5">
      <c r="B75" s="95"/>
    </row>
  </sheetData>
  <mergeCells count="17">
    <mergeCell ref="A71:D71"/>
    <mergeCell ref="A69:D69"/>
    <mergeCell ref="A70:D70"/>
    <mergeCell ref="B62:B63"/>
    <mergeCell ref="C62:C63"/>
    <mergeCell ref="D62:D63"/>
    <mergeCell ref="B64:B65"/>
    <mergeCell ref="C64:C65"/>
    <mergeCell ref="D64:D65"/>
    <mergeCell ref="A67:D67"/>
    <mergeCell ref="C8:C10"/>
    <mergeCell ref="B39:B40"/>
    <mergeCell ref="C39:C40"/>
    <mergeCell ref="D39:D40"/>
    <mergeCell ref="B23:B24"/>
    <mergeCell ref="C23:C24"/>
    <mergeCell ref="D23:D24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ББ</vt:lpstr>
      <vt:lpstr>ОПиУ</vt:lpstr>
      <vt:lpstr>Движение капитала</vt:lpstr>
      <vt:lpstr>Движение денег</vt:lpstr>
      <vt:lpstr>ББ!Область_печати</vt:lpstr>
      <vt:lpstr>'Движение денег'!Область_печати</vt:lpstr>
      <vt:lpstr>'Движение капитала'!Область_печати</vt:lpstr>
      <vt:lpstr>ОПиУ!Область_печати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Тамара Хон</cp:lastModifiedBy>
  <cp:lastPrinted>2019-05-04T11:23:35Z</cp:lastPrinted>
  <dcterms:created xsi:type="dcterms:W3CDTF">2016-05-14T10:51:53Z</dcterms:created>
  <dcterms:modified xsi:type="dcterms:W3CDTF">2019-05-04T11:28:23Z</dcterms:modified>
</cp:coreProperties>
</file>