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freedomholdingcorporation-my.sharepoint.com/personal/saule_praliyeva_ffin_kz/Documents/Рабочий стол/Конс.отчетность/конс.отчеты на Kase/1 квартал 2025/"/>
    </mc:Choice>
  </mc:AlternateContent>
  <xr:revisionPtr revIDLastSave="26" documentId="8_{60B8F273-C464-4D02-89AA-8C22759F3B8E}" xr6:coauthVersionLast="47" xr6:coauthVersionMax="47" xr10:uidLastSave="{0AB0481F-2BE2-4DE6-AEB5-0316562E5929}"/>
  <bookViews>
    <workbookView xWindow="-120" yWindow="-120" windowWidth="30960" windowHeight="16800" tabRatio="642" activeTab="3" xr2:uid="{00000000-000D-0000-FFFF-FFFF00000000}"/>
  </bookViews>
  <sheets>
    <sheet name="ББ" sheetId="3" r:id="rId1"/>
    <sheet name="ОПУиО" sheetId="4" r:id="rId2"/>
    <sheet name="ДДС" sheetId="5" r:id="rId3"/>
    <sheet name="СК" sheetId="6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  <definedName name="_xlnm.Print_Area" localSheetId="0">ББ!$A$1:$D$57</definedName>
    <definedName name="_xlnm.Print_Area" localSheetId="2">ДДС!$A$1:$D$77</definedName>
    <definedName name="_xlnm.Print_Area" localSheetId="1">ОПУиО!$A$1:$E$46</definedName>
    <definedName name="_xlnm.Print_Area" localSheetId="3">СК!$A$1:$L$32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5" l="1"/>
  <c r="B8" i="5"/>
  <c r="C8" i="5"/>
  <c r="A73" i="5"/>
  <c r="A71" i="5"/>
  <c r="B63" i="5" l="1"/>
  <c r="C57" i="5"/>
  <c r="C34" i="5"/>
  <c r="C20" i="5"/>
  <c r="B68" i="5"/>
  <c r="B67" i="5"/>
  <c r="B57" i="5"/>
  <c r="B23" i="5"/>
  <c r="B33" i="5" l="1"/>
  <c r="B42" i="5" l="1"/>
  <c r="B47" i="5" s="1"/>
  <c r="B65" i="5" s="1"/>
  <c r="B69" i="5" l="1"/>
  <c r="C63" i="5"/>
  <c r="C33" i="5"/>
  <c r="C23" i="5"/>
  <c r="C52" i="5"/>
  <c r="C42" i="5" l="1"/>
  <c r="C47" i="5" s="1"/>
  <c r="C65" i="5" s="1"/>
  <c r="C69" i="5" s="1"/>
  <c r="J15" i="6" l="1"/>
  <c r="H15" i="6"/>
  <c r="F15" i="6"/>
  <c r="D15" i="6"/>
  <c r="B15" i="6"/>
  <c r="J20" i="6"/>
  <c r="D36" i="6"/>
  <c r="C36" i="6"/>
  <c r="E36" i="6"/>
  <c r="F36" i="6"/>
  <c r="G36" i="6"/>
  <c r="H36" i="6"/>
  <c r="I36" i="6"/>
  <c r="K36" i="6"/>
  <c r="B36" i="6"/>
  <c r="C32" i="4"/>
  <c r="L14" i="6" l="1"/>
  <c r="L13" i="6"/>
  <c r="H13" i="6"/>
  <c r="L12" i="6"/>
  <c r="L11" i="6"/>
  <c r="L15" i="6" s="1"/>
  <c r="L10" i="6"/>
  <c r="E30" i="4"/>
  <c r="D20" i="3" l="1"/>
  <c r="A29" i="6"/>
  <c r="A27" i="6"/>
  <c r="L20" i="6" l="1"/>
  <c r="F22" i="6"/>
  <c r="L19" i="6"/>
  <c r="C46" i="3" l="1"/>
  <c r="C48" i="3" l="1"/>
  <c r="C37" i="3"/>
  <c r="C10" i="4" l="1"/>
  <c r="E17" i="4" l="1"/>
  <c r="E20" i="4" s="1"/>
  <c r="E10" i="4"/>
  <c r="E13" i="4" s="1"/>
  <c r="E33" i="4" s="1"/>
  <c r="E36" i="4" s="1"/>
  <c r="D37" i="3" l="1"/>
  <c r="D46" i="3"/>
  <c r="D48" i="3" l="1"/>
  <c r="L17" i="6" l="1"/>
  <c r="L21" i="6"/>
  <c r="N17" i="6" l="1"/>
  <c r="C30" i="4"/>
  <c r="C17" i="4"/>
  <c r="C20" i="4" s="1"/>
  <c r="C13" i="4"/>
  <c r="C33" i="4" l="1"/>
  <c r="C36" i="4" s="1"/>
  <c r="J18" i="6" s="1"/>
  <c r="L18" i="6" s="1"/>
  <c r="L22" i="6" s="1"/>
  <c r="D58" i="3"/>
  <c r="L36" i="6" l="1"/>
  <c r="N22" i="6"/>
  <c r="A42" i="4"/>
  <c r="A40" i="4"/>
  <c r="D10" i="4" l="1"/>
  <c r="D33" i="4" l="1"/>
  <c r="D36" i="4" s="1"/>
  <c r="C20" i="3" l="1"/>
  <c r="H22" i="6"/>
  <c r="B22" i="6"/>
  <c r="C58" i="3" l="1"/>
  <c r="D22" i="6"/>
  <c r="J22" i="6"/>
  <c r="J36" i="6" s="1"/>
</calcChain>
</file>

<file path=xl/sharedStrings.xml><?xml version="1.0" encoding="utf-8"?>
<sst xmlns="http://schemas.openxmlformats.org/spreadsheetml/2006/main" count="190" uniqueCount="140">
  <si>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</si>
  <si>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</si>
  <si>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</si>
  <si>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</si>
  <si>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</si>
  <si>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</si>
  <si>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</si>
  <si>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</si>
  <si>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</si>
  <si>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</si>
  <si>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</si>
  <si>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</si>
  <si>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</si>
  <si>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</si>
  <si>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</si>
  <si>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</si>
  <si>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</si>
  <si>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</si>
  <si>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</si>
  <si>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</si>
  <si>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</si>
  <si>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</si>
  <si>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</si>
  <si>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</si>
  <si>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</si>
  <si>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</si>
  <si>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</si>
  <si>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</si>
  <si>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</si>
  <si>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</si>
  <si>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</si>
  <si>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</si>
  <si>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</si>
  <si>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</si>
  <si>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</si>
  <si>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</si>
  <si>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</si>
  <si>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</si>
  <si>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</si>
  <si>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</si>
  <si>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</si>
  <si>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</si>
  <si>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</si>
  <si>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</si>
  <si>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</si>
  <si>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</si>
  <si>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</si>
  <si>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</si>
  <si>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</si>
  <si>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Отложенные затраты на приобретение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</si>
  <si>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</si>
  <si>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</si>
  <si>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Телефон: +7 (727) 311-10-64 вн.432</t>
  </si>
  <si>
    <t>Прочие резервы</t>
  </si>
  <si>
    <t>Обязательства по продолжению участия</t>
  </si>
  <si>
    <t>ДВИЖЕНИЕ ДЕНЕЖНЫХ СРЕДСТВ ОТ ОПЕРАЦИОННОЙ ДЕЯТЕЛЬНОСТИ:</t>
  </si>
  <si>
    <t xml:space="preserve">Прибыль до налогообложения </t>
  </si>
  <si>
    <t>Корректировки:</t>
  </si>
  <si>
    <t>Нереализованная (прибыль)/убыток по операциям с финансовыми активами, оцениваемыми по справедливой стоимости через прибыль или убыток</t>
  </si>
  <si>
    <t>Расходы по ожидаемым кредитным убыткам/(восстановление расходов по ожидаемым кредитным убыткам)</t>
  </si>
  <si>
    <t>Чистая нереализованная прибыль по операциям с иностранной валютой</t>
  </si>
  <si>
    <t>Износ основных средств и амортизация нематериальных активов</t>
  </si>
  <si>
    <t>Амортизация активов в форме праве пользования</t>
  </si>
  <si>
    <t>Процентные расходы по обязательствам по аренде</t>
  </si>
  <si>
    <t>Начисленные расходы по неиспользованным отпускам</t>
  </si>
  <si>
    <t>Чистое изменение в начисленных процентах</t>
  </si>
  <si>
    <t>Денежные средства от операционной деятельности</t>
  </si>
  <si>
    <t>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</si>
  <si>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</si>
  <si>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</si>
  <si>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активы, оцениваемые по справедливой стоимости через прибыль или убыток</t>
  </si>
  <si>
    <t>Дебиторская задолженность</t>
  </si>
  <si>
    <t xml:space="preserve">Займы клиентам </t>
  </si>
  <si>
    <t>(Уменьшение)/увеличение в операционных обязательствах:</t>
  </si>
  <si>
    <t xml:space="preserve">Текущие счета и депозиты клиентов </t>
  </si>
  <si>
    <t>Кредиторская задолженность</t>
  </si>
  <si>
    <t>Прочие обязательства</t>
  </si>
  <si>
    <t>Денежные средства (использованные в)/от операционной деятельности до налогообложения</t>
  </si>
  <si>
    <t>Налог на прибыль уплаченный</t>
  </si>
  <si>
    <t>Чистые денежные средства (использованные в)/от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</si>
  <si>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</si>
  <si>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</si>
  <si>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</si>
  <si>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 xml:space="preserve">Чистый приток денежных средств от приобретения дочернего предприятия </t>
  </si>
  <si>
    <t>Чистые денежные средства от/(использованные в) инвестиционной деятельности</t>
  </si>
  <si>
    <t>ДВИЖЕНИЕ ДЕНЕЖНЫХ СРЕДСТВ ОТ ФИНАНСОВОЙ ДЕЯТЕЛЬНОСТИ:</t>
  </si>
  <si>
    <t>Погашение обязательств по аренде</t>
  </si>
  <si>
    <t>Поступления от выпуска простых акций</t>
  </si>
  <si>
    <t xml:space="preserve">Чистые денежные средства от/(использованные в) финансовой деятельности  </t>
  </si>
  <si>
    <t>ЧИСТОЕ УВЕЛИЧЕНИЕ ДЕНЕЖНЫХ СРЕДСТВ И ИХ ЭКВИВАЛЕНТОВ</t>
  </si>
  <si>
    <t>Влияние изменений валютного курса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</si>
  <si>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</si>
  <si>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</si>
  <si>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Промежуточный консолидированный сокращенный отчет об изменених капитала</t>
  </si>
  <si>
    <t>(в тысячах казахстанских тенге)</t>
  </si>
  <si>
    <t>Акционерный капитал – простые</t>
  </si>
  <si>
    <t>Фонд переоценки инвестиций, имеющихся в наличии для продажи</t>
  </si>
  <si>
    <t>Итого</t>
  </si>
  <si>
    <t>акции</t>
  </si>
  <si>
    <t>капитал</t>
  </si>
  <si>
    <t>Чистая прибыль</t>
  </si>
  <si>
    <t>-</t>
  </si>
  <si>
    <t>Выпуск простых акций</t>
  </si>
  <si>
    <t>Прочий совокупный доход</t>
  </si>
  <si>
    <t>Амортизация премии и дисконта</t>
  </si>
  <si>
    <t>Средства, полученные в рамках государственной программы финансирования ипотечных кредитов</t>
  </si>
  <si>
    <t>Финансовые активы, оцениваемые по амортизированной стоимости</t>
  </si>
  <si>
    <t>Активы по договорам перестрахования</t>
  </si>
  <si>
    <t>31 марта 2024 года</t>
  </si>
  <si>
    <t xml:space="preserve">
Обязательства по договорам страхования</t>
  </si>
  <si>
    <t>за три месяца, завершившиеся на 31 марта 2024 года</t>
  </si>
  <si>
    <t>Финансовые активы, оцениваемым через прочий совокупный доход</t>
  </si>
  <si>
    <t>Чистая прибыль от реализации инвестиций, оцениваемым через прочий совокупный доход</t>
  </si>
  <si>
    <t>Активы по договорам страхования</t>
  </si>
  <si>
    <t>1 января 2024 года</t>
  </si>
  <si>
    <t>Приобретение финансовых активов, оцениваемых по справедливой стоимости через прочий совокупный доход</t>
  </si>
  <si>
    <t>Обязательства по договорам страхования</t>
  </si>
  <si>
    <t>Выручка по страхованию</t>
  </si>
  <si>
    <t>Расходы по страховым услугам</t>
  </si>
  <si>
    <t>Результат оказания страховых услуг</t>
  </si>
  <si>
    <t xml:space="preserve">Промежуточный консолидированный сокращенный отчет о финансовом положении по состоянию на 31 марта 2025г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</si>
  <si>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Промежуточный консолидированный сокращенный отчет о совокупном доходе по состоянию на 31 марта 2025г  (в тысячах казахстанских тенге)              </t>
  </si>
  <si>
    <t>Промежуточный консолидированный сокращенный отчет о движении денежных средств за период, закончившийся на 31 марта 2025г (в тысячах казахстанских тенге)</t>
  </si>
  <si>
    <t>на 31 марта 2025 ГОДА</t>
  </si>
  <si>
    <t>31 декабря 2024 года</t>
  </si>
  <si>
    <t>31 марта 2025 года</t>
  </si>
  <si>
    <t xml:space="preserve">
Обязательства по договорам перестрахования</t>
  </si>
  <si>
    <t>за три месяца, завершившиеся на 31 марта 2025 года</t>
  </si>
  <si>
    <t>РЕЗУЛЬТАТ  СТРАХОВОЙ ДЕЯТЕЛЬНОСТИ</t>
  </si>
  <si>
    <t>1 января 2025 года</t>
  </si>
  <si>
    <t>Финансовые доходы/расходы по выпущенным договорам страхования</t>
  </si>
  <si>
    <t>Финансовые доходы/расходы по удерживаемым договорам перестрахования</t>
  </si>
  <si>
    <t>Чистые расходы (доходы) по перестрахованию</t>
  </si>
  <si>
    <t>(Прибыль)/убыток от выбытия основных средств и нематериальных активов</t>
  </si>
  <si>
    <t>Обязательства по договорам перестрахования</t>
  </si>
  <si>
    <t>Обязательства по соглашениям РЕПО</t>
  </si>
  <si>
    <t>Поступления от продажи финансовых активов, оцениваемых по справедливой стоимости через прочий совокупный доход</t>
  </si>
  <si>
    <t>Покупка инвестиций, оцениваемых по амортизированной стоимости</t>
  </si>
  <si>
    <t>Заместитель Председателя Правления _____________________________ Колегов А.Р.  Дата  07.04.2025 г.</t>
  </si>
  <si>
    <t>Главный бухгалтер ________________________________ / Хон Т.Э. Дата 07.04.2025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</si>
</sst>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  <numFmt numFmtId="176" formatCode="_-* #,##0_-;\-* #,##0_-;_-* &quot;-&quot;??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5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6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4" fillId="0" borderId="0"/>
    <xf numFmtId="0" fontId="3" fillId="0" borderId="0"/>
    <xf numFmtId="0" fontId="1" fillId="0" borderId="0"/>
    <xf numFmtId="0" fontId="3" fillId="0" borderId="0"/>
    <xf numFmtId="0" fontId="2" fillId="0" borderId="0"/>
  </cellStyleXfs>
  <cellXfs count="110">
    <xf numFmtId="0" fontId="0" fillId="0" borderId="0" xfId="0"/>
    <xf numFmtId="0" fontId="33" fillId="0" borderId="0" xfId="0" applyFont="1" applyAlignment="1">
      <alignment horizontal="left"/>
    </xf>
    <xf numFmtId="0" fontId="35" fillId="0" borderId="0" xfId="0" applyFont="1"/>
    <xf numFmtId="0" fontId="37" fillId="0" borderId="0" xfId="0" applyFont="1" applyAlignment="1">
      <alignment vertical="center"/>
    </xf>
    <xf numFmtId="0" fontId="37" fillId="0" borderId="0" xfId="0" applyFont="1"/>
    <xf numFmtId="0" fontId="37" fillId="0" borderId="11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173" fontId="33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 wrapText="1"/>
    </xf>
    <xf numFmtId="0" fontId="33" fillId="0" borderId="11" xfId="0" applyFont="1" applyBorder="1" applyAlignment="1">
      <alignment vertical="center"/>
    </xf>
    <xf numFmtId="173" fontId="33" fillId="0" borderId="11" xfId="0" applyNumberFormat="1" applyFont="1" applyBorder="1" applyAlignment="1">
      <alignment horizontal="right" vertical="center"/>
    </xf>
    <xf numFmtId="173" fontId="37" fillId="0" borderId="0" xfId="0" applyNumberFormat="1" applyFont="1" applyAlignment="1">
      <alignment vertical="center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173" fontId="33" fillId="0" borderId="0" xfId="0" applyNumberFormat="1" applyFont="1" applyAlignment="1">
      <alignment vertical="center"/>
    </xf>
    <xf numFmtId="0" fontId="37" fillId="0" borderId="12" xfId="0" applyFont="1" applyBorder="1" applyAlignment="1">
      <alignment vertical="center"/>
    </xf>
    <xf numFmtId="173" fontId="37" fillId="0" borderId="12" xfId="0" applyNumberFormat="1" applyFont="1" applyBorder="1" applyAlignment="1">
      <alignment horizontal="right" vertical="center"/>
    </xf>
    <xf numFmtId="0" fontId="33" fillId="0" borderId="0" xfId="0" applyFont="1"/>
    <xf numFmtId="0" fontId="37" fillId="0" borderId="0" xfId="0" applyFont="1" applyAlignment="1">
      <alignment horizontal="right" vertical="center"/>
    </xf>
    <xf numFmtId="0" fontId="37" fillId="0" borderId="11" xfId="0" applyFont="1" applyBorder="1" applyAlignment="1">
      <alignment vertical="center"/>
    </xf>
    <xf numFmtId="173" fontId="37" fillId="0" borderId="11" xfId="0" applyNumberFormat="1" applyFont="1" applyBorder="1" applyAlignment="1">
      <alignment vertical="center"/>
    </xf>
    <xf numFmtId="173" fontId="37" fillId="0" borderId="0" xfId="0" applyNumberFormat="1" applyFont="1" applyAlignment="1">
      <alignment horizontal="right" vertical="center"/>
    </xf>
    <xf numFmtId="0" fontId="37" fillId="0" borderId="10" xfId="0" applyFont="1" applyBorder="1" applyAlignment="1">
      <alignment vertical="center"/>
    </xf>
    <xf numFmtId="173" fontId="37" fillId="0" borderId="10" xfId="0" applyNumberFormat="1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173" fontId="33" fillId="0" borderId="10" xfId="0" applyNumberFormat="1" applyFont="1" applyBorder="1" applyAlignment="1">
      <alignment horizontal="right" vertical="center"/>
    </xf>
    <xf numFmtId="173" fontId="37" fillId="0" borderId="11" xfId="0" applyNumberFormat="1" applyFont="1" applyBorder="1" applyAlignment="1">
      <alignment horizontal="right" vertical="center"/>
    </xf>
    <xf numFmtId="3" fontId="33" fillId="0" borderId="0" xfId="0" applyNumberFormat="1" applyFont="1" applyAlignment="1">
      <alignment vertical="center"/>
    </xf>
    <xf numFmtId="175" fontId="37" fillId="0" borderId="0" xfId="0" applyNumberFormat="1" applyFont="1" applyAlignment="1">
      <alignment horizontal="right" vertical="center"/>
    </xf>
    <xf numFmtId="0" fontId="37" fillId="0" borderId="0" xfId="0" applyFont="1" applyAlignment="1">
      <alignment vertical="center" wrapText="1"/>
    </xf>
    <xf numFmtId="0" fontId="33" fillId="0" borderId="11" xfId="0" applyFont="1" applyBorder="1" applyAlignment="1">
      <alignment vertical="center" wrapText="1"/>
    </xf>
    <xf numFmtId="173" fontId="37" fillId="0" borderId="12" xfId="108" applyNumberFormat="1" applyFont="1" applyFill="1" applyBorder="1" applyAlignment="1">
      <alignment vertical="center"/>
    </xf>
    <xf numFmtId="14" fontId="37" fillId="0" borderId="0" xfId="0" applyNumberFormat="1" applyFont="1" applyAlignment="1">
      <alignment horizontal="left" vertical="center"/>
    </xf>
    <xf numFmtId="173" fontId="37" fillId="0" borderId="0" xfId="0" applyNumberFormat="1" applyFont="1"/>
    <xf numFmtId="0" fontId="33" fillId="0" borderId="0" xfId="115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173" fontId="37" fillId="0" borderId="11" xfId="0" applyNumberFormat="1" applyFont="1" applyBorder="1"/>
    <xf numFmtId="0" fontId="41" fillId="0" borderId="0" xfId="0" applyFont="1" applyAlignment="1">
      <alignment vertical="center" wrapText="1"/>
    </xf>
    <xf numFmtId="173" fontId="37" fillId="0" borderId="11" xfId="0" applyNumberFormat="1" applyFont="1" applyBorder="1" applyAlignment="1">
      <alignment horizontal="right"/>
    </xf>
    <xf numFmtId="0" fontId="42" fillId="24" borderId="0" xfId="0" applyFont="1" applyFill="1"/>
    <xf numFmtId="0" fontId="43" fillId="24" borderId="0" xfId="0" applyFont="1" applyFill="1" applyAlignment="1">
      <alignment horizontal="justify" vertical="center"/>
    </xf>
    <xf numFmtId="0" fontId="36" fillId="24" borderId="0" xfId="0" applyFont="1" applyFill="1" applyAlignment="1">
      <alignment vertical="center"/>
    </xf>
    <xf numFmtId="0" fontId="44" fillId="24" borderId="0" xfId="0" applyFont="1" applyFill="1" applyAlignment="1">
      <alignment vertical="center"/>
    </xf>
    <xf numFmtId="0" fontId="38" fillId="24" borderId="0" xfId="0" applyFont="1" applyFill="1" applyAlignment="1">
      <alignment vertical="center" wrapText="1"/>
    </xf>
    <xf numFmtId="0" fontId="38" fillId="24" borderId="0" xfId="0" applyFont="1" applyFill="1" applyAlignment="1">
      <alignment horizontal="center" vertical="center" wrapText="1"/>
    </xf>
    <xf numFmtId="3" fontId="38" fillId="24" borderId="0" xfId="0" applyNumberFormat="1" applyFont="1" applyFill="1" applyAlignment="1">
      <alignment horizontal="center" vertical="center" wrapText="1"/>
    </xf>
    <xf numFmtId="0" fontId="39" fillId="24" borderId="0" xfId="0" applyFont="1" applyFill="1" applyAlignment="1">
      <alignment vertical="center" wrapText="1"/>
    </xf>
    <xf numFmtId="173" fontId="38" fillId="24" borderId="0" xfId="0" applyNumberFormat="1" applyFont="1" applyFill="1" applyAlignment="1">
      <alignment horizontal="center" vertical="center" wrapText="1"/>
    </xf>
    <xf numFmtId="173" fontId="39" fillId="24" borderId="0" xfId="0" applyNumberFormat="1" applyFont="1" applyFill="1" applyAlignment="1">
      <alignment horizontal="center" vertical="center" wrapText="1"/>
    </xf>
    <xf numFmtId="173" fontId="38" fillId="24" borderId="13" xfId="0" applyNumberFormat="1" applyFont="1" applyFill="1" applyBorder="1" applyAlignment="1">
      <alignment horizontal="center" vertical="center" wrapText="1"/>
    </xf>
    <xf numFmtId="0" fontId="39" fillId="24" borderId="0" xfId="0" applyFont="1" applyFill="1"/>
    <xf numFmtId="3" fontId="39" fillId="24" borderId="0" xfId="0" applyNumberFormat="1" applyFont="1" applyFill="1"/>
    <xf numFmtId="3" fontId="39" fillId="24" borderId="0" xfId="0" applyNumberFormat="1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 wrapText="1"/>
    </xf>
    <xf numFmtId="0" fontId="38" fillId="24" borderId="0" xfId="0" applyFont="1" applyFill="1"/>
    <xf numFmtId="0" fontId="33" fillId="0" borderId="0" xfId="0" applyFont="1" applyAlignment="1">
      <alignment horizontal="left" wrapText="1"/>
    </xf>
    <xf numFmtId="0" fontId="38" fillId="24" borderId="0" xfId="0" applyFont="1" applyFill="1" applyAlignment="1">
      <alignment horizontal="center" vertical="center" wrapText="1"/>
    </xf>
    <xf numFmtId="0" fontId="38" fillId="24" borderId="0" xfId="0" applyFont="1" applyFill="1" applyAlignment="1">
      <alignment vertical="center" wrapText="1"/>
    </xf>
    <xf numFmtId="0" fontId="33" fillId="0" borderId="0" xfId="0" applyFont="1" applyBorder="1" applyAlignment="1">
      <alignment vertical="center"/>
    </xf>
    <xf numFmtId="0" fontId="42" fillId="0" borderId="0" xfId="0" applyFont="1"/>
    <xf numFmtId="0" fontId="45" fillId="0" borderId="0" xfId="0" applyFont="1" applyFill="1" applyAlignment="1">
      <alignment vertical="center" wrapText="1"/>
    </xf>
    <xf numFmtId="0" fontId="33" fillId="0" borderId="0" xfId="0" applyFont="1" applyFill="1" applyAlignment="1">
      <alignment horizontal="left"/>
    </xf>
    <xf numFmtId="0" fontId="38" fillId="0" borderId="0" xfId="0" applyFont="1" applyAlignment="1">
      <alignment horizontal="right" vertical="center" wrapText="1"/>
    </xf>
    <xf numFmtId="0" fontId="46" fillId="0" borderId="0" xfId="0" applyFont="1"/>
    <xf numFmtId="176" fontId="46" fillId="0" borderId="0" xfId="108" applyNumberFormat="1" applyFont="1" applyFill="1" applyAlignment="1">
      <alignment wrapText="1"/>
    </xf>
    <xf numFmtId="173" fontId="46" fillId="0" borderId="0" xfId="0" applyNumberFormat="1" applyFont="1"/>
    <xf numFmtId="173" fontId="42" fillId="0" borderId="0" xfId="0" applyNumberFormat="1" applyFont="1"/>
    <xf numFmtId="0" fontId="46" fillId="0" borderId="0" xfId="0" applyFont="1" applyAlignment="1">
      <alignment wrapText="1"/>
    </xf>
    <xf numFmtId="3" fontId="38" fillId="0" borderId="0" xfId="0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0" fontId="37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/>
    </xf>
    <xf numFmtId="0" fontId="46" fillId="0" borderId="0" xfId="0" applyFont="1" applyFill="1"/>
    <xf numFmtId="0" fontId="42" fillId="0" borderId="0" xfId="0" applyFont="1" applyFill="1"/>
    <xf numFmtId="0" fontId="37" fillId="0" borderId="11" xfId="0" applyFont="1" applyFill="1" applyBorder="1" applyAlignment="1">
      <alignment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/>
    </xf>
    <xf numFmtId="173" fontId="33" fillId="0" borderId="0" xfId="0" applyNumberFormat="1" applyFont="1" applyFill="1" applyAlignment="1">
      <alignment horizontal="right" vertical="center"/>
    </xf>
    <xf numFmtId="0" fontId="33" fillId="0" borderId="11" xfId="0" applyFont="1" applyFill="1" applyBorder="1" applyAlignment="1">
      <alignment vertical="center" wrapText="1"/>
    </xf>
    <xf numFmtId="0" fontId="33" fillId="0" borderId="11" xfId="0" applyFont="1" applyFill="1" applyBorder="1" applyAlignment="1">
      <alignment vertical="center"/>
    </xf>
    <xf numFmtId="173" fontId="33" fillId="0" borderId="11" xfId="0" applyNumberFormat="1" applyFont="1" applyFill="1" applyBorder="1" applyAlignment="1">
      <alignment horizontal="right" vertical="center"/>
    </xf>
    <xf numFmtId="173" fontId="33" fillId="0" borderId="0" xfId="0" applyNumberFormat="1" applyFont="1" applyFill="1" applyAlignment="1">
      <alignment vertical="center"/>
    </xf>
    <xf numFmtId="0" fontId="37" fillId="0" borderId="12" xfId="0" applyFont="1" applyFill="1" applyBorder="1" applyAlignment="1">
      <alignment vertical="center" wrapText="1"/>
    </xf>
    <xf numFmtId="0" fontId="37" fillId="0" borderId="12" xfId="0" applyFont="1" applyFill="1" applyBorder="1" applyAlignment="1">
      <alignment vertical="center"/>
    </xf>
    <xf numFmtId="173" fontId="37" fillId="0" borderId="12" xfId="0" applyNumberFormat="1" applyFont="1" applyFill="1" applyBorder="1" applyAlignment="1">
      <alignment horizontal="right" vertical="center"/>
    </xf>
    <xf numFmtId="3" fontId="42" fillId="0" borderId="0" xfId="0" applyNumberFormat="1" applyFont="1" applyFill="1"/>
    <xf numFmtId="173" fontId="37" fillId="0" borderId="0" xfId="0" applyNumberFormat="1" applyFont="1" applyFill="1" applyAlignment="1">
      <alignment vertical="center"/>
    </xf>
    <xf numFmtId="173" fontId="46" fillId="0" borderId="0" xfId="0" applyNumberFormat="1" applyFont="1" applyFill="1"/>
    <xf numFmtId="173" fontId="42" fillId="0" borderId="0" xfId="0" applyNumberFormat="1" applyFont="1" applyFill="1"/>
    <xf numFmtId="0" fontId="46" fillId="0" borderId="0" xfId="0" applyFont="1" applyFill="1" applyAlignment="1">
      <alignment wrapText="1"/>
    </xf>
    <xf numFmtId="0" fontId="37" fillId="0" borderId="0" xfId="0" applyFont="1" applyFill="1" applyAlignment="1">
      <alignment wrapText="1"/>
    </xf>
    <xf numFmtId="0" fontId="37" fillId="0" borderId="0" xfId="0" applyFont="1" applyFill="1"/>
    <xf numFmtId="0" fontId="33" fillId="0" borderId="0" xfId="0" applyFont="1" applyFill="1" applyAlignment="1">
      <alignment horizontal="left" wrapText="1"/>
    </xf>
    <xf numFmtId="0" fontId="38" fillId="0" borderId="0" xfId="0" applyFont="1" applyFill="1" applyAlignment="1">
      <alignment horizontal="right" vertical="center" wrapText="1"/>
    </xf>
    <xf numFmtId="3" fontId="38" fillId="0" borderId="0" xfId="0" applyNumberFormat="1" applyFont="1" applyFill="1" applyAlignment="1">
      <alignment horizontal="right" vertical="center"/>
    </xf>
    <xf numFmtId="0" fontId="42" fillId="0" borderId="0" xfId="0" applyFont="1" applyFill="1" applyAlignment="1">
      <alignment wrapText="1"/>
    </xf>
    <xf numFmtId="173" fontId="47" fillId="0" borderId="0" xfId="0" applyNumberFormat="1" applyFont="1"/>
    <xf numFmtId="175" fontId="42" fillId="0" borderId="0" xfId="0" applyNumberFormat="1" applyFont="1"/>
    <xf numFmtId="175" fontId="46" fillId="0" borderId="0" xfId="0" applyNumberFormat="1" applyFont="1"/>
    <xf numFmtId="0" fontId="39" fillId="0" borderId="0" xfId="0" applyFont="1"/>
    <xf numFmtId="3" fontId="42" fillId="24" borderId="0" xfId="0" applyNumberFormat="1" applyFont="1" applyFill="1"/>
    <xf numFmtId="173" fontId="42" fillId="24" borderId="0" xfId="0" applyNumberFormat="1" applyFont="1" applyFill="1"/>
    <xf numFmtId="0" fontId="38" fillId="24" borderId="0" xfId="0" applyFont="1" applyFill="1" applyAlignment="1">
      <alignment horizontal="right" vertical="center" wrapText="1"/>
    </xf>
    <xf numFmtId="173" fontId="39" fillId="24" borderId="0" xfId="0" applyNumberFormat="1" applyFont="1" applyFill="1"/>
    <xf numFmtId="173" fontId="46" fillId="0" borderId="11" xfId="0" applyNumberFormat="1" applyFont="1" applyBorder="1"/>
    <xf numFmtId="3" fontId="38" fillId="24" borderId="0" xfId="0" applyNumberFormat="1" applyFont="1" applyFill="1" applyAlignment="1">
      <alignment horizontal="right" vertical="center"/>
    </xf>
    <xf numFmtId="0" fontId="37" fillId="0" borderId="0" xfId="0" applyFont="1" applyFill="1" applyAlignment="1">
      <alignment horizontal="left" wrapText="1"/>
    </xf>
    <xf numFmtId="175" fontId="48" fillId="0" borderId="0" xfId="0" applyNumberFormat="1" applyFont="1" applyAlignment="1">
      <alignment horizontal="right"/>
    </xf>
  </cellXfs>
  <cellStyles count="116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3 2" xfId="115" xr:uid="{77E786CA-2FA1-466E-AC5A-7C40E154B46D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sheetPr>
    <tabColor rgb="FF92D050"/>
  </sheetPr>
  <dimension ref="A1:F58"/>
  <sheetViews>
    <sheetView view="pageBreakPreview" zoomScale="96" zoomScaleNormal="100" zoomScaleSheetLayoutView="96" workbookViewId="0">
      <selection activeCell="A35" sqref="A35"/>
    </sheetView>
  </sheetViews>
  <sheetFormatPr defaultRowHeight="14.4"/>
  <cols>
    <col min="1" max="1" width="75" style="97" customWidth="1"/>
    <col min="2" max="2" width="4.5546875" style="74" customWidth="1"/>
    <col min="3" max="4" width="14.5546875" style="74" bestFit="1" customWidth="1"/>
    <col min="5" max="5" width="10.6640625" style="74" bestFit="1" customWidth="1"/>
    <col min="6" max="6" width="9.5546875" style="74" bestFit="1" customWidth="1"/>
    <col min="7" max="16384" width="8.88671875" style="74"/>
  </cols>
  <sheetData>
    <row r="1" spans="1:4">
      <c r="A1" s="71" t="s">
        <v>0</v>
      </c>
      <c r="B1" s="72"/>
      <c r="C1" s="73"/>
      <c r="D1" s="73"/>
    </row>
    <row r="2" spans="1:4" ht="12.6" customHeight="1">
      <c r="A2" s="71"/>
      <c r="B2" s="72"/>
      <c r="C2" s="72"/>
      <c r="D2" s="73"/>
    </row>
    <row r="3" spans="1:4" ht="49.5" customHeight="1" thickBot="1">
      <c r="A3" s="75" t="s">
        <v>120</v>
      </c>
      <c r="B3" s="75"/>
      <c r="C3" s="76" t="s">
        <v>125</v>
      </c>
      <c r="D3" s="76" t="s">
        <v>124</v>
      </c>
    </row>
    <row r="4" spans="1:4">
      <c r="A4" s="71" t="s">
        <v>12</v>
      </c>
      <c r="B4" s="72"/>
      <c r="C4" s="72"/>
      <c r="D4" s="72"/>
    </row>
    <row r="5" spans="1:4">
      <c r="A5" s="77" t="s">
        <v>13</v>
      </c>
      <c r="B5" s="78">
        <v>1</v>
      </c>
      <c r="C5" s="79">
        <v>388020873</v>
      </c>
      <c r="D5" s="79">
        <v>275797979</v>
      </c>
    </row>
    <row r="6" spans="1:4">
      <c r="A6" s="77" t="s">
        <v>14</v>
      </c>
      <c r="B6" s="78"/>
      <c r="C6" s="79">
        <v>33910465</v>
      </c>
      <c r="D6" s="79">
        <v>47518955</v>
      </c>
    </row>
    <row r="7" spans="1:4">
      <c r="A7" s="77" t="s">
        <v>15</v>
      </c>
      <c r="B7" s="78">
        <v>2</v>
      </c>
      <c r="C7" s="79">
        <v>751896030</v>
      </c>
      <c r="D7" s="79">
        <v>1326379597</v>
      </c>
    </row>
    <row r="8" spans="1:4">
      <c r="A8" s="77" t="s">
        <v>106</v>
      </c>
      <c r="B8" s="78">
        <v>4</v>
      </c>
      <c r="C8" s="79">
        <v>280679300</v>
      </c>
      <c r="D8" s="79">
        <v>254009792</v>
      </c>
    </row>
    <row r="9" spans="1:4" ht="26.4">
      <c r="A9" s="77" t="s">
        <v>16</v>
      </c>
      <c r="B9" s="78">
        <v>3</v>
      </c>
      <c r="C9" s="79">
        <v>297757448</v>
      </c>
      <c r="D9" s="79">
        <v>284912362</v>
      </c>
    </row>
    <row r="10" spans="1:4">
      <c r="A10" s="77" t="s">
        <v>17</v>
      </c>
      <c r="B10" s="78">
        <v>5</v>
      </c>
      <c r="C10" s="79">
        <v>811306890</v>
      </c>
      <c r="D10" s="79">
        <v>766625863</v>
      </c>
    </row>
    <row r="11" spans="1:4">
      <c r="A11" s="77" t="s">
        <v>18</v>
      </c>
      <c r="B11" s="78"/>
      <c r="C11" s="79">
        <v>39970751</v>
      </c>
      <c r="D11" s="79">
        <v>38909975</v>
      </c>
    </row>
    <row r="12" spans="1:4">
      <c r="A12" s="77" t="s">
        <v>19</v>
      </c>
      <c r="B12" s="78"/>
      <c r="C12" s="79">
        <v>6675570</v>
      </c>
      <c r="D12" s="79">
        <v>4881484</v>
      </c>
    </row>
    <row r="13" spans="1:4">
      <c r="A13" s="77" t="s">
        <v>107</v>
      </c>
      <c r="B13" s="78"/>
      <c r="C13" s="79">
        <v>5199773</v>
      </c>
      <c r="D13" s="79">
        <v>2224898</v>
      </c>
    </row>
    <row r="14" spans="1:4">
      <c r="A14" s="77" t="s">
        <v>113</v>
      </c>
      <c r="B14" s="78"/>
      <c r="C14" s="79">
        <v>75137</v>
      </c>
      <c r="D14" s="79">
        <v>31930</v>
      </c>
    </row>
    <row r="15" spans="1:4">
      <c r="A15" s="77" t="s">
        <v>20</v>
      </c>
      <c r="B15" s="78"/>
      <c r="C15" s="79">
        <v>5902851</v>
      </c>
      <c r="D15" s="79">
        <v>6608926</v>
      </c>
    </row>
    <row r="16" spans="1:4">
      <c r="A16" s="77" t="s">
        <v>21</v>
      </c>
      <c r="B16" s="78"/>
      <c r="C16" s="79">
        <v>233960</v>
      </c>
      <c r="D16" s="79">
        <v>352250</v>
      </c>
    </row>
    <row r="17" spans="1:5">
      <c r="A17" s="77" t="s">
        <v>11</v>
      </c>
      <c r="B17" s="78"/>
      <c r="C17" s="79">
        <v>739520</v>
      </c>
      <c r="D17" s="79">
        <v>739520</v>
      </c>
    </row>
    <row r="18" spans="1:5" ht="15" thickBot="1">
      <c r="A18" s="80" t="s">
        <v>1</v>
      </c>
      <c r="B18" s="81"/>
      <c r="C18" s="82">
        <v>6683624</v>
      </c>
      <c r="D18" s="82">
        <v>7751476</v>
      </c>
    </row>
    <row r="19" spans="1:5">
      <c r="A19" s="77"/>
      <c r="B19" s="78"/>
      <c r="C19" s="83"/>
      <c r="D19" s="79"/>
    </row>
    <row r="20" spans="1:5" ht="15" thickBot="1">
      <c r="A20" s="84" t="s">
        <v>22</v>
      </c>
      <c r="B20" s="85"/>
      <c r="C20" s="86">
        <f>SUM(C5:C18)</f>
        <v>2629052192</v>
      </c>
      <c r="D20" s="86">
        <f>SUM(D5:D18)</f>
        <v>3016745007</v>
      </c>
      <c r="E20" s="87"/>
    </row>
    <row r="21" spans="1:5" ht="15" thickTop="1">
      <c r="A21" s="77"/>
      <c r="B21" s="78"/>
      <c r="C21" s="83"/>
      <c r="D21" s="83"/>
    </row>
    <row r="22" spans="1:5">
      <c r="A22" s="71" t="s">
        <v>23</v>
      </c>
      <c r="B22" s="72"/>
      <c r="C22" s="88"/>
      <c r="D22" s="83"/>
    </row>
    <row r="23" spans="1:5">
      <c r="A23" s="71"/>
      <c r="B23" s="72"/>
      <c r="C23" s="88"/>
      <c r="D23" s="83"/>
    </row>
    <row r="24" spans="1:5">
      <c r="A24" s="71" t="s">
        <v>24</v>
      </c>
      <c r="B24" s="72"/>
      <c r="C24" s="88"/>
      <c r="D24" s="83"/>
    </row>
    <row r="25" spans="1:5" ht="26.4">
      <c r="A25" s="77" t="s">
        <v>47</v>
      </c>
      <c r="B25" s="78"/>
      <c r="C25" s="79">
        <v>0</v>
      </c>
      <c r="D25" s="79">
        <v>14365</v>
      </c>
    </row>
    <row r="26" spans="1:5">
      <c r="A26" s="77" t="s">
        <v>25</v>
      </c>
      <c r="B26" s="78">
        <v>6</v>
      </c>
      <c r="C26" s="79">
        <v>682621865</v>
      </c>
      <c r="D26" s="79">
        <v>1128966633</v>
      </c>
    </row>
    <row r="27" spans="1:5">
      <c r="A27" s="77" t="s">
        <v>10</v>
      </c>
      <c r="B27" s="78">
        <v>7</v>
      </c>
      <c r="C27" s="79">
        <v>1137020825</v>
      </c>
      <c r="D27" s="79">
        <v>1082643374</v>
      </c>
    </row>
    <row r="28" spans="1:5">
      <c r="A28" s="77" t="s">
        <v>26</v>
      </c>
      <c r="B28" s="78"/>
      <c r="C28" s="79">
        <v>25032908</v>
      </c>
      <c r="D28" s="79">
        <v>26535020</v>
      </c>
    </row>
    <row r="29" spans="1:5">
      <c r="A29" s="77" t="s">
        <v>27</v>
      </c>
      <c r="B29" s="78"/>
      <c r="C29" s="79">
        <v>2077716</v>
      </c>
      <c r="D29" s="79">
        <v>1370948</v>
      </c>
    </row>
    <row r="30" spans="1:5">
      <c r="A30" s="77" t="s">
        <v>9</v>
      </c>
      <c r="B30" s="78"/>
      <c r="C30" s="79">
        <v>6964507</v>
      </c>
      <c r="D30" s="79">
        <v>7583540</v>
      </c>
    </row>
    <row r="31" spans="1:5" ht="28.2">
      <c r="A31" s="65" t="s">
        <v>126</v>
      </c>
      <c r="B31" s="78"/>
      <c r="C31" s="79">
        <v>0</v>
      </c>
      <c r="D31" s="79">
        <v>23175</v>
      </c>
    </row>
    <row r="32" spans="1:5" ht="28.2">
      <c r="A32" s="65" t="s">
        <v>109</v>
      </c>
      <c r="B32" s="78"/>
      <c r="C32" s="79">
        <v>203283416</v>
      </c>
      <c r="D32" s="79">
        <v>186737690</v>
      </c>
    </row>
    <row r="33" spans="1:6">
      <c r="A33" s="77" t="s">
        <v>28</v>
      </c>
      <c r="B33" s="78"/>
      <c r="C33" s="79">
        <v>1421774</v>
      </c>
      <c r="D33" s="79">
        <v>1421774</v>
      </c>
    </row>
    <row r="34" spans="1:6" ht="16.8" customHeight="1">
      <c r="A34" s="77" t="s">
        <v>54</v>
      </c>
      <c r="B34" s="78"/>
      <c r="C34" s="79">
        <v>254089167</v>
      </c>
      <c r="D34" s="79">
        <v>248307105</v>
      </c>
    </row>
    <row r="35" spans="1:6" ht="15" thickBot="1">
      <c r="A35" s="80" t="s">
        <v>29</v>
      </c>
      <c r="B35" s="81"/>
      <c r="C35" s="82">
        <v>14131531</v>
      </c>
      <c r="D35" s="82">
        <v>15533737</v>
      </c>
    </row>
    <row r="36" spans="1:6">
      <c r="A36" s="71"/>
      <c r="B36" s="72"/>
      <c r="C36" s="89"/>
      <c r="D36" s="89"/>
    </row>
    <row r="37" spans="1:6" ht="15" thickBot="1">
      <c r="A37" s="84" t="s">
        <v>2</v>
      </c>
      <c r="B37" s="85"/>
      <c r="C37" s="31">
        <f>SUM(C25:C35)</f>
        <v>2326643709</v>
      </c>
      <c r="D37" s="31">
        <f>SUM(D25:D35)</f>
        <v>2699137361</v>
      </c>
      <c r="F37" s="90"/>
    </row>
    <row r="38" spans="1:6" ht="15" thickTop="1">
      <c r="A38" s="71"/>
      <c r="B38" s="72"/>
      <c r="C38" s="88"/>
      <c r="D38" s="83"/>
    </row>
    <row r="39" spans="1:6">
      <c r="A39" s="71" t="s">
        <v>30</v>
      </c>
      <c r="B39" s="72"/>
      <c r="C39" s="88"/>
      <c r="D39" s="83"/>
    </row>
    <row r="40" spans="1:6">
      <c r="A40" s="77" t="s">
        <v>31</v>
      </c>
      <c r="B40" s="78">
        <v>8</v>
      </c>
      <c r="C40" s="79">
        <v>128014819</v>
      </c>
      <c r="D40" s="79">
        <v>103510819</v>
      </c>
      <c r="E40" s="87"/>
    </row>
    <row r="41" spans="1:6">
      <c r="A41" s="77" t="s">
        <v>46</v>
      </c>
      <c r="B41" s="78"/>
      <c r="C41" s="79">
        <v>11406927</v>
      </c>
      <c r="D41" s="79">
        <v>11406927</v>
      </c>
      <c r="E41" s="87"/>
      <c r="F41" s="87"/>
    </row>
    <row r="42" spans="1:6" ht="26.4">
      <c r="A42" s="77" t="s">
        <v>32</v>
      </c>
      <c r="B42" s="77"/>
      <c r="C42" s="79">
        <v>-898529</v>
      </c>
      <c r="D42" s="79">
        <v>3153163</v>
      </c>
      <c r="E42" s="87"/>
    </row>
    <row r="43" spans="1:6">
      <c r="A43" s="77" t="s">
        <v>53</v>
      </c>
      <c r="B43" s="77"/>
      <c r="C43" s="79">
        <v>994836</v>
      </c>
      <c r="D43" s="79">
        <v>142659</v>
      </c>
      <c r="E43" s="87"/>
    </row>
    <row r="44" spans="1:6" ht="15" thickBot="1">
      <c r="A44" s="80" t="s">
        <v>5</v>
      </c>
      <c r="B44" s="81"/>
      <c r="C44" s="82">
        <v>162890430</v>
      </c>
      <c r="D44" s="82">
        <v>199394078</v>
      </c>
      <c r="E44" s="87"/>
      <c r="F44" s="87"/>
    </row>
    <row r="45" spans="1:6">
      <c r="A45" s="71"/>
      <c r="B45" s="72"/>
      <c r="C45" s="89"/>
      <c r="D45" s="89"/>
      <c r="E45" s="87"/>
    </row>
    <row r="46" spans="1:6" ht="15" thickBot="1">
      <c r="A46" s="84" t="s">
        <v>3</v>
      </c>
      <c r="B46" s="85"/>
      <c r="C46" s="31">
        <f>SUM(C40:C44)</f>
        <v>302408483</v>
      </c>
      <c r="D46" s="31">
        <f>SUM(D40:D44)</f>
        <v>317607646</v>
      </c>
    </row>
    <row r="47" spans="1:6" ht="15" thickTop="1">
      <c r="A47" s="71" t="s">
        <v>33</v>
      </c>
      <c r="B47" s="72"/>
      <c r="C47" s="89"/>
      <c r="D47" s="89"/>
    </row>
    <row r="48" spans="1:6" ht="15" thickBot="1">
      <c r="A48" s="84" t="s">
        <v>34</v>
      </c>
      <c r="B48" s="85"/>
      <c r="C48" s="31">
        <f>C37+C46</f>
        <v>2629052192</v>
      </c>
      <c r="D48" s="31">
        <f>D37+D46</f>
        <v>3016745007</v>
      </c>
    </row>
    <row r="49" spans="1:4" ht="15" thickTop="1">
      <c r="A49" s="91"/>
      <c r="B49" s="73"/>
      <c r="C49" s="89"/>
      <c r="D49" s="89"/>
    </row>
    <row r="50" spans="1:4">
      <c r="A50" s="91"/>
      <c r="B50" s="73"/>
      <c r="C50" s="73"/>
      <c r="D50" s="73"/>
    </row>
    <row r="51" spans="1:4" ht="27" customHeight="1">
      <c r="A51" s="108" t="s">
        <v>138</v>
      </c>
      <c r="B51" s="108"/>
      <c r="C51" s="108"/>
      <c r="D51" s="108"/>
    </row>
    <row r="52" spans="1:4">
      <c r="A52" s="92"/>
      <c r="B52" s="93"/>
      <c r="C52" s="73"/>
      <c r="D52" s="73"/>
    </row>
    <row r="53" spans="1:4" ht="27">
      <c r="A53" s="92" t="s">
        <v>139</v>
      </c>
      <c r="B53" s="93"/>
      <c r="C53" s="73"/>
      <c r="D53" s="73"/>
    </row>
    <row r="56" spans="1:4">
      <c r="A56" s="94" t="s">
        <v>52</v>
      </c>
      <c r="B56" s="94"/>
      <c r="C56" s="94"/>
      <c r="D56" s="94"/>
    </row>
    <row r="57" spans="1:4">
      <c r="A57" s="94" t="s">
        <v>8</v>
      </c>
      <c r="B57" s="62"/>
      <c r="C57" s="95"/>
      <c r="D57" s="96"/>
    </row>
    <row r="58" spans="1:4">
      <c r="C58" s="90">
        <f>C20-C37-C46</f>
        <v>0</v>
      </c>
      <c r="D58" s="90">
        <f>D20-D37-D46</f>
        <v>0</v>
      </c>
    </row>
  </sheetData>
  <mergeCells count="1">
    <mergeCell ref="A51:D51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sheetPr>
    <tabColor rgb="FF92D050"/>
  </sheetPr>
  <dimension ref="A1:J46"/>
  <sheetViews>
    <sheetView view="pageBreakPreview" zoomScale="93" zoomScaleNormal="100" zoomScaleSheetLayoutView="93" workbookViewId="0">
      <selection activeCell="C41" sqref="C41"/>
    </sheetView>
  </sheetViews>
  <sheetFormatPr defaultRowHeight="14.4"/>
  <cols>
    <col min="1" max="1" width="81.5546875" style="60" customWidth="1"/>
    <col min="2" max="2" width="4.5546875" style="60" customWidth="1"/>
    <col min="3" max="3" width="18" style="60" bestFit="1" customWidth="1"/>
    <col min="4" max="4" width="2" style="60" customWidth="1"/>
    <col min="5" max="5" width="18" style="60" bestFit="1" customWidth="1"/>
    <col min="6" max="6" width="10.33203125" style="60" bestFit="1" customWidth="1"/>
    <col min="7" max="7" width="11.33203125" style="60" bestFit="1" customWidth="1"/>
    <col min="8" max="8" width="8.88671875" style="60"/>
    <col min="9" max="9" width="10.33203125" style="60" bestFit="1" customWidth="1"/>
    <col min="10" max="16384" width="8.88671875" style="60"/>
  </cols>
  <sheetData>
    <row r="1" spans="1:5">
      <c r="A1" s="17"/>
      <c r="B1" s="17"/>
      <c r="C1" s="18"/>
      <c r="D1" s="3"/>
      <c r="E1" s="18"/>
    </row>
    <row r="2" spans="1:5">
      <c r="A2" s="17"/>
      <c r="B2" s="17"/>
      <c r="C2" s="64"/>
      <c r="D2" s="3"/>
      <c r="E2" s="64"/>
    </row>
    <row r="3" spans="1:5">
      <c r="A3" s="4" t="s">
        <v>0</v>
      </c>
      <c r="B3" s="4"/>
      <c r="C3" s="64"/>
      <c r="D3" s="3"/>
      <c r="E3" s="64"/>
    </row>
    <row r="4" spans="1:5">
      <c r="A4" s="17"/>
      <c r="B4" s="17"/>
      <c r="C4" s="18"/>
      <c r="D4" s="3"/>
      <c r="E4" s="18"/>
    </row>
    <row r="5" spans="1:5" ht="40.200000000000003" thickBot="1">
      <c r="A5" s="36" t="s">
        <v>121</v>
      </c>
      <c r="B5" s="36"/>
      <c r="C5" s="5" t="s">
        <v>127</v>
      </c>
      <c r="D5" s="19"/>
      <c r="E5" s="5" t="s">
        <v>110</v>
      </c>
    </row>
    <row r="6" spans="1:5">
      <c r="A6" s="6" t="s">
        <v>35</v>
      </c>
      <c r="B6" s="6">
        <v>9</v>
      </c>
      <c r="C6" s="7">
        <v>39394288</v>
      </c>
      <c r="D6" s="7"/>
      <c r="E6" s="7">
        <v>30118962</v>
      </c>
    </row>
    <row r="7" spans="1:5">
      <c r="A7" s="6" t="s">
        <v>111</v>
      </c>
      <c r="B7" s="6"/>
      <c r="C7" s="7">
        <v>7503471</v>
      </c>
      <c r="D7" s="7"/>
      <c r="E7" s="7">
        <v>5446642</v>
      </c>
    </row>
    <row r="8" spans="1:5" ht="26.4">
      <c r="A8" s="8" t="s">
        <v>36</v>
      </c>
      <c r="B8" s="8">
        <v>9</v>
      </c>
      <c r="C8" s="7">
        <v>33814961</v>
      </c>
      <c r="D8" s="7"/>
      <c r="E8" s="7">
        <v>43174085</v>
      </c>
    </row>
    <row r="9" spans="1:5" ht="15" thickBot="1">
      <c r="A9" s="9" t="s">
        <v>37</v>
      </c>
      <c r="B9" s="9">
        <v>9</v>
      </c>
      <c r="C9" s="10">
        <v>-56420124</v>
      </c>
      <c r="D9" s="10"/>
      <c r="E9" s="10">
        <v>-54134050</v>
      </c>
    </row>
    <row r="10" spans="1:5">
      <c r="A10" s="3" t="s">
        <v>48</v>
      </c>
      <c r="B10" s="3">
        <v>9</v>
      </c>
      <c r="C10" s="11">
        <f>SUM(C6:C9)</f>
        <v>24292596</v>
      </c>
      <c r="D10" s="11">
        <f t="shared" ref="D10" si="0">D6+D8+D9</f>
        <v>0</v>
      </c>
      <c r="E10" s="11">
        <f>SUM(E6:E9)</f>
        <v>24605639</v>
      </c>
    </row>
    <row r="11" spans="1:5">
      <c r="A11" s="3"/>
      <c r="B11" s="3"/>
      <c r="C11" s="11"/>
      <c r="D11" s="11"/>
      <c r="E11" s="11"/>
    </row>
    <row r="12" spans="1:5" ht="15" thickBot="1">
      <c r="A12" s="9" t="s">
        <v>50</v>
      </c>
      <c r="B12" s="9"/>
      <c r="C12" s="10">
        <v>-5128069</v>
      </c>
      <c r="D12" s="20"/>
      <c r="E12" s="10">
        <v>-3510706</v>
      </c>
    </row>
    <row r="13" spans="1:5">
      <c r="A13" s="3" t="s">
        <v>51</v>
      </c>
      <c r="B13" s="3"/>
      <c r="C13" s="98">
        <f>C10+C12</f>
        <v>19164527</v>
      </c>
      <c r="D13" s="11"/>
      <c r="E13" s="98">
        <f>E10+E12</f>
        <v>21094933</v>
      </c>
    </row>
    <row r="14" spans="1:5">
      <c r="A14" s="6" t="s">
        <v>117</v>
      </c>
      <c r="B14" s="6"/>
      <c r="C14" s="7">
        <v>51371746</v>
      </c>
      <c r="D14" s="11"/>
      <c r="E14" s="7">
        <v>26692097</v>
      </c>
    </row>
    <row r="15" spans="1:5">
      <c r="A15" s="59" t="s">
        <v>118</v>
      </c>
      <c r="B15" s="6"/>
      <c r="C15" s="7">
        <v>-47776145</v>
      </c>
      <c r="D15" s="11"/>
      <c r="E15" s="7">
        <v>-20448024</v>
      </c>
    </row>
    <row r="16" spans="1:5" ht="15" thickBot="1">
      <c r="A16" s="9" t="s">
        <v>132</v>
      </c>
      <c r="B16" s="9"/>
      <c r="C16" s="10">
        <v>-1356506</v>
      </c>
      <c r="D16" s="20"/>
      <c r="E16" s="10">
        <v>0</v>
      </c>
    </row>
    <row r="17" spans="1:8">
      <c r="A17" s="12" t="s">
        <v>119</v>
      </c>
      <c r="B17" s="12"/>
      <c r="C17" s="21">
        <f>SUM(C14:C16)</f>
        <v>2239095</v>
      </c>
      <c r="D17" s="11"/>
      <c r="E17" s="21">
        <f>SUM(E14:E16)</f>
        <v>6244073</v>
      </c>
    </row>
    <row r="18" spans="1:8">
      <c r="A18" s="13" t="s">
        <v>130</v>
      </c>
      <c r="B18" s="12"/>
      <c r="C18" s="7">
        <v>4893993</v>
      </c>
      <c r="D18" s="14"/>
      <c r="E18" s="7">
        <v>-2858983</v>
      </c>
    </row>
    <row r="19" spans="1:8" ht="15" thickBot="1">
      <c r="A19" s="13" t="s">
        <v>131</v>
      </c>
      <c r="B19" s="12"/>
      <c r="C19" s="7">
        <v>228214</v>
      </c>
      <c r="D19" s="14"/>
      <c r="E19" s="7">
        <v>0</v>
      </c>
    </row>
    <row r="20" spans="1:8">
      <c r="A20" s="22" t="s">
        <v>128</v>
      </c>
      <c r="B20" s="22"/>
      <c r="C20" s="23">
        <f>+C18+C19+C17</f>
        <v>7361302</v>
      </c>
      <c r="D20" s="23"/>
      <c r="E20" s="23">
        <f>+E18+E19+E17</f>
        <v>3385090</v>
      </c>
      <c r="G20" s="99"/>
    </row>
    <row r="21" spans="1:8">
      <c r="A21" s="3"/>
      <c r="B21" s="3"/>
      <c r="C21" s="11"/>
      <c r="D21" s="11"/>
      <c r="E21" s="11"/>
      <c r="G21" s="99"/>
    </row>
    <row r="22" spans="1:8">
      <c r="A22" s="6" t="s">
        <v>38</v>
      </c>
      <c r="B22" s="6">
        <v>10</v>
      </c>
      <c r="C22" s="7">
        <v>12569498</v>
      </c>
      <c r="D22" s="7"/>
      <c r="E22" s="7">
        <v>3273410</v>
      </c>
    </row>
    <row r="23" spans="1:8">
      <c r="A23" s="6" t="s">
        <v>39</v>
      </c>
      <c r="B23" s="6">
        <v>10</v>
      </c>
      <c r="C23" s="7">
        <v>-11104961</v>
      </c>
      <c r="D23" s="7"/>
      <c r="E23" s="7">
        <v>-2009212</v>
      </c>
    </row>
    <row r="24" spans="1:8">
      <c r="A24" s="6" t="s">
        <v>112</v>
      </c>
      <c r="B24" s="6"/>
      <c r="C24" s="7">
        <v>471034</v>
      </c>
      <c r="D24" s="7"/>
      <c r="E24" s="7">
        <v>-23169</v>
      </c>
    </row>
    <row r="25" spans="1:8">
      <c r="A25" s="6" t="s">
        <v>40</v>
      </c>
      <c r="B25" s="6"/>
      <c r="C25" s="7">
        <v>-55126739</v>
      </c>
      <c r="D25" s="14"/>
      <c r="E25" s="7">
        <v>10455192</v>
      </c>
    </row>
    <row r="26" spans="1:8">
      <c r="A26" s="6" t="s">
        <v>41</v>
      </c>
      <c r="B26" s="6"/>
      <c r="C26" s="7">
        <v>11787809</v>
      </c>
      <c r="D26" s="14"/>
      <c r="E26" s="7">
        <v>10315749</v>
      </c>
    </row>
    <row r="27" spans="1:8">
      <c r="A27" s="6" t="s">
        <v>42</v>
      </c>
      <c r="B27" s="6"/>
      <c r="C27" s="7">
        <v>56072</v>
      </c>
      <c r="D27" s="7"/>
      <c r="E27" s="7">
        <v>44187</v>
      </c>
    </row>
    <row r="28" spans="1:8" ht="15" thickBot="1">
      <c r="A28" s="6" t="s">
        <v>6</v>
      </c>
      <c r="B28" s="6"/>
      <c r="C28" s="7">
        <v>-5893</v>
      </c>
      <c r="D28" s="7"/>
      <c r="E28" s="7">
        <v>1255589</v>
      </c>
    </row>
    <row r="29" spans="1:8">
      <c r="A29" s="24"/>
      <c r="B29" s="24"/>
      <c r="C29" s="25"/>
      <c r="D29" s="25"/>
      <c r="E29" s="25"/>
    </row>
    <row r="30" spans="1:8" ht="15" thickBot="1">
      <c r="A30" s="19" t="s">
        <v>43</v>
      </c>
      <c r="B30" s="19"/>
      <c r="C30" s="26">
        <f>SUM(C22:C29)</f>
        <v>-41353180</v>
      </c>
      <c r="D30" s="26"/>
      <c r="E30" s="26">
        <f>SUM(E22:E29)</f>
        <v>23311746</v>
      </c>
      <c r="G30" s="99"/>
      <c r="H30" s="99"/>
    </row>
    <row r="31" spans="1:8">
      <c r="A31" s="6"/>
      <c r="B31" s="6"/>
      <c r="C31" s="7"/>
      <c r="D31" s="14"/>
      <c r="E31" s="7"/>
    </row>
    <row r="32" spans="1:8" ht="15" thickBot="1">
      <c r="A32" s="9" t="s">
        <v>4</v>
      </c>
      <c r="B32" s="9">
        <v>11</v>
      </c>
      <c r="C32" s="10">
        <f>-20360682+1</f>
        <v>-20360681</v>
      </c>
      <c r="D32" s="10"/>
      <c r="E32" s="10">
        <v>-21344323</v>
      </c>
    </row>
    <row r="33" spans="1:10">
      <c r="A33" s="6" t="s">
        <v>44</v>
      </c>
      <c r="B33" s="6"/>
      <c r="C33" s="21">
        <f>C13+C30+C32+C20</f>
        <v>-35188032</v>
      </c>
      <c r="D33" s="21">
        <f>D20+D30+D32</f>
        <v>0</v>
      </c>
      <c r="E33" s="21">
        <f>E13+E30+E32+E20</f>
        <v>26447446</v>
      </c>
      <c r="F33" s="99"/>
      <c r="G33" s="99"/>
      <c r="I33" s="99"/>
      <c r="J33" s="99"/>
    </row>
    <row r="34" spans="1:10" ht="15" thickBot="1">
      <c r="A34" s="9" t="s">
        <v>7</v>
      </c>
      <c r="B34" s="9"/>
      <c r="C34" s="10">
        <v>-292694</v>
      </c>
      <c r="D34" s="10"/>
      <c r="E34" s="10">
        <v>-2221864</v>
      </c>
    </row>
    <row r="35" spans="1:10">
      <c r="A35" s="6"/>
      <c r="B35" s="6"/>
      <c r="C35" s="7"/>
      <c r="D35" s="14"/>
      <c r="E35" s="7"/>
    </row>
    <row r="36" spans="1:10" ht="15" thickBot="1">
      <c r="A36" s="15" t="s">
        <v>45</v>
      </c>
      <c r="B36" s="15"/>
      <c r="C36" s="16">
        <f>C33+C34</f>
        <v>-35480726</v>
      </c>
      <c r="D36" s="16">
        <f>D33+D34</f>
        <v>0</v>
      </c>
      <c r="E36" s="16">
        <f>E33+E34</f>
        <v>24225582</v>
      </c>
    </row>
    <row r="37" spans="1:10" ht="15" thickTop="1">
      <c r="A37" s="3"/>
      <c r="B37" s="3"/>
      <c r="C37" s="27"/>
      <c r="D37" s="6"/>
      <c r="E37" s="28"/>
    </row>
    <row r="38" spans="1:10">
      <c r="A38" s="3"/>
      <c r="B38" s="3"/>
      <c r="C38" s="27"/>
      <c r="D38" s="6"/>
      <c r="E38" s="18"/>
    </row>
    <row r="39" spans="1:10">
      <c r="A39" s="64"/>
      <c r="B39" s="64"/>
      <c r="C39" s="100"/>
      <c r="D39" s="64"/>
      <c r="E39" s="64"/>
    </row>
    <row r="40" spans="1:10">
      <c r="A40" s="4" t="str">
        <f>ББ!A51</f>
        <v>Заместитель Председателя Правления _____________________________ Колегов А.Р.  Дата  07.04.2025 г.</v>
      </c>
      <c r="B40" s="4"/>
      <c r="C40" s="64"/>
      <c r="D40" s="64"/>
      <c r="E40" s="64"/>
    </row>
    <row r="41" spans="1:10">
      <c r="A41" s="4"/>
      <c r="B41" s="4"/>
      <c r="C41" s="64"/>
      <c r="D41" s="64"/>
      <c r="E41" s="64"/>
    </row>
    <row r="42" spans="1:10">
      <c r="A42" s="4" t="str">
        <f>ББ!A53</f>
        <v>Главный бухгалтер ________________________________ / Хон Т.Э. Дата 07.04.2025 г.</v>
      </c>
      <c r="B42" s="4"/>
      <c r="C42" s="64"/>
      <c r="D42" s="64"/>
      <c r="E42" s="64"/>
    </row>
    <row r="43" spans="1:10">
      <c r="A43" s="64"/>
      <c r="B43" s="64"/>
      <c r="C43" s="64"/>
      <c r="D43" s="64"/>
      <c r="E43" s="64"/>
    </row>
    <row r="44" spans="1:10">
      <c r="A44" s="64"/>
      <c r="B44" s="64"/>
      <c r="C44" s="64"/>
      <c r="D44" s="64"/>
      <c r="E44" s="64"/>
    </row>
    <row r="45" spans="1:10">
      <c r="A45" s="56" t="s">
        <v>52</v>
      </c>
      <c r="B45" s="56"/>
      <c r="C45" s="56"/>
      <c r="D45" s="56"/>
    </row>
    <row r="46" spans="1:10">
      <c r="A46" s="1" t="s">
        <v>8</v>
      </c>
      <c r="B46" s="1"/>
      <c r="C46" s="63"/>
      <c r="D46" s="69"/>
    </row>
  </sheetData>
  <mergeCells count="1">
    <mergeCell ref="A45:D45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072F-67F6-4653-B3F4-472B5D8A8213}">
  <dimension ref="A1:F76"/>
  <sheetViews>
    <sheetView view="pageBreakPreview" zoomScale="96" zoomScaleNormal="100" zoomScaleSheetLayoutView="96" workbookViewId="0">
      <selection activeCell="B69" sqref="B69:C69"/>
    </sheetView>
  </sheetViews>
  <sheetFormatPr defaultColWidth="9.109375" defaultRowHeight="14.4"/>
  <cols>
    <col min="1" max="1" width="80.44140625" style="70" customWidth="1"/>
    <col min="2" max="3" width="17.33203125" style="60" bestFit="1" customWidth="1"/>
    <col min="4" max="16384" width="9.109375" style="60"/>
  </cols>
  <sheetData>
    <row r="1" spans="1:6">
      <c r="A1" s="8"/>
      <c r="B1" s="64"/>
      <c r="C1" s="64"/>
      <c r="D1" s="64"/>
    </row>
    <row r="2" spans="1:6">
      <c r="A2" s="8"/>
      <c r="B2" s="64"/>
      <c r="C2" s="64"/>
      <c r="D2" s="64"/>
    </row>
    <row r="3" spans="1:6">
      <c r="A3" s="32" t="s">
        <v>0</v>
      </c>
      <c r="B3" s="64"/>
      <c r="C3" s="64"/>
      <c r="D3" s="64"/>
    </row>
    <row r="4" spans="1:6" ht="74.25" customHeight="1" thickBot="1">
      <c r="A4" s="36" t="s">
        <v>122</v>
      </c>
      <c r="B4" s="5" t="s">
        <v>127</v>
      </c>
      <c r="C4" s="5" t="s">
        <v>110</v>
      </c>
      <c r="D4" s="64"/>
    </row>
    <row r="5" spans="1:6">
      <c r="A5" s="29" t="s">
        <v>55</v>
      </c>
      <c r="B5" s="64"/>
      <c r="C5" s="64"/>
      <c r="D5" s="64"/>
    </row>
    <row r="6" spans="1:6">
      <c r="A6" s="8" t="s">
        <v>56</v>
      </c>
      <c r="B6" s="66">
        <v>-35188032</v>
      </c>
      <c r="C6" s="66">
        <v>26447446</v>
      </c>
      <c r="D6" s="64"/>
      <c r="F6" s="67"/>
    </row>
    <row r="7" spans="1:6">
      <c r="A7" s="8" t="s">
        <v>57</v>
      </c>
      <c r="B7" s="66"/>
      <c r="C7" s="66"/>
      <c r="D7" s="64"/>
    </row>
    <row r="8" spans="1:6" ht="26.4">
      <c r="A8" s="8" t="s">
        <v>58</v>
      </c>
      <c r="B8" s="66">
        <f>68168501-1</f>
        <v>68168500</v>
      </c>
      <c r="C8" s="66">
        <f>-7960454-610302</f>
        <v>-8570756</v>
      </c>
      <c r="D8" s="64"/>
    </row>
    <row r="9" spans="1:6" ht="26.4">
      <c r="A9" s="8" t="s">
        <v>59</v>
      </c>
      <c r="B9" s="66">
        <v>5128025</v>
      </c>
      <c r="C9" s="66">
        <v>3571401</v>
      </c>
      <c r="D9" s="64"/>
    </row>
    <row r="10" spans="1:6">
      <c r="A10" s="8" t="s">
        <v>60</v>
      </c>
      <c r="B10" s="66">
        <v>-11695406.521120001</v>
      </c>
      <c r="C10" s="66">
        <v>-10377022.42457</v>
      </c>
      <c r="D10" s="64"/>
    </row>
    <row r="11" spans="1:6">
      <c r="A11" s="61" t="s">
        <v>133</v>
      </c>
      <c r="B11" s="66">
        <v>155582.57802000002</v>
      </c>
      <c r="C11" s="66">
        <v>3781.7753199999997</v>
      </c>
      <c r="D11" s="64"/>
    </row>
    <row r="12" spans="1:6" ht="27.6">
      <c r="A12" s="61" t="s">
        <v>16</v>
      </c>
      <c r="B12" s="66">
        <v>3591863.259039999</v>
      </c>
      <c r="C12" s="66"/>
      <c r="D12" s="64"/>
    </row>
    <row r="13" spans="1:6">
      <c r="A13" s="8" t="s">
        <v>61</v>
      </c>
      <c r="B13" s="66">
        <v>1123043.6699699999</v>
      </c>
      <c r="C13" s="66">
        <v>733971.88084999996</v>
      </c>
      <c r="D13" s="64"/>
    </row>
    <row r="14" spans="1:6">
      <c r="A14" s="8" t="s">
        <v>62</v>
      </c>
      <c r="B14" s="66">
        <v>626591.21638999996</v>
      </c>
      <c r="C14" s="66">
        <v>376131.43527999998</v>
      </c>
      <c r="D14" s="64"/>
    </row>
    <row r="15" spans="1:6">
      <c r="A15" s="8" t="s">
        <v>104</v>
      </c>
      <c r="B15" s="66">
        <v>-5424213.5589099992</v>
      </c>
      <c r="C15" s="66">
        <v>-1042712.5009600001</v>
      </c>
      <c r="D15" s="64"/>
    </row>
    <row r="16" spans="1:6">
      <c r="A16" s="8" t="s">
        <v>63</v>
      </c>
      <c r="B16" s="66">
        <v>73682.879000000015</v>
      </c>
      <c r="C16" s="66">
        <v>181360.52150999999</v>
      </c>
      <c r="D16" s="64"/>
    </row>
    <row r="17" spans="1:4">
      <c r="A17" s="8" t="s">
        <v>64</v>
      </c>
      <c r="B17" s="66">
        <v>-89664</v>
      </c>
      <c r="C17" s="66">
        <v>350087.18383999995</v>
      </c>
      <c r="D17" s="64"/>
    </row>
    <row r="18" spans="1:4" ht="15" thickBot="1">
      <c r="A18" s="30" t="s">
        <v>65</v>
      </c>
      <c r="B18" s="106">
        <v>72998501.822789997</v>
      </c>
      <c r="C18" s="106">
        <v>30667173.540640004</v>
      </c>
      <c r="D18" s="64"/>
    </row>
    <row r="19" spans="1:4">
      <c r="A19" s="8"/>
      <c r="B19" s="66"/>
      <c r="C19" s="66"/>
      <c r="D19" s="64"/>
    </row>
    <row r="20" spans="1:4">
      <c r="A20" s="29" t="s">
        <v>66</v>
      </c>
      <c r="B20" s="33">
        <f>SUM(B6:B19)</f>
        <v>99468474.34517999</v>
      </c>
      <c r="C20" s="33">
        <f>SUM(C6:C19)</f>
        <v>42340862.411910005</v>
      </c>
      <c r="D20" s="64"/>
    </row>
    <row r="21" spans="1:4">
      <c r="A21" s="29" t="s">
        <v>67</v>
      </c>
      <c r="B21" s="66"/>
      <c r="C21" s="66"/>
      <c r="D21" s="64"/>
    </row>
    <row r="22" spans="1:4">
      <c r="A22" s="29" t="s">
        <v>68</v>
      </c>
      <c r="B22" s="66"/>
      <c r="C22" s="66"/>
      <c r="D22" s="64"/>
    </row>
    <row r="23" spans="1:4">
      <c r="A23" s="29" t="s">
        <v>69</v>
      </c>
      <c r="B23" s="98">
        <f>SUM(B24:B32)</f>
        <v>414640086.45067</v>
      </c>
      <c r="C23" s="98">
        <f>SUM(C24:C32)</f>
        <v>-10086689.687990002</v>
      </c>
      <c r="D23" s="64"/>
    </row>
    <row r="24" spans="1:4">
      <c r="A24" s="8" t="s">
        <v>14</v>
      </c>
      <c r="B24" s="66">
        <v>12892841</v>
      </c>
      <c r="C24" s="66">
        <v>3999003</v>
      </c>
      <c r="D24" s="64"/>
    </row>
    <row r="25" spans="1:4">
      <c r="A25" s="8" t="s">
        <v>107</v>
      </c>
      <c r="B25" s="66">
        <v>-2973962.0554800001</v>
      </c>
      <c r="C25" s="66">
        <v>-1788390.1184</v>
      </c>
      <c r="D25" s="64"/>
    </row>
    <row r="26" spans="1:4">
      <c r="A26" s="101" t="s">
        <v>113</v>
      </c>
      <c r="B26" s="66">
        <v>-43207</v>
      </c>
      <c r="C26" s="66">
        <v>4961022.1742500002</v>
      </c>
      <c r="D26" s="64"/>
    </row>
    <row r="27" spans="1:4">
      <c r="A27" s="8" t="s">
        <v>70</v>
      </c>
      <c r="B27" s="66">
        <v>456433228.68557</v>
      </c>
      <c r="C27" s="66">
        <v>-3789056.3155300021</v>
      </c>
      <c r="D27" s="64"/>
    </row>
    <row r="28" spans="1:4">
      <c r="A28" s="8" t="s">
        <v>106</v>
      </c>
      <c r="B28" s="66">
        <v>-910094</v>
      </c>
      <c r="C28" s="66">
        <v>0</v>
      </c>
      <c r="D28" s="64"/>
    </row>
    <row r="29" spans="1:4">
      <c r="A29" s="8" t="s">
        <v>71</v>
      </c>
      <c r="B29" s="66">
        <v>-665817.17942000006</v>
      </c>
      <c r="C29" s="66">
        <v>-385826.80570999999</v>
      </c>
      <c r="D29" s="64"/>
    </row>
    <row r="30" spans="1:4">
      <c r="A30" s="8" t="s">
        <v>72</v>
      </c>
      <c r="B30" s="66">
        <v>-51534658</v>
      </c>
      <c r="C30" s="66">
        <v>-7384367</v>
      </c>
      <c r="D30" s="64"/>
    </row>
    <row r="31" spans="1:4">
      <c r="A31" s="8" t="s">
        <v>49</v>
      </c>
      <c r="B31" s="66">
        <v>0</v>
      </c>
      <c r="C31" s="66">
        <v>259315</v>
      </c>
      <c r="D31" s="64"/>
    </row>
    <row r="32" spans="1:4">
      <c r="A32" s="8" t="s">
        <v>1</v>
      </c>
      <c r="B32" s="66">
        <v>1441755</v>
      </c>
      <c r="C32" s="66">
        <v>-5958389.6226000004</v>
      </c>
      <c r="D32" s="64"/>
    </row>
    <row r="33" spans="1:4">
      <c r="A33" s="29" t="s">
        <v>73</v>
      </c>
      <c r="B33" s="98">
        <f>SUM(B34:B41)</f>
        <v>-367676580.03709</v>
      </c>
      <c r="C33" s="98">
        <f>SUM(C34:C41)</f>
        <v>-46191263.381680012</v>
      </c>
      <c r="D33" s="64"/>
    </row>
    <row r="34" spans="1:4">
      <c r="A34" s="8" t="s">
        <v>135</v>
      </c>
      <c r="B34" s="66">
        <v>-445405989.44242001</v>
      </c>
      <c r="C34" s="66">
        <f>-1167728795.221+1121228423.03226</f>
        <v>-46500372.188740015</v>
      </c>
      <c r="D34" s="64"/>
    </row>
    <row r="35" spans="1:4">
      <c r="A35" s="101" t="s">
        <v>134</v>
      </c>
      <c r="B35" s="66">
        <v>-23175</v>
      </c>
      <c r="C35" s="66"/>
      <c r="D35" s="64"/>
    </row>
    <row r="36" spans="1:4">
      <c r="A36" s="101" t="s">
        <v>116</v>
      </c>
      <c r="B36" s="66">
        <v>16595341.893959999</v>
      </c>
      <c r="C36" s="66">
        <v>2088491.8070599996</v>
      </c>
      <c r="D36" s="64"/>
    </row>
    <row r="37" spans="1:4">
      <c r="A37" s="8" t="s">
        <v>74</v>
      </c>
      <c r="B37" s="66">
        <v>57279674</v>
      </c>
      <c r="C37" s="66">
        <v>0</v>
      </c>
      <c r="D37" s="64"/>
    </row>
    <row r="38" spans="1:4">
      <c r="A38" s="8" t="s">
        <v>26</v>
      </c>
      <c r="B38" s="66">
        <v>-1207530</v>
      </c>
      <c r="C38" s="66">
        <v>-12696489</v>
      </c>
      <c r="D38" s="64"/>
    </row>
    <row r="39" spans="1:4">
      <c r="A39" s="8" t="s">
        <v>75</v>
      </c>
      <c r="B39" s="66">
        <v>748129</v>
      </c>
      <c r="C39" s="66">
        <v>-3732</v>
      </c>
      <c r="D39" s="64"/>
    </row>
    <row r="40" spans="1:4">
      <c r="A40" s="34" t="s">
        <v>54</v>
      </c>
      <c r="B40" s="66">
        <v>5782062</v>
      </c>
      <c r="C40" s="66">
        <v>8381977</v>
      </c>
      <c r="D40" s="64"/>
    </row>
    <row r="41" spans="1:4" ht="15" thickBot="1">
      <c r="A41" s="30" t="s">
        <v>76</v>
      </c>
      <c r="B41" s="106">
        <v>-1445092.48863</v>
      </c>
      <c r="C41" s="106">
        <v>2538861</v>
      </c>
      <c r="D41" s="64"/>
    </row>
    <row r="42" spans="1:4" ht="40.5" customHeight="1">
      <c r="A42" s="29" t="s">
        <v>77</v>
      </c>
      <c r="B42" s="33">
        <f>B33+B23+B20</f>
        <v>146431980.75875998</v>
      </c>
      <c r="C42" s="33">
        <f>C33+C23+C20</f>
        <v>-13937090.657760009</v>
      </c>
      <c r="D42" s="64"/>
    </row>
    <row r="43" spans="1:4" ht="12.6" customHeight="1">
      <c r="A43" s="35"/>
      <c r="B43" s="66"/>
      <c r="C43" s="66"/>
      <c r="D43" s="64"/>
    </row>
    <row r="44" spans="1:4" ht="12.6" customHeight="1">
      <c r="A44" s="68"/>
      <c r="B44" s="66"/>
      <c r="C44" s="66"/>
      <c r="D44" s="64"/>
    </row>
    <row r="45" spans="1:4" ht="12.6" customHeight="1">
      <c r="A45" s="8" t="s">
        <v>78</v>
      </c>
      <c r="B45" s="66">
        <v>-179120.24</v>
      </c>
      <c r="C45" s="66">
        <v>-115393.91499999999</v>
      </c>
      <c r="D45" s="64"/>
    </row>
    <row r="46" spans="1:4">
      <c r="A46" s="8"/>
      <c r="B46" s="66"/>
      <c r="C46" s="66"/>
      <c r="D46" s="64"/>
    </row>
    <row r="47" spans="1:4" ht="15" thickBot="1">
      <c r="A47" s="36" t="s">
        <v>79</v>
      </c>
      <c r="B47" s="37">
        <f>B45+B42</f>
        <v>146252860.51875997</v>
      </c>
      <c r="C47" s="37">
        <f>C45+C42</f>
        <v>-14052484.572760008</v>
      </c>
      <c r="D47" s="64"/>
    </row>
    <row r="48" spans="1:4">
      <c r="A48" s="8"/>
      <c r="B48" s="66"/>
      <c r="C48" s="66"/>
      <c r="D48" s="64"/>
    </row>
    <row r="49" spans="1:4">
      <c r="A49" s="29" t="s">
        <v>80</v>
      </c>
      <c r="B49" s="66"/>
      <c r="C49" s="66"/>
      <c r="D49" s="64"/>
    </row>
    <row r="50" spans="1:4" ht="12.9" customHeight="1">
      <c r="A50" s="8" t="s">
        <v>81</v>
      </c>
      <c r="B50" s="66">
        <v>-3030750.5446100002</v>
      </c>
      <c r="C50" s="66">
        <v>-941507.42115999991</v>
      </c>
      <c r="D50" s="64"/>
    </row>
    <row r="51" spans="1:4" ht="12.9" customHeight="1">
      <c r="A51" s="8" t="s">
        <v>137</v>
      </c>
      <c r="B51" s="66">
        <v>-32684226</v>
      </c>
      <c r="C51" s="66"/>
      <c r="D51" s="64"/>
    </row>
    <row r="52" spans="1:4" ht="26.25" customHeight="1">
      <c r="A52" s="8" t="s">
        <v>115</v>
      </c>
      <c r="B52" s="66">
        <v>-23998551</v>
      </c>
      <c r="C52" s="66">
        <f>-3795458-26981722</f>
        <v>-30777180</v>
      </c>
      <c r="D52" s="64"/>
    </row>
    <row r="53" spans="1:4">
      <c r="A53" s="8" t="s">
        <v>82</v>
      </c>
      <c r="B53" s="66">
        <v>0</v>
      </c>
      <c r="C53" s="66">
        <v>5058.0146500000001</v>
      </c>
      <c r="D53" s="64"/>
    </row>
    <row r="54" spans="1:4" ht="26.4">
      <c r="A54" s="8" t="s">
        <v>136</v>
      </c>
      <c r="B54" s="66">
        <v>-196067</v>
      </c>
      <c r="C54" s="66">
        <v>40394550.49639</v>
      </c>
      <c r="D54" s="64"/>
    </row>
    <row r="55" spans="1:4" ht="15" thickBot="1">
      <c r="A55" s="30" t="s">
        <v>83</v>
      </c>
      <c r="B55" s="106">
        <v>0</v>
      </c>
      <c r="C55" s="106">
        <v>0</v>
      </c>
      <c r="D55" s="64"/>
    </row>
    <row r="56" spans="1:4">
      <c r="A56" s="8"/>
      <c r="B56" s="66"/>
      <c r="C56" s="66"/>
      <c r="D56" s="64"/>
    </row>
    <row r="57" spans="1:4" ht="15" thickBot="1">
      <c r="A57" s="36" t="s">
        <v>84</v>
      </c>
      <c r="B57" s="37">
        <f>SUM(B49:B55)</f>
        <v>-59909594.544610001</v>
      </c>
      <c r="C57" s="37">
        <f>SUM(C49:C55)</f>
        <v>8680921.0898799971</v>
      </c>
      <c r="D57" s="64"/>
    </row>
    <row r="58" spans="1:4" ht="12.9" customHeight="1">
      <c r="A58" s="29" t="s">
        <v>85</v>
      </c>
      <c r="B58" s="66"/>
      <c r="C58" s="66"/>
      <c r="D58" s="64"/>
    </row>
    <row r="59" spans="1:4">
      <c r="A59" s="8" t="s">
        <v>86</v>
      </c>
      <c r="B59" s="66">
        <v>-658008.69742999994</v>
      </c>
      <c r="C59" s="66">
        <v>-510180.95478999999</v>
      </c>
      <c r="D59" s="64"/>
    </row>
    <row r="60" spans="1:4">
      <c r="A60" s="8" t="s">
        <v>87</v>
      </c>
      <c r="B60" s="66">
        <v>24504000</v>
      </c>
      <c r="C60" s="66">
        <v>0</v>
      </c>
      <c r="D60" s="64"/>
    </row>
    <row r="61" spans="1:4" ht="26.4">
      <c r="A61" s="8" t="s">
        <v>105</v>
      </c>
      <c r="B61" s="66">
        <v>-127313.90314999997</v>
      </c>
      <c r="C61" s="66">
        <v>0</v>
      </c>
      <c r="D61" s="64"/>
    </row>
    <row r="62" spans="1:4">
      <c r="A62" s="8"/>
      <c r="B62" s="66"/>
      <c r="C62" s="66"/>
      <c r="D62" s="64"/>
    </row>
    <row r="63" spans="1:4" ht="15" thickBot="1">
      <c r="A63" s="36" t="s">
        <v>88</v>
      </c>
      <c r="B63" s="37">
        <f>SUM(B59:B62)</f>
        <v>23718677.399420001</v>
      </c>
      <c r="C63" s="37">
        <f>SUM(C59:C62)</f>
        <v>-510180.95478999999</v>
      </c>
      <c r="D63" s="64"/>
    </row>
    <row r="64" spans="1:4">
      <c r="A64" s="8"/>
      <c r="B64" s="66"/>
      <c r="C64" s="66"/>
      <c r="D64" s="64"/>
    </row>
    <row r="65" spans="1:5" ht="15" thickBot="1">
      <c r="A65" s="30" t="s">
        <v>89</v>
      </c>
      <c r="B65" s="37">
        <f>B63+B57+B47</f>
        <v>110061943.37356997</v>
      </c>
      <c r="C65" s="37">
        <f>C63+C57+C47</f>
        <v>-5881744.4376700111</v>
      </c>
      <c r="D65" s="64"/>
    </row>
    <row r="66" spans="1:5">
      <c r="A66" s="38" t="s">
        <v>90</v>
      </c>
      <c r="B66" s="66">
        <v>2160950.7987600002</v>
      </c>
      <c r="C66" s="66">
        <v>-7964676.8475400005</v>
      </c>
      <c r="D66" s="64"/>
    </row>
    <row r="67" spans="1:5" ht="15" thickBot="1">
      <c r="A67" s="36" t="s">
        <v>91</v>
      </c>
      <c r="B67" s="37">
        <f>ББ!D5</f>
        <v>275797979</v>
      </c>
      <c r="C67" s="37">
        <v>236278910</v>
      </c>
      <c r="D67" s="64"/>
    </row>
    <row r="68" spans="1:5" ht="13.5" customHeight="1" thickBot="1">
      <c r="A68" s="36" t="s">
        <v>92</v>
      </c>
      <c r="B68" s="39">
        <f>ББ!C5</f>
        <v>388020873</v>
      </c>
      <c r="C68" s="39">
        <v>222432489</v>
      </c>
      <c r="D68" s="64"/>
      <c r="E68" s="99"/>
    </row>
    <row r="69" spans="1:5" ht="13.5" customHeight="1">
      <c r="A69" s="29"/>
      <c r="B69" s="109">
        <f>B68-B67-B66-B65</f>
        <v>-0.17232996225357056</v>
      </c>
      <c r="C69" s="109">
        <f>C68-C67-C66-C65</f>
        <v>0.28521001152694225</v>
      </c>
      <c r="D69" s="64"/>
      <c r="E69" s="99"/>
    </row>
    <row r="70" spans="1:5">
      <c r="A70" s="68"/>
      <c r="B70" s="100"/>
      <c r="C70" s="100"/>
      <c r="D70" s="64"/>
    </row>
    <row r="71" spans="1:5">
      <c r="A71" s="4" t="str">
        <f>ББ!A51</f>
        <v>Заместитель Председателя Правления _____________________________ Колегов А.Р.  Дата  07.04.2025 г.</v>
      </c>
      <c r="B71" s="64"/>
      <c r="C71" s="64"/>
      <c r="D71" s="64"/>
    </row>
    <row r="72" spans="1:5">
      <c r="A72" s="4"/>
      <c r="B72" s="64"/>
      <c r="C72" s="64"/>
      <c r="D72" s="64"/>
    </row>
    <row r="73" spans="1:5">
      <c r="A73" s="4" t="str">
        <f>ББ!A53</f>
        <v>Главный бухгалтер ________________________________ / Хон Т.Э. Дата 07.04.2025 г.</v>
      </c>
      <c r="B73" s="64"/>
      <c r="C73" s="64"/>
      <c r="D73" s="64"/>
    </row>
    <row r="74" spans="1:5">
      <c r="A74" s="64"/>
      <c r="B74" s="64"/>
      <c r="C74" s="64"/>
      <c r="D74" s="64"/>
    </row>
    <row r="75" spans="1:5">
      <c r="A75" s="56" t="s">
        <v>52</v>
      </c>
      <c r="B75" s="56"/>
      <c r="C75" s="56"/>
      <c r="D75" s="56"/>
    </row>
    <row r="76" spans="1:5">
      <c r="A76" s="1" t="s">
        <v>8</v>
      </c>
      <c r="B76" s="107"/>
      <c r="C76" s="107"/>
      <c r="D76" s="107"/>
    </row>
  </sheetData>
  <mergeCells count="1">
    <mergeCell ref="A75:D75"/>
  </mergeCells>
  <pageMargins left="0.7" right="0.7" top="0.75" bottom="0.75" header="0.3" footer="0.3"/>
  <pageSetup paperSize="9" scale="70" orientation="portrait" r:id="rId1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EE60-B6E1-45E8-84F2-142411E38853}">
  <sheetPr>
    <tabColor rgb="FF92D050"/>
  </sheetPr>
  <dimension ref="A1:AH140"/>
  <sheetViews>
    <sheetView tabSelected="1" view="pageBreakPreview" zoomScaleNormal="100" zoomScaleSheetLayoutView="100" workbookViewId="0">
      <selection activeCell="F22" sqref="F22"/>
    </sheetView>
  </sheetViews>
  <sheetFormatPr defaultColWidth="8.88671875" defaultRowHeight="14.4"/>
  <cols>
    <col min="1" max="1" width="18.33203125" style="40" customWidth="1"/>
    <col min="2" max="2" width="15.109375" style="40" customWidth="1"/>
    <col min="3" max="3" width="4.33203125" style="40" customWidth="1"/>
    <col min="4" max="4" width="11.88671875" style="40" customWidth="1"/>
    <col min="5" max="5" width="3.6640625" style="40" customWidth="1"/>
    <col min="6" max="6" width="18.88671875" style="40" customWidth="1"/>
    <col min="7" max="7" width="2.6640625" style="40" customWidth="1"/>
    <col min="8" max="8" width="9.5546875" style="40" customWidth="1"/>
    <col min="9" max="9" width="5.109375" style="40" customWidth="1"/>
    <col min="10" max="10" width="13.109375" style="40" customWidth="1"/>
    <col min="11" max="11" width="3.109375" style="40" customWidth="1"/>
    <col min="12" max="12" width="13.5546875" style="40" bestFit="1" customWidth="1"/>
    <col min="13" max="13" width="2.6640625" style="40" customWidth="1"/>
    <col min="14" max="14" width="14.33203125" style="40" customWidth="1"/>
    <col min="15" max="16384" width="8.88671875" style="40"/>
  </cols>
  <sheetData>
    <row r="1" spans="1:34">
      <c r="A1" s="2" t="s">
        <v>0</v>
      </c>
    </row>
    <row r="2" spans="1:34" ht="15.6">
      <c r="A2" s="41"/>
    </row>
    <row r="3" spans="1:34">
      <c r="A3" s="42" t="s">
        <v>93</v>
      </c>
    </row>
    <row r="4" spans="1:34">
      <c r="A4" s="42" t="s">
        <v>123</v>
      </c>
    </row>
    <row r="5" spans="1:34">
      <c r="A5" s="43" t="s">
        <v>94</v>
      </c>
    </row>
    <row r="7" spans="1:34" s="51" customFormat="1" ht="24" customHeight="1">
      <c r="A7" s="58"/>
      <c r="B7" s="45" t="s">
        <v>95</v>
      </c>
      <c r="C7" s="45"/>
      <c r="D7" s="57" t="s">
        <v>46</v>
      </c>
      <c r="E7" s="45"/>
      <c r="F7" s="57" t="s">
        <v>96</v>
      </c>
      <c r="G7" s="57"/>
      <c r="H7" s="45" t="s">
        <v>53</v>
      </c>
      <c r="I7" s="45"/>
      <c r="J7" s="57" t="s">
        <v>5</v>
      </c>
      <c r="K7" s="57"/>
      <c r="L7" s="45" t="s">
        <v>97</v>
      </c>
    </row>
    <row r="8" spans="1:34" s="51" customFormat="1" ht="21.6" customHeight="1">
      <c r="A8" s="58"/>
      <c r="B8" s="45" t="s">
        <v>98</v>
      </c>
      <c r="C8" s="45"/>
      <c r="D8" s="57"/>
      <c r="E8" s="45"/>
      <c r="F8" s="57"/>
      <c r="G8" s="57"/>
      <c r="H8" s="45"/>
      <c r="I8" s="45"/>
      <c r="J8" s="57"/>
      <c r="K8" s="57"/>
      <c r="L8" s="45" t="s">
        <v>99</v>
      </c>
    </row>
    <row r="9" spans="1:34" s="51" customFormat="1" ht="12">
      <c r="A9" s="46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34" s="51" customFormat="1" ht="20.25" customHeight="1">
      <c r="A10" s="44" t="s">
        <v>114</v>
      </c>
      <c r="B10" s="48">
        <v>98510824</v>
      </c>
      <c r="C10" s="48"/>
      <c r="D10" s="48">
        <v>7063356.9882628508</v>
      </c>
      <c r="E10" s="48"/>
      <c r="F10" s="48">
        <v>2793561.5366048538</v>
      </c>
      <c r="G10" s="48"/>
      <c r="H10" s="48">
        <v>163787</v>
      </c>
      <c r="I10" s="48"/>
      <c r="J10" s="48">
        <v>129407468</v>
      </c>
      <c r="K10" s="48"/>
      <c r="L10" s="48">
        <f>SUM(B10:J10)</f>
        <v>237938997.52486771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</row>
    <row r="11" spans="1:34" s="101" customFormat="1">
      <c r="A11" s="47" t="s">
        <v>100</v>
      </c>
      <c r="B11" s="48" t="s">
        <v>101</v>
      </c>
      <c r="C11" s="48"/>
      <c r="D11" s="48" t="s">
        <v>101</v>
      </c>
      <c r="E11" s="48"/>
      <c r="F11" s="49" t="s">
        <v>101</v>
      </c>
      <c r="G11" s="49"/>
      <c r="H11" s="49" t="s">
        <v>101</v>
      </c>
      <c r="I11" s="49"/>
      <c r="J11" s="49">
        <v>24225582</v>
      </c>
      <c r="K11" s="48"/>
      <c r="L11" s="49">
        <f>SUM(B11:J11)</f>
        <v>24225582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</row>
    <row r="12" spans="1:34" s="51" customFormat="1" ht="27.6" customHeight="1">
      <c r="A12" s="47" t="s">
        <v>103</v>
      </c>
      <c r="B12" s="48" t="s">
        <v>101</v>
      </c>
      <c r="C12" s="48"/>
      <c r="D12" s="48" t="s">
        <v>101</v>
      </c>
      <c r="E12" s="48"/>
      <c r="F12" s="49">
        <v>-610842</v>
      </c>
      <c r="G12" s="49"/>
      <c r="H12" s="49"/>
      <c r="I12" s="49"/>
      <c r="J12" s="49"/>
      <c r="K12" s="48"/>
      <c r="L12" s="49">
        <f>SUM(B12:J12)</f>
        <v>-610842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</row>
    <row r="13" spans="1:34" s="51" customFormat="1">
      <c r="A13" s="47" t="s">
        <v>53</v>
      </c>
      <c r="B13" s="48" t="s">
        <v>101</v>
      </c>
      <c r="C13" s="48"/>
      <c r="D13" s="48" t="s">
        <v>101</v>
      </c>
      <c r="E13" s="48"/>
      <c r="F13" s="48" t="s">
        <v>101</v>
      </c>
      <c r="G13" s="48"/>
      <c r="H13" s="49">
        <f>-629737</f>
        <v>-629737</v>
      </c>
      <c r="I13" s="48"/>
      <c r="J13" s="49">
        <v>651392</v>
      </c>
      <c r="K13" s="48"/>
      <c r="L13" s="49">
        <f>SUM(B13:J13)</f>
        <v>21655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</row>
    <row r="14" spans="1:34" s="101" customFormat="1" ht="21.75" customHeight="1">
      <c r="A14" s="47" t="s">
        <v>102</v>
      </c>
      <c r="B14" s="48" t="s">
        <v>101</v>
      </c>
      <c r="C14" s="48"/>
      <c r="D14" s="48" t="s">
        <v>101</v>
      </c>
      <c r="E14" s="48"/>
      <c r="F14" s="48" t="s">
        <v>101</v>
      </c>
      <c r="G14" s="48"/>
      <c r="H14" s="48"/>
      <c r="I14" s="48"/>
      <c r="J14" s="48"/>
      <c r="K14" s="48"/>
      <c r="L14" s="49">
        <f t="shared" ref="L14" si="0">SUM(B14:J14)</f>
        <v>0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</row>
    <row r="15" spans="1:34" s="51" customFormat="1" ht="12" customHeight="1" thickBot="1">
      <c r="A15" s="12" t="s">
        <v>108</v>
      </c>
      <c r="B15" s="50">
        <f>SUM(B10:B14)</f>
        <v>98510824</v>
      </c>
      <c r="C15" s="48"/>
      <c r="D15" s="50">
        <f>SUM(D10:D14)</f>
        <v>7063356.9882628508</v>
      </c>
      <c r="E15" s="48"/>
      <c r="F15" s="50">
        <f>SUM(F10:F14)</f>
        <v>2182719.5366048538</v>
      </c>
      <c r="G15" s="48"/>
      <c r="H15" s="50">
        <f>SUM(H10:H14)</f>
        <v>-465950</v>
      </c>
      <c r="I15" s="48"/>
      <c r="J15" s="50">
        <f>SUM(J10:J14)</f>
        <v>154284442</v>
      </c>
      <c r="K15" s="48"/>
      <c r="L15" s="50">
        <f>L10+L11+L14+L13+L12</f>
        <v>261575392.52486771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4" s="51" customFormat="1" ht="12" customHeight="1" thickTop="1">
      <c r="A16" s="44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1:34" s="51" customFormat="1" ht="21" customHeight="1">
      <c r="A17" s="44" t="s">
        <v>129</v>
      </c>
      <c r="B17" s="48">
        <v>103510819</v>
      </c>
      <c r="C17" s="48"/>
      <c r="D17" s="48">
        <v>11406927</v>
      </c>
      <c r="E17" s="48"/>
      <c r="F17" s="48">
        <v>3153163</v>
      </c>
      <c r="G17" s="48"/>
      <c r="H17" s="48">
        <v>142659</v>
      </c>
      <c r="I17" s="48"/>
      <c r="J17" s="48">
        <v>199394078</v>
      </c>
      <c r="K17" s="48"/>
      <c r="L17" s="48">
        <f>SUM(B17:J17)</f>
        <v>317607646</v>
      </c>
      <c r="N17" s="102">
        <f>L17-ББ!D46</f>
        <v>0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</row>
    <row r="18" spans="1:34" s="51" customFormat="1">
      <c r="A18" s="47" t="s">
        <v>100</v>
      </c>
      <c r="B18" s="48" t="s">
        <v>101</v>
      </c>
      <c r="C18" s="48"/>
      <c r="D18" s="48" t="s">
        <v>101</v>
      </c>
      <c r="E18" s="48"/>
      <c r="F18" s="49" t="s">
        <v>101</v>
      </c>
      <c r="G18" s="49"/>
      <c r="H18" s="49" t="s">
        <v>101</v>
      </c>
      <c r="I18" s="49"/>
      <c r="J18" s="49">
        <f>ОПУиО!C36</f>
        <v>-35480726</v>
      </c>
      <c r="K18" s="48"/>
      <c r="L18" s="49">
        <f>SUM(B18:J18)</f>
        <v>-35480726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</row>
    <row r="19" spans="1:34" s="51" customFormat="1" ht="26.25" customHeight="1">
      <c r="A19" s="47" t="s">
        <v>103</v>
      </c>
      <c r="B19" s="48" t="s">
        <v>101</v>
      </c>
      <c r="C19" s="48"/>
      <c r="D19" s="48" t="s">
        <v>101</v>
      </c>
      <c r="E19" s="48"/>
      <c r="F19" s="49">
        <v>-4051692</v>
      </c>
      <c r="G19" s="49"/>
      <c r="H19" s="49">
        <v>-170745</v>
      </c>
      <c r="I19" s="49"/>
      <c r="J19" s="49"/>
      <c r="K19" s="48"/>
      <c r="L19" s="49">
        <f>SUM(B19:J19)</f>
        <v>-4222437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</row>
    <row r="20" spans="1:34" s="51" customFormat="1">
      <c r="A20" s="47" t="s">
        <v>53</v>
      </c>
      <c r="B20" s="48" t="s">
        <v>101</v>
      </c>
      <c r="C20" s="48"/>
      <c r="D20" s="48" t="s">
        <v>101</v>
      </c>
      <c r="E20" s="48"/>
      <c r="F20" s="48" t="s">
        <v>101</v>
      </c>
      <c r="G20" s="48"/>
      <c r="H20" s="49">
        <v>1022922</v>
      </c>
      <c r="I20" s="48"/>
      <c r="J20" s="49">
        <f>-H20</f>
        <v>-1022922</v>
      </c>
      <c r="K20" s="48"/>
      <c r="L20" s="49">
        <f>SUM(B20:J20)</f>
        <v>0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</row>
    <row r="21" spans="1:34" s="51" customFormat="1" ht="13.5" customHeight="1">
      <c r="A21" s="47" t="s">
        <v>102</v>
      </c>
      <c r="B21" s="49">
        <v>24504000</v>
      </c>
      <c r="C21" s="48"/>
      <c r="D21" s="48" t="s">
        <v>101</v>
      </c>
      <c r="E21" s="48"/>
      <c r="F21" s="48" t="s">
        <v>101</v>
      </c>
      <c r="G21" s="48"/>
      <c r="H21" s="48"/>
      <c r="I21" s="48"/>
      <c r="J21" s="48"/>
      <c r="K21" s="48"/>
      <c r="L21" s="49">
        <f t="shared" ref="L21" si="1">SUM(B21:J21)</f>
        <v>24504000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4" s="101" customFormat="1" ht="22.5" customHeight="1" thickBot="1">
      <c r="A22" s="12" t="s">
        <v>125</v>
      </c>
      <c r="B22" s="50">
        <f>ББ!C40</f>
        <v>128014819</v>
      </c>
      <c r="C22" s="48"/>
      <c r="D22" s="50">
        <f>ББ!C41</f>
        <v>11406927</v>
      </c>
      <c r="E22" s="48"/>
      <c r="F22" s="50">
        <f>ББ!C42</f>
        <v>-898529</v>
      </c>
      <c r="G22" s="48"/>
      <c r="H22" s="50">
        <f>ББ!C43</f>
        <v>994836</v>
      </c>
      <c r="I22" s="48"/>
      <c r="J22" s="50">
        <f>ББ!C44</f>
        <v>162890430</v>
      </c>
      <c r="K22" s="48"/>
      <c r="L22" s="50">
        <f>L17+L18+L21+L20+L19</f>
        <v>302408483</v>
      </c>
      <c r="N22" s="103">
        <f>L22-ББ!C46</f>
        <v>0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4" s="51" customFormat="1" ht="15" thickTop="1">
      <c r="B23" s="52"/>
      <c r="C23" s="52"/>
      <c r="D23" s="52"/>
      <c r="J23" s="53"/>
      <c r="K23" s="54"/>
      <c r="L23" s="53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4" s="51" customFormat="1">
      <c r="B24" s="52"/>
      <c r="C24" s="52"/>
      <c r="J24" s="53"/>
      <c r="K24" s="54"/>
      <c r="L24" s="53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</row>
    <row r="25" spans="1:34" s="51" customFormat="1">
      <c r="B25" s="52"/>
      <c r="C25" s="52"/>
      <c r="J25" s="53"/>
      <c r="K25" s="54"/>
      <c r="L25" s="53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</row>
    <row r="26" spans="1:34" s="51" customFormat="1" ht="12">
      <c r="J26" s="53"/>
      <c r="K26" s="54"/>
      <c r="L26" s="53"/>
    </row>
    <row r="27" spans="1:34" s="51" customFormat="1" ht="12">
      <c r="A27" s="55" t="str">
        <f>ББ!A51</f>
        <v>Заместитель Председателя Правления _____________________________ Колегов А.Р.  Дата  07.04.2025 г.</v>
      </c>
      <c r="B27" s="55"/>
      <c r="J27" s="53"/>
      <c r="K27" s="54"/>
      <c r="L27" s="53"/>
    </row>
    <row r="28" spans="1:34" s="51" customFormat="1" ht="18.75" customHeight="1">
      <c r="A28" s="55"/>
      <c r="B28" s="55"/>
      <c r="J28" s="53"/>
      <c r="K28" s="54"/>
      <c r="L28" s="53"/>
    </row>
    <row r="29" spans="1:34" s="51" customFormat="1" ht="16.8" customHeight="1">
      <c r="A29" s="55" t="str">
        <f>ББ!A53</f>
        <v>Главный бухгалтер ________________________________ / Хон Т.Э. Дата 07.04.2025 г.</v>
      </c>
      <c r="B29" s="55"/>
      <c r="J29" s="53"/>
      <c r="K29" s="54"/>
      <c r="L29" s="53"/>
    </row>
    <row r="30" spans="1:34" s="51" customFormat="1" ht="12">
      <c r="J30" s="53"/>
      <c r="K30" s="54"/>
      <c r="L30" s="53"/>
    </row>
    <row r="31" spans="1:34" s="51" customFormat="1" ht="12">
      <c r="A31" s="51" t="s">
        <v>52</v>
      </c>
      <c r="J31" s="53"/>
      <c r="K31" s="54"/>
      <c r="L31" s="53"/>
    </row>
    <row r="32" spans="1:34" s="51" customFormat="1" ht="12">
      <c r="A32" s="51" t="s">
        <v>8</v>
      </c>
      <c r="H32" s="104"/>
      <c r="I32" s="104"/>
      <c r="J32" s="53"/>
      <c r="K32" s="54"/>
      <c r="L32" s="53"/>
    </row>
    <row r="33" spans="2:12" s="51" customFormat="1" ht="12">
      <c r="J33" s="53"/>
      <c r="K33" s="54"/>
      <c r="L33" s="53"/>
    </row>
    <row r="34" spans="2:12" s="51" customFormat="1" ht="12">
      <c r="J34" s="53"/>
      <c r="K34" s="54"/>
      <c r="L34" s="53"/>
    </row>
    <row r="35" spans="2:12" s="51" customFormat="1" ht="12"/>
    <row r="36" spans="2:12" s="51" customFormat="1" ht="12">
      <c r="B36" s="105">
        <f>SUM(B17:B21)-B22</f>
        <v>0</v>
      </c>
      <c r="C36" s="105">
        <f t="shared" ref="C36:L36" si="2">SUM(C17:C21)-C22</f>
        <v>0</v>
      </c>
      <c r="D36" s="105">
        <f>SUM(D17:D21)-D22</f>
        <v>0</v>
      </c>
      <c r="E36" s="105">
        <f t="shared" si="2"/>
        <v>0</v>
      </c>
      <c r="F36" s="105">
        <f t="shared" si="2"/>
        <v>0</v>
      </c>
      <c r="G36" s="105">
        <f t="shared" si="2"/>
        <v>0</v>
      </c>
      <c r="H36" s="105">
        <f t="shared" si="2"/>
        <v>0</v>
      </c>
      <c r="I36" s="105">
        <f t="shared" si="2"/>
        <v>0</v>
      </c>
      <c r="J36" s="105">
        <f t="shared" si="2"/>
        <v>0</v>
      </c>
      <c r="K36" s="105">
        <f t="shared" si="2"/>
        <v>0</v>
      </c>
      <c r="L36" s="105">
        <f t="shared" si="2"/>
        <v>0</v>
      </c>
    </row>
    <row r="37" spans="2:12" s="51" customFormat="1" ht="12"/>
    <row r="38" spans="2:12" s="51" customFormat="1" ht="12"/>
    <row r="39" spans="2:12" s="51" customFormat="1" ht="12"/>
    <row r="40" spans="2:12" s="51" customFormat="1" ht="12"/>
    <row r="41" spans="2:12" s="51" customFormat="1" ht="12"/>
    <row r="42" spans="2:12" s="51" customFormat="1" ht="12"/>
    <row r="43" spans="2:12" s="51" customFormat="1" ht="12"/>
    <row r="44" spans="2:12" s="51" customFormat="1" ht="12"/>
    <row r="45" spans="2:12" s="51" customFormat="1" ht="12"/>
    <row r="46" spans="2:12" s="51" customFormat="1" ht="12"/>
    <row r="47" spans="2:12" s="51" customFormat="1" ht="12"/>
    <row r="48" spans="2:12" s="51" customFormat="1" ht="12"/>
    <row r="49" s="51" customFormat="1" ht="12"/>
    <row r="50" s="51" customFormat="1" ht="12"/>
    <row r="51" s="51" customFormat="1" ht="12"/>
    <row r="52" s="51" customFormat="1" ht="12"/>
    <row r="53" s="51" customFormat="1" ht="12"/>
    <row r="54" s="51" customFormat="1" ht="12"/>
    <row r="55" s="51" customFormat="1" ht="12"/>
    <row r="56" s="51" customFormat="1" ht="12"/>
    <row r="57" s="51" customFormat="1" ht="12"/>
    <row r="58" s="51" customFormat="1" ht="12"/>
    <row r="59" s="51" customFormat="1" ht="12"/>
    <row r="60" s="51" customFormat="1" ht="12"/>
    <row r="61" s="51" customFormat="1" ht="12"/>
    <row r="62" s="51" customFormat="1" ht="12"/>
    <row r="63" s="51" customFormat="1" ht="12"/>
    <row r="64" s="51" customFormat="1" ht="12"/>
    <row r="65" s="51" customFormat="1" ht="12"/>
    <row r="66" s="51" customFormat="1" ht="12"/>
    <row r="67" s="51" customFormat="1" ht="12"/>
    <row r="68" s="51" customFormat="1" ht="12"/>
    <row r="69" s="51" customFormat="1" ht="12"/>
    <row r="70" s="51" customFormat="1" ht="12"/>
    <row r="71" s="51" customFormat="1" ht="12"/>
    <row r="72" s="51" customFormat="1" ht="12"/>
    <row r="73" s="51" customFormat="1" ht="12"/>
    <row r="74" s="51" customFormat="1" ht="12"/>
    <row r="75" s="51" customFormat="1" ht="12"/>
    <row r="76" s="51" customFormat="1" ht="12"/>
    <row r="77" s="51" customFormat="1" ht="12"/>
    <row r="78" s="51" customFormat="1" ht="12"/>
    <row r="79" s="51" customFormat="1" ht="12"/>
    <row r="80" s="51" customFormat="1" ht="12"/>
    <row r="81" s="51" customFormat="1" ht="12"/>
    <row r="82" s="51" customFormat="1" ht="12"/>
    <row r="83" s="51" customFormat="1" ht="12"/>
    <row r="84" s="51" customFormat="1" ht="12"/>
    <row r="85" s="51" customFormat="1" ht="12"/>
    <row r="86" s="51" customFormat="1" ht="12"/>
    <row r="87" s="51" customFormat="1" ht="12"/>
    <row r="88" s="51" customFormat="1" ht="12"/>
    <row r="89" s="51" customFormat="1" ht="12"/>
    <row r="90" s="51" customFormat="1" ht="12"/>
    <row r="91" s="51" customFormat="1" ht="12"/>
    <row r="92" s="51" customFormat="1" ht="12"/>
    <row r="93" s="51" customFormat="1" ht="12"/>
    <row r="94" s="51" customFormat="1" ht="12"/>
    <row r="95" s="51" customFormat="1" ht="12"/>
    <row r="96" s="51" customFormat="1" ht="12"/>
    <row r="97" s="51" customFormat="1" ht="12"/>
    <row r="98" s="51" customFormat="1" ht="12"/>
    <row r="99" s="51" customFormat="1" ht="12"/>
    <row r="100" s="51" customFormat="1" ht="12"/>
    <row r="101" s="51" customFormat="1" ht="12"/>
    <row r="102" s="51" customFormat="1" ht="12"/>
    <row r="103" s="51" customFormat="1" ht="12"/>
    <row r="104" s="51" customFormat="1" ht="12"/>
    <row r="105" s="51" customFormat="1" ht="12"/>
    <row r="106" s="51" customFormat="1" ht="12"/>
    <row r="107" s="51" customFormat="1" ht="12"/>
    <row r="108" s="51" customFormat="1" ht="12"/>
    <row r="109" s="51" customFormat="1" ht="12"/>
    <row r="110" s="51" customFormat="1" ht="12"/>
    <row r="111" s="51" customFormat="1" ht="12"/>
    <row r="112" s="51" customFormat="1" ht="12"/>
    <row r="113" s="51" customFormat="1" ht="12"/>
    <row r="114" s="51" customFormat="1" ht="12"/>
    <row r="115" s="51" customFormat="1" ht="12"/>
    <row r="116" s="51" customFormat="1" ht="12"/>
    <row r="117" s="51" customFormat="1" ht="12"/>
    <row r="118" s="51" customFormat="1" ht="12"/>
    <row r="119" s="51" customFormat="1" ht="12"/>
    <row r="120" s="51" customFormat="1" ht="12"/>
    <row r="121" s="51" customFormat="1" ht="12"/>
    <row r="122" s="51" customFormat="1" ht="12"/>
    <row r="123" s="51" customFormat="1" ht="12"/>
    <row r="124" s="51" customFormat="1" ht="12"/>
    <row r="125" s="51" customFormat="1" ht="12"/>
    <row r="126" s="51" customFormat="1" ht="12"/>
    <row r="127" s="51" customFormat="1" ht="12"/>
    <row r="128" s="51" customFormat="1" ht="12"/>
    <row r="129" s="51" customFormat="1" ht="12"/>
    <row r="130" s="51" customFormat="1" ht="12"/>
    <row r="131" s="51" customFormat="1" ht="12"/>
    <row r="132" s="51" customFormat="1" ht="12"/>
    <row r="133" s="51" customFormat="1" ht="12"/>
    <row r="134" s="51" customFormat="1" ht="12"/>
    <row r="135" s="51" customFormat="1" ht="12"/>
    <row r="136" s="51" customFormat="1" ht="12"/>
    <row r="137" s="51" customFormat="1" ht="12"/>
    <row r="138" s="51" customFormat="1" ht="12"/>
    <row r="139" s="51" customFormat="1" ht="12"/>
    <row r="140" s="51" customFormat="1" ht="12"/>
  </sheetData>
  <mergeCells count="6">
    <mergeCell ref="G7:G8"/>
    <mergeCell ref="J7:J8"/>
    <mergeCell ref="K7:K8"/>
    <mergeCell ref="A7:A8"/>
    <mergeCell ref="D7:D8"/>
    <mergeCell ref="F7:F8"/>
  </mergeCells>
  <pageMargins left="0.7" right="0.7" top="0.75" bottom="0.75" header="0.3" footer="0.3"/>
  <pageSetup paperSize="9" scale="74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ОПУиО</vt:lpstr>
      <vt:lpstr>ДДС</vt:lpstr>
      <vt:lpstr>СК</vt:lpstr>
      <vt:lpstr>ББ!Область_печати</vt:lpstr>
      <vt:lpstr>ДДС!Область_печати</vt:lpstr>
      <vt:lpstr>ОПУиО!Область_печати</vt:lpstr>
      <vt:lpstr>СК!Область_печати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Пралиева Сауле Амреевна</cp:lastModifiedBy>
  <cp:lastPrinted>2025-05-15T10:43:48Z</cp:lastPrinted>
  <dcterms:created xsi:type="dcterms:W3CDTF">2016-05-14T10:51:53Z</dcterms:created>
  <dcterms:modified xsi:type="dcterms:W3CDTF">2025-05-15T11:03:14Z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