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synology\Дбу\Бухгалтерия_АО Фридом Финанс\ОТЧЕТЫ\Квартальные отчеты АО Фридом Финанс\2023\Kase\2 кв 2023\полная ФО\"/>
    </mc:Choice>
  </mc:AlternateContent>
  <xr:revisionPtr revIDLastSave="0" documentId="13_ncr:1_{C1569AEC-E226-44F6-84F0-43E7671CA273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ББ" sheetId="3" r:id="rId1"/>
    <sheet name="ОПУиО" sheetId="4" r:id="rId2"/>
    <sheet name="ДДС" sheetId="5" r:id="rId3"/>
    <sheet name="Капитал" sheetId="6" r:id="rId4"/>
  </sheets>
  <externalReferences>
    <externalReference r:id="rId5"/>
    <externalReference r:id="rId6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6" l="1"/>
  <c r="J17" i="6"/>
  <c r="J22" i="6"/>
  <c r="D22" i="6"/>
  <c r="H17" i="6"/>
  <c r="F17" i="6"/>
  <c r="D17" i="6"/>
  <c r="B17" i="6"/>
  <c r="H22" i="6"/>
  <c r="F22" i="6"/>
  <c r="B66" i="5" l="1"/>
  <c r="B38" i="5"/>
  <c r="B33" i="5"/>
  <c r="B25" i="5"/>
  <c r="B39" i="5" l="1"/>
  <c r="B20" i="6" l="1"/>
  <c r="H15" i="6"/>
  <c r="B15" i="6"/>
  <c r="J14" i="6"/>
  <c r="J15" i="6" s="1"/>
  <c r="C60" i="5"/>
  <c r="B60" i="5"/>
  <c r="C54" i="5"/>
  <c r="B54" i="5"/>
  <c r="C33" i="5"/>
  <c r="C25" i="5"/>
  <c r="C22" i="5"/>
  <c r="B22" i="5"/>
  <c r="B45" i="5" s="1"/>
  <c r="B62" i="5" s="1"/>
  <c r="C39" i="5" l="1"/>
  <c r="C45" i="5" s="1"/>
  <c r="C62" i="5" s="1"/>
  <c r="B22" i="6"/>
  <c r="C31" i="4"/>
  <c r="C41" i="3"/>
  <c r="C51" i="3" l="1"/>
  <c r="C33" i="4" l="1"/>
  <c r="C20" i="4"/>
  <c r="C15" i="4"/>
  <c r="C17" i="4" s="1"/>
  <c r="C9" i="4"/>
  <c r="C12" i="4" s="1"/>
  <c r="E36" i="4"/>
  <c r="E33" i="4"/>
  <c r="C21" i="4" l="1"/>
  <c r="C36" i="4"/>
  <c r="C39" i="4" s="1"/>
  <c r="E20" i="4"/>
  <c r="E17" i="4"/>
  <c r="E21" i="4" s="1"/>
  <c r="E9" i="4"/>
  <c r="E12" i="4" s="1"/>
  <c r="E15" i="4"/>
  <c r="D22" i="3"/>
  <c r="C53" i="3"/>
  <c r="C22" i="3"/>
  <c r="D51" i="3"/>
  <c r="D41" i="3"/>
  <c r="D53" i="3" l="1"/>
  <c r="E39" i="4"/>
  <c r="A45" i="4" l="1"/>
  <c r="A43" i="4"/>
  <c r="D9" i="4" l="1"/>
  <c r="D36" i="4" l="1"/>
  <c r="D39" i="4" s="1"/>
</calcChain>
</file>

<file path=xl/sharedStrings.xml><?xml version="1.0" encoding="utf-8"?>
<sst xmlns="http://schemas.openxmlformats.org/spreadsheetml/2006/main" count="187" uniqueCount="146">
  <si>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</si>
  <si>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</si>
  <si>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</si>
  <si>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</si>
  <si>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</si>
  <si>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</si>
  <si>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</si>
  <si>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</si>
  <si>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</si>
  <si>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</si>
  <si>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</si>
  <si>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</si>
  <si>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</si>
  <si>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</si>
  <si>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</si>
  <si>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</si>
  <si>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</si>
  <si>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</si>
  <si>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</si>
  <si>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</si>
  <si>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</si>
  <si>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</si>
  <si>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</si>
  <si>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</si>
  <si>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</si>
  <si>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</si>
  <si>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</si>
  <si>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</si>
  <si>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</si>
  <si>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</si>
  <si>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</si>
  <si>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</si>
  <si>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</si>
  <si>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</si>
  <si>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</si>
  <si>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</si>
  <si>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</si>
  <si>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</si>
  <si>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</si>
  <si>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</si>
  <si>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</si>
  <si>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</si>
  <si>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</si>
  <si>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</si>
  <si>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</si>
  <si>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</si>
  <si>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</si>
  <si>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</si>
  <si>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</si>
  <si>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</si>
  <si>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</si>
  <si>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</si>
  <si>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</si>
  <si>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</si>
  <si>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</si>
  <si>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</si>
  <si>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</si>
  <si>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</si>
  <si>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</si>
  <si>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</si>
  <si>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</si>
  <si>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</si>
  <si>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</si>
  <si>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</si>
  <si>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</si>
  <si>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</si>
  <si>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</si>
  <si>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</si>
  <si>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</si>
  <si>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</si>
  <si>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</si>
  <si>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>31 декабря 2022 года</t>
  </si>
  <si>
    <t>Внеоборотные активы, предназначенные для продажи</t>
  </si>
  <si>
    <t>Прочие резервы</t>
  </si>
  <si>
    <t>Обязательства по продолжению участия</t>
  </si>
  <si>
    <t>Подлежащий оплате за приобретение</t>
  </si>
  <si>
    <t>Резервный капитал</t>
  </si>
  <si>
    <t>Заместитель Председателя Правления _____________________________ /Салыкбаев А.К. Дата  10.07.2023г.</t>
  </si>
  <si>
    <t>Главный бухгалтер ________________________________ / Хон Т.Э. Дата 10.07.2023 г.</t>
  </si>
  <si>
    <t xml:space="preserve">Промежуточный консолидированный сокращенный отчет о финансовом положении по состоянию на 30 июня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</si>
  <si>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Промежуточный консолидированный сокращенный отчет о совокупном доходе по состоянию на 30 июня 2023г  (в тысячах казахстанских тенге)              </t>
  </si>
  <si>
    <t>за шесть месяцев, завершившиеся на 30 июня 2023 года</t>
  </si>
  <si>
    <t>30 июня 2023 года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</si>
  <si>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</si>
  <si>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</si>
  <si>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</si>
  <si>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</si>
  <si>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</si>
  <si>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</si>
  <si>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Изменение резервов убытков</t>
  </si>
  <si>
    <t>Изменение резерва незаработанных премий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</si>
  <si>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</si>
  <si>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</si>
  <si>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Амортизация премии и дисконта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</si>
  <si>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</si>
  <si>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</si>
  <si>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</si>
  <si>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</si>
  <si>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</si>
  <si>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</si>
  <si>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</si>
  <si>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Обязательства по соглашениям обратного РЕПО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</si>
  <si>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</si>
  <si>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</si>
  <si>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</si>
  <si>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</si>
  <si>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>Обязательства по соглашениям прямого РЕПО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</si>
  <si>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</si>
  <si>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</si>
  <si>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</si>
  <si>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</si>
  <si>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</si>
  <si>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</si>
  <si>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</si>
  <si>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</si>
  <si>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Покупка инвестиций, имеющихся в наличии для продажи</t>
  </si>
  <si>
    <t>Поступления от продажи основных средств и нематериальных активов</t>
  </si>
  <si>
    <t>Поступления от продажи инвестиций, имеющихся в наличии для продажи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</si>
  <si>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</si>
  <si>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</si>
  <si>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</si>
  <si>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</si>
  <si>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</si>
  <si>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>Средства, полученные в рамках государственной программы финансирования ипотечных кредитов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</si>
  <si>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</si>
  <si>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</si>
  <si>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</si>
  <si>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</si>
  <si>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</si>
  <si>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</si>
  <si>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</si>
  <si>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</si>
  <si>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</si>
  <si>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акции</t>
  </si>
  <si>
    <t>1 января 2022 года</t>
  </si>
  <si>
    <t>Чистая прибыль</t>
  </si>
  <si>
    <t>-</t>
  </si>
  <si>
    <t>Выплата дивидендов</t>
  </si>
  <si>
    <t>Выпуск простых акций</t>
  </si>
  <si>
    <t>1 января 2023 года</t>
  </si>
  <si>
    <t>30 июня 2022 года</t>
  </si>
  <si>
    <t>на 30 июня 2023 ГОДА</t>
  </si>
  <si>
    <t>Заместитель Председателя Правления _______________________ /Салыкбаев А.К.  Дата 10.07.2023 г.</t>
  </si>
  <si>
    <t>Промежуточный консолидированный сокращенный отчет о движении денежных средств за период, закончившийся на 30 июня 2023г (в тысячах казахстанских тенге)</t>
  </si>
  <si>
    <t>за шесть месяцев, завершившиеся на 30 июня 2022 года</t>
  </si>
  <si>
    <t>Нереализованная (прибыль)/убыток по финансовым обязательствам, оцениваемым по справедливой стоимости через прибыль или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</si>
</sst>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5"/>
      <name val="Calibri"/>
      <family val="2"/>
      <charset val="204"/>
    </font>
    <font>
      <i/>
      <sz val="10"/>
      <name val="Calibri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6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</cellStyleXfs>
  <cellXfs count="111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0" applyFont="1"/>
    <xf numFmtId="175" fontId="38" fillId="0" borderId="0" xfId="0" applyNumberFormat="1" applyFont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vertical="center" wrapText="1"/>
    </xf>
    <xf numFmtId="3" fontId="37" fillId="0" borderId="12" xfId="0" applyNumberFormat="1" applyFont="1" applyBorder="1" applyAlignment="1">
      <alignment horizontal="right" vertical="center"/>
    </xf>
    <xf numFmtId="3" fontId="0" fillId="0" borderId="0" xfId="0" applyNumberFormat="1"/>
    <xf numFmtId="173" fontId="0" fillId="0" borderId="0" xfId="0" applyNumberFormat="1"/>
    <xf numFmtId="0" fontId="34" fillId="0" borderId="0" xfId="0" applyFont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0" xfId="0" applyNumberFormat="1" applyFont="1" applyAlignment="1">
      <alignment vertical="center"/>
    </xf>
    <xf numFmtId="175" fontId="37" fillId="0" borderId="11" xfId="0" applyNumberFormat="1" applyFont="1" applyBorder="1" applyAlignment="1">
      <alignment vertical="center"/>
    </xf>
    <xf numFmtId="175" fontId="43" fillId="0" borderId="0" xfId="0" applyNumberFormat="1" applyFont="1"/>
    <xf numFmtId="175" fontId="38" fillId="0" borderId="0" xfId="0" applyNumberFormat="1" applyFont="1" applyAlignment="1">
      <alignment vertical="center"/>
    </xf>
    <xf numFmtId="175" fontId="38" fillId="0" borderId="11" xfId="0" applyNumberFormat="1" applyFont="1" applyBorder="1" applyAlignment="1">
      <alignment vertical="center"/>
    </xf>
    <xf numFmtId="0" fontId="41" fillId="0" borderId="0" xfId="0" applyFont="1" applyAlignment="1">
      <alignment vertical="center" wrapText="1"/>
    </xf>
    <xf numFmtId="173" fontId="42" fillId="0" borderId="0" xfId="0" applyNumberFormat="1" applyFont="1" applyAlignment="1">
      <alignment horizontal="right" vertical="center"/>
    </xf>
    <xf numFmtId="0" fontId="40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41" fillId="0" borderId="11" xfId="0" applyFont="1" applyBorder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37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0" fillId="0" borderId="0" xfId="0" applyNumberFormat="1"/>
    <xf numFmtId="0" fontId="38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0" fillId="24" borderId="0" xfId="0" applyFill="1"/>
    <xf numFmtId="0" fontId="46" fillId="24" borderId="0" xfId="0" applyFont="1" applyFill="1" applyAlignment="1">
      <alignment horizontal="justify" vertical="center"/>
    </xf>
    <xf numFmtId="0" fontId="33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34" fillId="24" borderId="0" xfId="0" applyFont="1" applyFill="1" applyAlignment="1">
      <alignment horizontal="center" vertical="center" wrapText="1"/>
    </xf>
    <xf numFmtId="0" fontId="49" fillId="24" borderId="0" xfId="0" applyFont="1" applyFill="1"/>
    <xf numFmtId="3" fontId="34" fillId="24" borderId="0" xfId="0" applyNumberFormat="1" applyFont="1" applyFill="1" applyAlignment="1">
      <alignment horizontal="center" vertical="center" wrapText="1"/>
    </xf>
    <xf numFmtId="0" fontId="49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0" fontId="50" fillId="0" borderId="0" xfId="0" applyFont="1" applyAlignment="1">
      <alignment vertical="center" wrapText="1"/>
    </xf>
    <xf numFmtId="3" fontId="50" fillId="24" borderId="0" xfId="0" applyNumberFormat="1" applyFont="1" applyFill="1" applyAlignment="1">
      <alignment horizontal="center" vertical="center" wrapText="1"/>
    </xf>
    <xf numFmtId="0" fontId="49" fillId="0" borderId="0" xfId="0" applyFont="1"/>
    <xf numFmtId="0" fontId="50" fillId="24" borderId="0" xfId="0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3" fontId="49" fillId="24" borderId="0" xfId="0" applyNumberFormat="1" applyFont="1" applyFill="1"/>
    <xf numFmtId="3" fontId="50" fillId="24" borderId="0" xfId="0" applyNumberFormat="1" applyFont="1" applyFill="1" applyAlignment="1">
      <alignment horizontal="center" vertical="center"/>
    </xf>
    <xf numFmtId="0" fontId="48" fillId="24" borderId="0" xfId="0" applyFont="1" applyFill="1"/>
    <xf numFmtId="3" fontId="50" fillId="0" borderId="0" xfId="108" applyNumberFormat="1" applyFont="1" applyBorder="1" applyAlignment="1">
      <alignment horizontal="center" vertical="center"/>
    </xf>
    <xf numFmtId="3" fontId="50" fillId="24" borderId="0" xfId="108" applyNumberFormat="1" applyFont="1" applyFill="1" applyBorder="1" applyAlignment="1">
      <alignment horizontal="center" vertical="center"/>
    </xf>
    <xf numFmtId="3" fontId="50" fillId="0" borderId="0" xfId="0" applyNumberFormat="1" applyFont="1" applyAlignment="1">
      <alignment horizontal="center" vertical="center" wrapText="1"/>
    </xf>
    <xf numFmtId="3" fontId="50" fillId="0" borderId="0" xfId="0" applyNumberFormat="1" applyFont="1" applyAlignment="1">
      <alignment horizontal="center" vertical="center"/>
    </xf>
    <xf numFmtId="3" fontId="50" fillId="24" borderId="0" xfId="108" applyNumberFormat="1" applyFont="1" applyFill="1" applyBorder="1" applyAlignment="1">
      <alignment horizontal="center" vertical="center" wrapText="1"/>
    </xf>
    <xf numFmtId="3" fontId="49" fillId="24" borderId="0" xfId="108" applyNumberFormat="1" applyFont="1" applyFill="1" applyBorder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3" fontId="34" fillId="24" borderId="0" xfId="0" applyNumberFormat="1" applyFont="1" applyFill="1" applyAlignment="1">
      <alignment horizontal="center" vertical="center"/>
    </xf>
    <xf numFmtId="3" fontId="34" fillId="24" borderId="0" xfId="108" applyNumberFormat="1" applyFont="1" applyFill="1" applyBorder="1" applyAlignment="1">
      <alignment horizontal="center" vertical="center"/>
    </xf>
    <xf numFmtId="3" fontId="49" fillId="24" borderId="0" xfId="0" applyNumberFormat="1" applyFont="1" applyFill="1" applyAlignment="1">
      <alignment horizontal="center"/>
    </xf>
    <xf numFmtId="3" fontId="50" fillId="24" borderId="11" xfId="108" applyNumberFormat="1" applyFont="1" applyFill="1" applyBorder="1" applyAlignment="1">
      <alignment horizontal="center" vertical="center"/>
    </xf>
    <xf numFmtId="3" fontId="50" fillId="24" borderId="10" xfId="0" applyNumberFormat="1" applyFont="1" applyFill="1" applyBorder="1" applyAlignment="1">
      <alignment horizontal="center" vertical="center"/>
    </xf>
    <xf numFmtId="3" fontId="50" fillId="24" borderId="10" xfId="0" applyNumberFormat="1" applyFont="1" applyFill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34" fillId="24" borderId="0" xfId="0" applyFont="1" applyFill="1" applyAlignment="1">
      <alignment vertical="center" wrapText="1"/>
    </xf>
    <xf numFmtId="0" fontId="48" fillId="24" borderId="0" xfId="0" applyFont="1" applyFill="1" applyAlignment="1">
      <alignment vertical="center" wrapText="1"/>
    </xf>
    <xf numFmtId="0" fontId="34" fillId="24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0" fillId="0" borderId="0" xfId="0" applyFill="1"/>
    <xf numFmtId="14" fontId="37" fillId="0" borderId="0" xfId="0" applyNumberFormat="1" applyFont="1" applyFill="1" applyAlignment="1">
      <alignment horizontal="left" vertical="center"/>
    </xf>
    <xf numFmtId="0" fontId="33" fillId="0" borderId="11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175" fontId="0" fillId="0" borderId="0" xfId="0" applyNumberFormat="1" applyFill="1"/>
    <xf numFmtId="0" fontId="38" fillId="0" borderId="11" xfId="0" applyFont="1" applyFill="1" applyBorder="1" applyAlignment="1">
      <alignment vertical="center" wrapText="1"/>
    </xf>
    <xf numFmtId="175" fontId="0" fillId="0" borderId="11" xfId="0" applyNumberFormat="1" applyFill="1" applyBorder="1"/>
    <xf numFmtId="175" fontId="39" fillId="0" borderId="0" xfId="0" applyNumberFormat="1" applyFont="1" applyFill="1"/>
    <xf numFmtId="175" fontId="43" fillId="0" borderId="0" xfId="0" applyNumberFormat="1" applyFont="1" applyFill="1"/>
    <xf numFmtId="0" fontId="44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37" fillId="0" borderId="11" xfId="0" applyFont="1" applyFill="1" applyBorder="1" applyAlignment="1">
      <alignment vertical="center" wrapText="1"/>
    </xf>
    <xf numFmtId="175" fontId="39" fillId="0" borderId="11" xfId="0" applyNumberFormat="1" applyFont="1" applyFill="1" applyBorder="1"/>
    <xf numFmtId="175" fontId="38" fillId="0" borderId="11" xfId="0" applyNumberFormat="1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3" fontId="39" fillId="0" borderId="11" xfId="0" applyNumberFormat="1" applyFont="1" applyFill="1" applyBorder="1"/>
    <xf numFmtId="175" fontId="39" fillId="0" borderId="11" xfId="0" applyNumberFormat="1" applyFont="1" applyFill="1" applyBorder="1" applyAlignment="1">
      <alignment horizontal="right"/>
    </xf>
    <xf numFmtId="175" fontId="39" fillId="0" borderId="0" xfId="0" applyNumberFormat="1" applyFont="1" applyFill="1" applyAlignment="1">
      <alignment horizontal="right"/>
    </xf>
    <xf numFmtId="0" fontId="39" fillId="0" borderId="0" xfId="0" applyFont="1" applyFill="1"/>
    <xf numFmtId="0" fontId="35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/>
    </xf>
    <xf numFmtId="3" fontId="34" fillId="0" borderId="0" xfId="0" applyNumberFormat="1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 wrapText="1"/>
    </xf>
  </cellXfs>
  <cellStyles count="11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Comma 3" xfId="115" xr:uid="{E04118BA-F74A-4567-93A4-681DA64B98ED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ynology\&#1044;&#1073;&#1091;\&#1041;&#1091;&#1093;&#1075;&#1072;&#1083;&#1090;&#1077;&#1088;&#1080;&#1103;_&#1040;&#1054;%20&#1060;&#1088;&#1080;&#1076;&#1086;&#1084;%20&#1060;&#1080;&#1085;&#1072;&#1085;&#1089;\&#1054;&#1058;&#1063;&#1045;&#1058;&#1067;\&#1050;&#1074;&#1072;&#1088;&#1090;&#1072;&#1083;&#1100;&#1085;&#1099;&#1077;%20&#1086;&#1090;&#1095;&#1077;&#1090;&#1099;%20&#1040;&#1054;%20&#1060;&#1088;&#1080;&#1076;&#1086;&#1084;%20&#1060;&#1080;&#1085;&#1072;&#1085;&#1089;\2023\Kase\2%20&#1082;&#1074;%202023\&#1085;&#1077;&#1087;&#1086;&#1083;&#1085;&#1072;&#1103;%20&#1060;&#1054;\&#1060;&#1054;%20&#1079;&#1072;%202%20&#1082;&#1074;%202023%20&#1086;&#1090;&#1076;&#1077;&#1083;&#1100;&#1085;&#1072;&#1103;%20&#1040;&#1054;%20&#1060;&#1060;%20&#1089;%20&#1092;&#1086;&#1088;&#1084;&#1091;&#1083;&#1072;&#1084;&#1080;.xlsx" TargetMode="External"/><Relationship Id="rId1" Type="http://schemas.openxmlformats.org/officeDocument/2006/relationships/externalLinkPath" Target="/synology/&#1044;&#1073;&#1091;/&#1041;&#1091;&#1093;&#1075;&#1072;&#1083;&#1090;&#1077;&#1088;&#1080;&#1103;_&#1040;&#1054;%20&#1060;&#1088;&#1080;&#1076;&#1086;&#1084;%20&#1060;&#1080;&#1085;&#1072;&#1085;&#1089;/&#1054;&#1058;&#1063;&#1045;&#1058;&#1067;/&#1050;&#1074;&#1072;&#1088;&#1090;&#1072;&#1083;&#1100;&#1085;&#1099;&#1077;%20&#1086;&#1090;&#1095;&#1077;&#1090;&#1099;%20&#1040;&#1054;%20&#1060;&#1088;&#1080;&#1076;&#1086;&#1084;%20&#1060;&#1080;&#1085;&#1072;&#1085;&#1089;/2023/Kase/2%20&#1082;&#1074;%202023/&#1085;&#1077;&#1087;&#1086;&#1083;&#1085;&#1072;&#1103;%20&#1060;&#1054;/&#1060;&#1054;%20&#1079;&#1072;%202%20&#1082;&#1074;%202023%20&#1086;&#1090;&#1076;&#1077;&#1083;&#1100;&#1085;&#1072;&#1103;%20&#1040;&#1054;%20&#1060;&#1060;%20&#1089;%20&#1092;&#1086;&#1088;&#1084;&#1091;&#1083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Б"/>
      <sheetName val="ОПиУ"/>
      <sheetName val="Капитал"/>
      <sheetName val="Движение денег"/>
      <sheetName val="доп к ОДДС"/>
      <sheetName val="ОС"/>
      <sheetName val="оборотка"/>
      <sheetName val="ЦБ"/>
      <sheetName val="Лист2"/>
      <sheetName val="ОПУ НБРК"/>
      <sheetName val="баланс НБРК"/>
      <sheetName val="ДДС 2020"/>
    </sheetNames>
    <sheetDataSet>
      <sheetData sheetId="0">
        <row r="44">
          <cell r="B44">
            <v>72810824</v>
          </cell>
          <cell r="C44">
            <v>66822797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62"/>
  <sheetViews>
    <sheetView tabSelected="1" view="pageBreakPreview" topLeftCell="A37" zoomScale="98" zoomScaleNormal="100" zoomScaleSheetLayoutView="98" workbookViewId="0">
      <selection activeCell="E48" sqref="E48"/>
    </sheetView>
  </sheetViews>
  <sheetFormatPr defaultRowHeight="14.4"/>
  <cols>
    <col min="1" max="1" width="82.5546875" customWidth="1"/>
    <col min="2" max="2" width="4.5546875" customWidth="1"/>
    <col min="3" max="4" width="14.5546875" bestFit="1" customWidth="1"/>
    <col min="5" max="5" width="11.21875" bestFit="1" customWidth="1"/>
    <col min="6" max="6" width="9.5546875" bestFit="1" customWidth="1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15" t="s">
        <v>79</v>
      </c>
      <c r="B3" s="15"/>
      <c r="C3" s="3" t="s">
        <v>82</v>
      </c>
      <c r="D3" s="3" t="s">
        <v>71</v>
      </c>
    </row>
    <row r="4" spans="1:4">
      <c r="A4" s="2" t="s">
        <v>13</v>
      </c>
      <c r="B4" s="2"/>
      <c r="C4" s="2"/>
      <c r="D4" s="2"/>
    </row>
    <row r="5" spans="1:4">
      <c r="A5" s="4" t="s">
        <v>14</v>
      </c>
      <c r="B5" s="4">
        <v>1</v>
      </c>
      <c r="C5" s="13">
        <v>250818313</v>
      </c>
      <c r="D5" s="13">
        <v>263348476</v>
      </c>
    </row>
    <row r="6" spans="1:4">
      <c r="A6" s="4" t="s">
        <v>15</v>
      </c>
      <c r="B6" s="4"/>
      <c r="C6" s="13">
        <v>40516160</v>
      </c>
      <c r="D6" s="13">
        <v>46862194</v>
      </c>
    </row>
    <row r="7" spans="1:4">
      <c r="A7" s="4" t="s">
        <v>16</v>
      </c>
      <c r="B7" s="4">
        <v>2</v>
      </c>
      <c r="C7" s="5">
        <v>1375296208</v>
      </c>
      <c r="D7" s="5">
        <v>784302625</v>
      </c>
    </row>
    <row r="8" spans="1:4">
      <c r="A8" s="4" t="s">
        <v>17</v>
      </c>
      <c r="B8" s="4">
        <v>3</v>
      </c>
      <c r="C8" s="5">
        <v>199820165</v>
      </c>
      <c r="D8" s="5">
        <v>146011371</v>
      </c>
    </row>
    <row r="9" spans="1:4">
      <c r="A9" s="4" t="s">
        <v>18</v>
      </c>
      <c r="B9" s="4">
        <v>4</v>
      </c>
      <c r="C9" s="5">
        <v>478949130</v>
      </c>
      <c r="D9" s="5">
        <v>295357158</v>
      </c>
    </row>
    <row r="10" spans="1:4">
      <c r="A10" s="4" t="s">
        <v>19</v>
      </c>
      <c r="B10" s="4"/>
      <c r="C10" s="5">
        <v>16972334</v>
      </c>
      <c r="D10" s="5">
        <v>12384678</v>
      </c>
    </row>
    <row r="11" spans="1:4">
      <c r="A11" s="4" t="s">
        <v>20</v>
      </c>
      <c r="B11" s="4"/>
      <c r="C11" s="5">
        <v>7704749</v>
      </c>
      <c r="D11" s="5">
        <v>6560435</v>
      </c>
    </row>
    <row r="12" spans="1:4">
      <c r="A12" s="4" t="s">
        <v>50</v>
      </c>
      <c r="B12" s="4"/>
      <c r="C12" s="5">
        <v>1359697</v>
      </c>
      <c r="D12" s="5">
        <v>1740866</v>
      </c>
    </row>
    <row r="13" spans="1:4">
      <c r="A13" s="4" t="s">
        <v>51</v>
      </c>
      <c r="B13" s="4"/>
      <c r="C13" s="5">
        <v>600808</v>
      </c>
      <c r="D13" s="5">
        <v>784887</v>
      </c>
    </row>
    <row r="14" spans="1:4">
      <c r="A14" s="4" t="s">
        <v>52</v>
      </c>
      <c r="B14" s="4"/>
      <c r="C14" s="5">
        <v>7189370</v>
      </c>
      <c r="D14" s="5">
        <v>4244895</v>
      </c>
    </row>
    <row r="15" spans="1:4">
      <c r="A15" s="4" t="s">
        <v>53</v>
      </c>
      <c r="B15" s="4"/>
      <c r="C15" s="5">
        <v>56639</v>
      </c>
      <c r="D15" s="5">
        <v>0</v>
      </c>
    </row>
    <row r="16" spans="1:4">
      <c r="A16" s="4" t="s">
        <v>21</v>
      </c>
      <c r="B16" s="4"/>
      <c r="C16" s="5">
        <v>6108333</v>
      </c>
      <c r="D16" s="5">
        <v>3797963</v>
      </c>
    </row>
    <row r="17" spans="1:5">
      <c r="A17" s="4" t="s">
        <v>22</v>
      </c>
      <c r="B17" s="4"/>
      <c r="C17" s="13">
        <v>426846</v>
      </c>
      <c r="D17" s="5">
        <v>841120</v>
      </c>
    </row>
    <row r="18" spans="1:5">
      <c r="A18" s="4" t="s">
        <v>72</v>
      </c>
      <c r="B18" s="4"/>
      <c r="C18" s="13">
        <v>10606</v>
      </c>
      <c r="D18" s="5">
        <v>73180</v>
      </c>
    </row>
    <row r="19" spans="1:5">
      <c r="A19" s="4" t="s">
        <v>12</v>
      </c>
      <c r="B19" s="4"/>
      <c r="C19" s="13">
        <v>739520</v>
      </c>
      <c r="D19" s="5">
        <v>739520</v>
      </c>
    </row>
    <row r="20" spans="1:5" ht="15" thickBot="1">
      <c r="A20" s="6" t="s">
        <v>1</v>
      </c>
      <c r="B20" s="6"/>
      <c r="C20" s="14">
        <v>9277072</v>
      </c>
      <c r="D20" s="47">
        <v>3102441</v>
      </c>
    </row>
    <row r="21" spans="1:5">
      <c r="A21" s="4"/>
      <c r="B21" s="4"/>
      <c r="C21" s="4"/>
      <c r="D21" s="48"/>
    </row>
    <row r="22" spans="1:5" ht="15" thickBot="1">
      <c r="A22" s="7" t="s">
        <v>23</v>
      </c>
      <c r="B22" s="7"/>
      <c r="C22" s="16">
        <f>SUM(C5:C20)</f>
        <v>2395845950</v>
      </c>
      <c r="D22" s="16">
        <f>SUM(D5:D20)</f>
        <v>1570151809</v>
      </c>
      <c r="E22" s="17"/>
    </row>
    <row r="23" spans="1:5" ht="15" thickTop="1">
      <c r="A23" s="4"/>
      <c r="B23" s="4"/>
      <c r="C23" s="4"/>
      <c r="D23" s="4"/>
    </row>
    <row r="24" spans="1:5">
      <c r="A24" s="2" t="s">
        <v>24</v>
      </c>
      <c r="B24" s="2"/>
      <c r="C24" s="2"/>
      <c r="D24" s="4"/>
    </row>
    <row r="25" spans="1:5">
      <c r="A25" s="2"/>
      <c r="B25" s="2"/>
      <c r="C25" s="2"/>
      <c r="D25" s="4"/>
    </row>
    <row r="26" spans="1:5">
      <c r="A26" s="2" t="s">
        <v>25</v>
      </c>
      <c r="B26" s="2"/>
      <c r="C26" s="2"/>
      <c r="D26" s="4"/>
    </row>
    <row r="27" spans="1:5">
      <c r="A27" s="4" t="s">
        <v>48</v>
      </c>
      <c r="B27" s="4"/>
      <c r="C27" s="13">
        <v>1508268</v>
      </c>
      <c r="D27" s="11">
        <v>0</v>
      </c>
    </row>
    <row r="28" spans="1:5">
      <c r="A28" s="4" t="s">
        <v>26</v>
      </c>
      <c r="B28" s="4">
        <v>5</v>
      </c>
      <c r="C28" s="13">
        <v>1135488188</v>
      </c>
      <c r="D28" s="13">
        <v>534542459</v>
      </c>
    </row>
    <row r="29" spans="1:5">
      <c r="A29" s="4" t="s">
        <v>11</v>
      </c>
      <c r="B29" s="4">
        <v>6</v>
      </c>
      <c r="C29" s="13">
        <v>725775979</v>
      </c>
      <c r="D29" s="13">
        <v>622486736</v>
      </c>
    </row>
    <row r="30" spans="1:5">
      <c r="A30" s="4" t="s">
        <v>27</v>
      </c>
      <c r="B30" s="4"/>
      <c r="C30" s="13">
        <v>27242709</v>
      </c>
      <c r="D30" s="13">
        <v>21997127</v>
      </c>
    </row>
    <row r="31" spans="1:5">
      <c r="A31" s="4" t="s">
        <v>10</v>
      </c>
      <c r="B31" s="4"/>
      <c r="C31" s="11">
        <v>0</v>
      </c>
      <c r="D31" s="11">
        <v>0</v>
      </c>
    </row>
    <row r="32" spans="1:5">
      <c r="A32" s="4" t="s">
        <v>28</v>
      </c>
      <c r="B32" s="4"/>
      <c r="C32" s="13">
        <v>7521584</v>
      </c>
      <c r="D32" s="13">
        <v>3830001</v>
      </c>
    </row>
    <row r="33" spans="1:6">
      <c r="A33" s="4" t="s">
        <v>75</v>
      </c>
      <c r="B33" s="4"/>
      <c r="C33" s="11">
        <v>0</v>
      </c>
      <c r="D33" s="13">
        <v>5988020</v>
      </c>
    </row>
    <row r="34" spans="1:6">
      <c r="A34" s="4" t="s">
        <v>54</v>
      </c>
      <c r="B34" s="4"/>
      <c r="C34" s="13">
        <v>22260773</v>
      </c>
      <c r="D34" s="13">
        <v>14390027</v>
      </c>
    </row>
    <row r="35" spans="1:6">
      <c r="A35" s="4" t="s">
        <v>55</v>
      </c>
      <c r="B35" s="4"/>
      <c r="C35" s="13">
        <v>59252281</v>
      </c>
      <c r="D35" s="13">
        <v>53796989</v>
      </c>
    </row>
    <row r="36" spans="1:6">
      <c r="A36" s="4" t="s">
        <v>9</v>
      </c>
      <c r="B36" s="4"/>
      <c r="C36" s="13">
        <v>6359307</v>
      </c>
      <c r="D36" s="13">
        <v>3963869</v>
      </c>
    </row>
    <row r="37" spans="1:6">
      <c r="A37" s="4" t="s">
        <v>29</v>
      </c>
      <c r="B37" s="4"/>
      <c r="C37" s="13">
        <v>503743</v>
      </c>
      <c r="D37" s="13">
        <v>419260</v>
      </c>
    </row>
    <row r="38" spans="1:6">
      <c r="A38" s="4" t="s">
        <v>74</v>
      </c>
      <c r="B38" s="4"/>
      <c r="C38" s="13">
        <v>207757482</v>
      </c>
      <c r="D38" s="13">
        <v>147906554</v>
      </c>
    </row>
    <row r="39" spans="1:6" ht="15" thickBot="1">
      <c r="A39" s="6" t="s">
        <v>30</v>
      </c>
      <c r="B39" s="6"/>
      <c r="C39" s="14">
        <v>4223146</v>
      </c>
      <c r="D39" s="14">
        <v>3344876</v>
      </c>
    </row>
    <row r="40" spans="1:6">
      <c r="A40" s="2"/>
      <c r="B40" s="2"/>
    </row>
    <row r="41" spans="1:6" ht="15" thickBot="1">
      <c r="A41" s="7" t="s">
        <v>2</v>
      </c>
      <c r="B41" s="7"/>
      <c r="C41" s="12">
        <f>SUM(C27:C39)</f>
        <v>2197893460</v>
      </c>
      <c r="D41" s="12">
        <f>SUM(D27:D39)</f>
        <v>1412665918</v>
      </c>
      <c r="F41" s="18"/>
    </row>
    <row r="42" spans="1:6" ht="15" thickTop="1">
      <c r="A42" s="2"/>
      <c r="B42" s="2"/>
      <c r="C42" s="2"/>
      <c r="D42" s="4"/>
    </row>
    <row r="43" spans="1:6">
      <c r="A43" s="2" t="s">
        <v>31</v>
      </c>
      <c r="B43" s="2"/>
      <c r="C43" s="2"/>
      <c r="D43" s="4"/>
    </row>
    <row r="44" spans="1:6">
      <c r="A44" s="4" t="s">
        <v>32</v>
      </c>
      <c r="B44" s="4">
        <v>7</v>
      </c>
      <c r="C44" s="13">
        <v>72810823</v>
      </c>
      <c r="D44" s="13">
        <v>66822797</v>
      </c>
      <c r="E44" s="17"/>
    </row>
    <row r="45" spans="1:6">
      <c r="A45" s="4" t="s">
        <v>76</v>
      </c>
      <c r="B45" s="4"/>
      <c r="C45" s="13">
        <v>0</v>
      </c>
      <c r="D45" s="13">
        <v>0</v>
      </c>
    </row>
    <row r="46" spans="1:6">
      <c r="A46" s="4" t="s">
        <v>47</v>
      </c>
      <c r="B46" s="4"/>
      <c r="C46" s="13">
        <v>16529068</v>
      </c>
      <c r="D46" s="13">
        <v>17106927</v>
      </c>
      <c r="E46" s="17"/>
      <c r="F46" s="17"/>
    </row>
    <row r="47" spans="1:6" ht="27.6">
      <c r="A47" s="8" t="s">
        <v>33</v>
      </c>
      <c r="B47" s="8"/>
      <c r="C47" s="10">
        <v>2184576</v>
      </c>
      <c r="D47" s="13">
        <v>605572</v>
      </c>
      <c r="E47" s="41"/>
    </row>
    <row r="48" spans="1:6">
      <c r="A48" s="8" t="s">
        <v>73</v>
      </c>
      <c r="B48" s="8"/>
      <c r="C48" s="10">
        <v>492404</v>
      </c>
      <c r="D48" s="13">
        <v>1375471</v>
      </c>
      <c r="E48" s="41"/>
    </row>
    <row r="49" spans="1:5" ht="15" thickBot="1">
      <c r="A49" s="6" t="s">
        <v>5</v>
      </c>
      <c r="B49" s="6"/>
      <c r="C49" s="14">
        <v>105935619</v>
      </c>
      <c r="D49" s="14">
        <v>71575124</v>
      </c>
      <c r="E49" s="17"/>
    </row>
    <row r="50" spans="1:5">
      <c r="A50" s="2"/>
      <c r="B50" s="2"/>
      <c r="E50" s="17"/>
    </row>
    <row r="51" spans="1:5" ht="15" thickBot="1">
      <c r="A51" s="7" t="s">
        <v>3</v>
      </c>
      <c r="B51" s="7"/>
      <c r="C51" s="12">
        <f>SUM(C44:C49)</f>
        <v>197952490</v>
      </c>
      <c r="D51" s="12">
        <f>SUM(D44:D49)</f>
        <v>157485891</v>
      </c>
    </row>
    <row r="52" spans="1:5" ht="15" thickTop="1">
      <c r="A52" s="2" t="s">
        <v>34</v>
      </c>
      <c r="B52" s="2"/>
    </row>
    <row r="53" spans="1:5" ht="15" thickBot="1">
      <c r="A53" s="7" t="s">
        <v>35</v>
      </c>
      <c r="B53" s="7"/>
      <c r="C53" s="12">
        <f>C41+C51</f>
        <v>2395845950</v>
      </c>
      <c r="D53" s="12">
        <f>D41+D51</f>
        <v>1570151809</v>
      </c>
    </row>
    <row r="54" spans="1:5" ht="15" thickTop="1">
      <c r="C54" s="18"/>
      <c r="D54" s="18"/>
    </row>
    <row r="56" spans="1:5">
      <c r="A56" s="9" t="s">
        <v>77</v>
      </c>
      <c r="B56" s="9"/>
    </row>
    <row r="57" spans="1:5">
      <c r="A57" s="9"/>
      <c r="B57" s="9"/>
    </row>
    <row r="58" spans="1:5">
      <c r="A58" s="9" t="s">
        <v>78</v>
      </c>
      <c r="B58" s="9"/>
    </row>
    <row r="61" spans="1:5">
      <c r="A61" s="82" t="s">
        <v>70</v>
      </c>
      <c r="B61" s="82"/>
      <c r="C61" s="82"/>
      <c r="D61" s="82"/>
    </row>
    <row r="62" spans="1:5">
      <c r="A62" s="1" t="s">
        <v>8</v>
      </c>
      <c r="B62" s="1"/>
      <c r="C62" s="19"/>
      <c r="D62" s="46"/>
    </row>
  </sheetData>
  <mergeCells count="1">
    <mergeCell ref="A61:D61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J49"/>
  <sheetViews>
    <sheetView view="pageBreakPreview" topLeftCell="A18" zoomScale="106" zoomScaleNormal="100" zoomScaleSheetLayoutView="106" workbookViewId="0">
      <selection activeCell="C40" sqref="C40:C41"/>
    </sheetView>
  </sheetViews>
  <sheetFormatPr defaultRowHeight="14.4"/>
  <cols>
    <col min="1" max="1" width="92.88671875" customWidth="1"/>
    <col min="2" max="2" width="4.5546875" customWidth="1"/>
    <col min="3" max="3" width="18" bestFit="1" customWidth="1"/>
    <col min="4" max="4" width="2" customWidth="1"/>
    <col min="5" max="5" width="18" bestFit="1" customWidth="1"/>
    <col min="6" max="6" width="10.33203125" bestFit="1" customWidth="1"/>
    <col min="7" max="7" width="11.33203125" bestFit="1" customWidth="1"/>
    <col min="9" max="9" width="10.33203125" bestFit="1" customWidth="1"/>
  </cols>
  <sheetData>
    <row r="1" spans="1:5">
      <c r="A1" s="20"/>
      <c r="B1" s="20"/>
      <c r="C1" s="21"/>
      <c r="D1" s="2"/>
      <c r="E1" s="21"/>
    </row>
    <row r="2" spans="1:5">
      <c r="A2" s="20"/>
      <c r="B2" s="20"/>
      <c r="D2" s="2"/>
    </row>
    <row r="3" spans="1:5">
      <c r="A3" s="22" t="s">
        <v>0</v>
      </c>
      <c r="B3" s="22"/>
      <c r="D3" s="2"/>
    </row>
    <row r="4" spans="1:5">
      <c r="A4" s="20"/>
      <c r="B4" s="20"/>
      <c r="C4" s="21"/>
      <c r="D4" s="2"/>
      <c r="E4" s="21"/>
    </row>
    <row r="5" spans="1:5" ht="42" thickBot="1">
      <c r="A5" s="15" t="s">
        <v>80</v>
      </c>
      <c r="B5" s="15"/>
      <c r="C5" s="3" t="s">
        <v>81</v>
      </c>
      <c r="D5" s="23"/>
      <c r="E5" s="3" t="s">
        <v>81</v>
      </c>
    </row>
    <row r="6" spans="1:5">
      <c r="A6" s="4" t="s">
        <v>36</v>
      </c>
      <c r="B6" s="4">
        <v>8</v>
      </c>
      <c r="C6" s="10">
        <v>37401622</v>
      </c>
      <c r="D6" s="10"/>
      <c r="E6" s="10">
        <v>1054622</v>
      </c>
    </row>
    <row r="7" spans="1:5" ht="27.6">
      <c r="A7" s="8" t="s">
        <v>37</v>
      </c>
      <c r="B7" s="8">
        <v>8</v>
      </c>
      <c r="C7" s="10">
        <v>55931134</v>
      </c>
      <c r="D7" s="10"/>
      <c r="E7" s="10">
        <v>9244038</v>
      </c>
    </row>
    <row r="8" spans="1:5" ht="15" thickBot="1">
      <c r="A8" s="6" t="s">
        <v>38</v>
      </c>
      <c r="B8" s="6">
        <v>8</v>
      </c>
      <c r="C8" s="24">
        <v>-62806968</v>
      </c>
      <c r="D8" s="24"/>
      <c r="E8" s="24">
        <v>-8393167</v>
      </c>
    </row>
    <row r="9" spans="1:5">
      <c r="A9" s="2" t="s">
        <v>49</v>
      </c>
      <c r="B9" s="2">
        <v>8</v>
      </c>
      <c r="C9" s="25">
        <f>SUM(C6:C8)</f>
        <v>30525788</v>
      </c>
      <c r="D9" s="25">
        <f t="shared" ref="D9" si="0">D6+D7+D8</f>
        <v>0</v>
      </c>
      <c r="E9" s="25">
        <f>SUM(E6:E8)</f>
        <v>1905493</v>
      </c>
    </row>
    <row r="10" spans="1:5">
      <c r="A10" s="2"/>
      <c r="B10" s="2"/>
      <c r="C10" s="25"/>
      <c r="D10" s="25"/>
      <c r="E10" s="25"/>
    </row>
    <row r="11" spans="1:5" ht="15" thickBot="1">
      <c r="A11" s="6" t="s">
        <v>68</v>
      </c>
      <c r="B11" s="6"/>
      <c r="C11" s="24">
        <v>-8186834</v>
      </c>
      <c r="D11" s="26"/>
      <c r="E11" s="24">
        <v>-438953</v>
      </c>
    </row>
    <row r="12" spans="1:5">
      <c r="A12" s="2" t="s">
        <v>69</v>
      </c>
      <c r="B12" s="2"/>
      <c r="C12" s="27">
        <f>C9+C11</f>
        <v>22338954</v>
      </c>
      <c r="D12" s="25"/>
      <c r="E12" s="25">
        <f>E9+E11</f>
        <v>1466540</v>
      </c>
    </row>
    <row r="13" spans="1:5">
      <c r="A13" s="4" t="s">
        <v>56</v>
      </c>
      <c r="B13" s="4"/>
      <c r="C13" s="10">
        <v>38454358</v>
      </c>
      <c r="D13" s="25"/>
      <c r="E13" s="28"/>
    </row>
    <row r="14" spans="1:5" ht="15" thickBot="1">
      <c r="A14" s="6" t="s">
        <v>57</v>
      </c>
      <c r="B14" s="6"/>
      <c r="C14" s="24">
        <v>-1773794</v>
      </c>
      <c r="D14" s="26"/>
      <c r="E14" s="29"/>
    </row>
    <row r="15" spans="1:5">
      <c r="A15" s="30" t="s">
        <v>58</v>
      </c>
      <c r="B15" s="30"/>
      <c r="C15" s="31">
        <f>SUM(C13:C14)</f>
        <v>36680564</v>
      </c>
      <c r="D15" s="25"/>
      <c r="E15" s="31">
        <f>SUM(E13:E14)</f>
        <v>0</v>
      </c>
    </row>
    <row r="16" spans="1:5" ht="15" thickBot="1">
      <c r="A16" s="32" t="s">
        <v>59</v>
      </c>
      <c r="B16" s="32"/>
      <c r="C16" s="24">
        <v>-8251915</v>
      </c>
      <c r="D16" s="26"/>
      <c r="E16" s="29"/>
    </row>
    <row r="17" spans="1:7" ht="15" thickBot="1">
      <c r="A17" s="33" t="s">
        <v>60</v>
      </c>
      <c r="B17" s="33"/>
      <c r="C17" s="34">
        <f>SUM(C15:C16)</f>
        <v>28428649</v>
      </c>
      <c r="D17" s="35"/>
      <c r="E17" s="34">
        <f>SUM(E15:E16)</f>
        <v>0</v>
      </c>
    </row>
    <row r="18" spans="1:7">
      <c r="A18" s="36" t="s">
        <v>61</v>
      </c>
      <c r="B18" s="36"/>
      <c r="C18" s="10">
        <v>-4419558</v>
      </c>
      <c r="D18" s="25"/>
      <c r="E18" s="28"/>
    </row>
    <row r="19" spans="1:7" ht="15" thickBot="1">
      <c r="A19" s="32" t="s">
        <v>62</v>
      </c>
      <c r="B19" s="32"/>
      <c r="C19" s="24">
        <v>-5639371</v>
      </c>
      <c r="D19" s="26"/>
      <c r="E19" s="29"/>
    </row>
    <row r="20" spans="1:7" ht="15" thickBot="1">
      <c r="A20" s="37" t="s">
        <v>63</v>
      </c>
      <c r="B20" s="30"/>
      <c r="C20" s="38">
        <f>SUM(C18:C19)</f>
        <v>-10058929</v>
      </c>
      <c r="D20" s="25"/>
      <c r="E20" s="38">
        <f>SUM(E18:E19)</f>
        <v>0</v>
      </c>
    </row>
    <row r="21" spans="1:7">
      <c r="A21" s="39" t="s">
        <v>64</v>
      </c>
      <c r="B21" s="39"/>
      <c r="C21" s="40">
        <f>C20+C17</f>
        <v>18369720</v>
      </c>
      <c r="D21" s="40"/>
      <c r="E21" s="40">
        <f>E20+E17</f>
        <v>0</v>
      </c>
      <c r="G21" s="41"/>
    </row>
    <row r="22" spans="1:7">
      <c r="A22" s="2"/>
      <c r="B22" s="2"/>
      <c r="C22" s="25"/>
      <c r="D22" s="25"/>
      <c r="E22" s="25"/>
      <c r="G22" s="41"/>
    </row>
    <row r="23" spans="1:7">
      <c r="A23" s="4" t="s">
        <v>39</v>
      </c>
      <c r="B23" s="4">
        <v>9</v>
      </c>
      <c r="C23" s="10">
        <v>28212633</v>
      </c>
      <c r="D23" s="10"/>
      <c r="E23" s="10">
        <v>2075412</v>
      </c>
    </row>
    <row r="24" spans="1:7">
      <c r="A24" s="4" t="s">
        <v>40</v>
      </c>
      <c r="B24" s="4">
        <v>9</v>
      </c>
      <c r="C24" s="10">
        <v>-30951419</v>
      </c>
      <c r="D24" s="10"/>
      <c r="E24" s="10">
        <v>-1232731</v>
      </c>
    </row>
    <row r="25" spans="1:7">
      <c r="A25" s="4" t="s">
        <v>65</v>
      </c>
      <c r="B25" s="4"/>
      <c r="C25" s="10">
        <v>0</v>
      </c>
      <c r="D25" s="10"/>
      <c r="E25" s="10"/>
    </row>
    <row r="26" spans="1:7">
      <c r="A26" s="4" t="s">
        <v>66</v>
      </c>
      <c r="B26" s="4"/>
      <c r="C26" s="10">
        <v>5590809</v>
      </c>
      <c r="D26" s="10"/>
      <c r="E26" s="10"/>
    </row>
    <row r="27" spans="1:7">
      <c r="A27" s="4" t="s">
        <v>41</v>
      </c>
      <c r="B27" s="4"/>
      <c r="C27" s="10">
        <v>-9573982</v>
      </c>
      <c r="D27" s="28"/>
      <c r="E27" s="28">
        <v>2938116</v>
      </c>
    </row>
    <row r="28" spans="1:7">
      <c r="A28" s="4" t="s">
        <v>67</v>
      </c>
      <c r="B28" s="4"/>
      <c r="C28" s="10">
        <v>0</v>
      </c>
      <c r="D28" s="28"/>
      <c r="E28" s="28"/>
    </row>
    <row r="29" spans="1:7">
      <c r="A29" s="4" t="s">
        <v>42</v>
      </c>
      <c r="B29" s="4"/>
      <c r="C29" s="10">
        <v>20703731</v>
      </c>
      <c r="D29" s="28"/>
      <c r="E29" s="28">
        <v>201298</v>
      </c>
    </row>
    <row r="30" spans="1:7">
      <c r="A30" s="4" t="s">
        <v>43</v>
      </c>
      <c r="B30" s="4"/>
      <c r="C30" s="10">
        <v>1107923</v>
      </c>
      <c r="D30" s="10"/>
      <c r="E30" s="10">
        <v>6026</v>
      </c>
    </row>
    <row r="31" spans="1:7" ht="15" thickBot="1">
      <c r="A31" s="4" t="s">
        <v>6</v>
      </c>
      <c r="B31" s="4"/>
      <c r="C31" s="10">
        <f>1952483.24-99750+404809+1</f>
        <v>2257543.2400000002</v>
      </c>
      <c r="D31" s="10"/>
      <c r="E31" s="10">
        <v>14962</v>
      </c>
    </row>
    <row r="32" spans="1:7">
      <c r="A32" s="42"/>
      <c r="B32" s="42"/>
      <c r="C32" s="43"/>
      <c r="D32" s="43"/>
      <c r="E32" s="43"/>
    </row>
    <row r="33" spans="1:10" ht="15" thickBot="1">
      <c r="A33" s="23" t="s">
        <v>44</v>
      </c>
      <c r="B33" s="23"/>
      <c r="C33" s="44">
        <f>SUM(C23:C32)</f>
        <v>17347238.240000002</v>
      </c>
      <c r="D33" s="44"/>
      <c r="E33" s="44">
        <f>SUM(E23:E32)</f>
        <v>4003083</v>
      </c>
      <c r="G33" s="41"/>
      <c r="H33" s="41"/>
    </row>
    <row r="34" spans="1:10">
      <c r="A34" s="4"/>
      <c r="B34" s="4"/>
      <c r="C34" s="10"/>
      <c r="D34" s="28"/>
      <c r="E34" s="10"/>
    </row>
    <row r="35" spans="1:10" ht="15" thickBot="1">
      <c r="A35" s="6" t="s">
        <v>4</v>
      </c>
      <c r="B35" s="6">
        <v>10</v>
      </c>
      <c r="C35" s="24">
        <v>-24371177</v>
      </c>
      <c r="D35" s="24"/>
      <c r="E35" s="24">
        <v>-2760265</v>
      </c>
    </row>
    <row r="36" spans="1:10">
      <c r="A36" s="4" t="s">
        <v>45</v>
      </c>
      <c r="B36" s="4"/>
      <c r="C36" s="10">
        <f>C12+C33+C35+C20+C17</f>
        <v>33684735.240000002</v>
      </c>
      <c r="D36" s="10">
        <f>D21+D33+D35</f>
        <v>0</v>
      </c>
      <c r="E36" s="10">
        <f>E12+E33+E35+E21</f>
        <v>2709358</v>
      </c>
      <c r="F36" s="41"/>
      <c r="G36" s="41"/>
      <c r="I36" s="41"/>
      <c r="J36" s="41"/>
    </row>
    <row r="37" spans="1:10" ht="15" thickBot="1">
      <c r="A37" s="6" t="s">
        <v>7</v>
      </c>
      <c r="B37" s="6"/>
      <c r="C37" s="24">
        <v>-207307</v>
      </c>
      <c r="D37" s="24"/>
      <c r="E37" s="24"/>
    </row>
    <row r="38" spans="1:10">
      <c r="A38" s="4"/>
      <c r="B38" s="4"/>
      <c r="C38" s="10"/>
      <c r="D38" s="28"/>
      <c r="E38" s="10"/>
    </row>
    <row r="39" spans="1:10" ht="15" thickBot="1">
      <c r="A39" s="7" t="s">
        <v>46</v>
      </c>
      <c r="B39" s="7"/>
      <c r="C39" s="45">
        <f>C36+C37</f>
        <v>33477428.240000002</v>
      </c>
      <c r="D39" s="45">
        <f>D36+D37</f>
        <v>0</v>
      </c>
      <c r="E39" s="45">
        <f>E36+E37</f>
        <v>2709358</v>
      </c>
    </row>
    <row r="40" spans="1:10" ht="15" thickTop="1">
      <c r="A40" s="2"/>
      <c r="B40" s="2"/>
      <c r="C40" s="5"/>
      <c r="D40" s="4"/>
      <c r="E40" s="38"/>
    </row>
    <row r="41" spans="1:10">
      <c r="A41" s="2"/>
      <c r="B41" s="2"/>
      <c r="C41" s="5"/>
      <c r="D41" s="4"/>
      <c r="E41" s="21"/>
    </row>
    <row r="42" spans="1:10">
      <c r="C42" s="41"/>
    </row>
    <row r="43" spans="1:10">
      <c r="A43" s="9" t="str">
        <f>ББ!A56</f>
        <v>Заместитель Председателя Правления _____________________________ /Салыкбаев А.К. Дата  10.07.2023г.</v>
      </c>
      <c r="B43" s="9"/>
    </row>
    <row r="44" spans="1:10">
      <c r="A44" s="9"/>
      <c r="B44" s="9"/>
    </row>
    <row r="45" spans="1:10">
      <c r="A45" s="9" t="str">
        <f>ББ!A58</f>
        <v>Главный бухгалтер ________________________________ / Хон Т.Э. Дата 10.07.2023 г.</v>
      </c>
      <c r="B45" s="9"/>
    </row>
    <row r="48" spans="1:10">
      <c r="A48" s="82" t="s">
        <v>70</v>
      </c>
      <c r="B48" s="82"/>
      <c r="C48" s="82"/>
      <c r="D48" s="82"/>
    </row>
    <row r="49" spans="1:4">
      <c r="A49" s="1" t="s">
        <v>8</v>
      </c>
      <c r="B49" s="1"/>
      <c r="C49" s="19"/>
      <c r="D49" s="46"/>
    </row>
  </sheetData>
  <mergeCells count="1">
    <mergeCell ref="A48:D48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DB11-8305-4FA5-9ED5-B9A35CCA6D85}">
  <dimension ref="A1:F73"/>
  <sheetViews>
    <sheetView topLeftCell="A58" workbookViewId="0">
      <selection activeCell="E10" sqref="E1:H1048576"/>
    </sheetView>
  </sheetViews>
  <sheetFormatPr defaultColWidth="9.109375" defaultRowHeight="14.4"/>
  <cols>
    <col min="1" max="1" width="80.44140625" style="98" customWidth="1"/>
    <col min="2" max="2" width="16.33203125" style="87" customWidth="1"/>
    <col min="3" max="3" width="16.88671875" style="87" customWidth="1"/>
    <col min="4" max="4" width="9.109375" style="87"/>
    <col min="5" max="5" width="9.6640625" style="87" bestFit="1" customWidth="1"/>
    <col min="6" max="6" width="10.5546875" style="87" bestFit="1" customWidth="1"/>
    <col min="7" max="16384" width="9.109375" style="87"/>
  </cols>
  <sheetData>
    <row r="1" spans="1:3">
      <c r="A1" s="86"/>
    </row>
    <row r="2" spans="1:3">
      <c r="A2" s="86"/>
    </row>
    <row r="3" spans="1:3">
      <c r="A3" s="88" t="s">
        <v>0</v>
      </c>
    </row>
    <row r="4" spans="1:3" ht="74.25" customHeight="1" thickBot="1">
      <c r="A4" s="89" t="s">
        <v>143</v>
      </c>
      <c r="B4" s="90" t="s">
        <v>81</v>
      </c>
      <c r="C4" s="90" t="s">
        <v>144</v>
      </c>
    </row>
    <row r="5" spans="1:3">
      <c r="A5" s="91" t="s">
        <v>83</v>
      </c>
    </row>
    <row r="6" spans="1:3">
      <c r="A6" s="86" t="s">
        <v>84</v>
      </c>
      <c r="B6" s="92">
        <v>33684735</v>
      </c>
      <c r="C6" s="92">
        <v>2709358</v>
      </c>
    </row>
    <row r="7" spans="1:3">
      <c r="A7" s="86" t="s">
        <v>85</v>
      </c>
      <c r="B7" s="92"/>
    </row>
    <row r="8" spans="1:3" ht="27.6">
      <c r="A8" s="86" t="s">
        <v>86</v>
      </c>
      <c r="B8" s="92">
        <v>-6370991</v>
      </c>
      <c r="C8" s="92">
        <v>-790954</v>
      </c>
    </row>
    <row r="9" spans="1:3" ht="27.6">
      <c r="A9" s="86" t="s">
        <v>145</v>
      </c>
      <c r="B9" s="92">
        <v>1508268</v>
      </c>
      <c r="C9" s="92"/>
    </row>
    <row r="10" spans="1:3" ht="27.6">
      <c r="A10" s="86" t="s">
        <v>87</v>
      </c>
      <c r="B10" s="92"/>
      <c r="C10" s="92">
        <v>438953</v>
      </c>
    </row>
    <row r="11" spans="1:3">
      <c r="A11" s="86" t="s">
        <v>88</v>
      </c>
      <c r="B11" s="92"/>
      <c r="C11" s="92">
        <v>-403418</v>
      </c>
    </row>
    <row r="12" spans="1:3">
      <c r="A12" s="86" t="s">
        <v>89</v>
      </c>
      <c r="B12" s="92">
        <v>-8186835</v>
      </c>
      <c r="C12" s="92">
        <v>0</v>
      </c>
    </row>
    <row r="13" spans="1:3">
      <c r="A13" s="86" t="s">
        <v>90</v>
      </c>
      <c r="B13" s="92">
        <v>8251915</v>
      </c>
      <c r="C13" s="92">
        <v>0</v>
      </c>
    </row>
    <row r="14" spans="1:3">
      <c r="A14" s="86" t="s">
        <v>63</v>
      </c>
      <c r="B14" s="92">
        <v>10058929</v>
      </c>
      <c r="C14" s="92">
        <v>0</v>
      </c>
    </row>
    <row r="15" spans="1:3">
      <c r="A15" s="86" t="s">
        <v>91</v>
      </c>
      <c r="B15" s="92">
        <v>-851028</v>
      </c>
      <c r="C15" s="92">
        <v>138304</v>
      </c>
    </row>
    <row r="16" spans="1:3">
      <c r="A16" s="86" t="s">
        <v>92</v>
      </c>
      <c r="B16" s="92">
        <v>-2310370</v>
      </c>
      <c r="C16" s="92">
        <v>91452</v>
      </c>
    </row>
    <row r="17" spans="1:6">
      <c r="A17" s="86" t="s">
        <v>93</v>
      </c>
      <c r="B17" s="92">
        <v>744247</v>
      </c>
      <c r="C17" s="92">
        <v>0</v>
      </c>
    </row>
    <row r="18" spans="1:6">
      <c r="A18" s="86" t="s">
        <v>94</v>
      </c>
      <c r="B18" s="92">
        <v>-19301041</v>
      </c>
      <c r="C18" s="92">
        <v>8366</v>
      </c>
    </row>
    <row r="19" spans="1:6">
      <c r="A19" s="86" t="s">
        <v>95</v>
      </c>
      <c r="B19" s="92"/>
      <c r="C19" s="92">
        <v>103383</v>
      </c>
    </row>
    <row r="20" spans="1:6" ht="15" thickBot="1">
      <c r="A20" s="93" t="s">
        <v>96</v>
      </c>
      <c r="B20" s="94"/>
      <c r="C20" s="94">
        <v>-2633265</v>
      </c>
    </row>
    <row r="21" spans="1:6">
      <c r="A21" s="86"/>
      <c r="B21" s="92"/>
    </row>
    <row r="22" spans="1:6">
      <c r="A22" s="91" t="s">
        <v>97</v>
      </c>
      <c r="B22" s="95">
        <f>SUM(B6:B20)</f>
        <v>17227829</v>
      </c>
      <c r="C22" s="95">
        <f>SUM(C6:C20)</f>
        <v>-337821</v>
      </c>
      <c r="F22" s="92"/>
    </row>
    <row r="23" spans="1:6">
      <c r="A23" s="91" t="s">
        <v>98</v>
      </c>
      <c r="B23" s="92"/>
    </row>
    <row r="24" spans="1:6">
      <c r="A24" s="91" t="s">
        <v>99</v>
      </c>
      <c r="B24" s="92"/>
    </row>
    <row r="25" spans="1:6">
      <c r="A25" s="91" t="s">
        <v>100</v>
      </c>
      <c r="B25" s="96">
        <f>SUM(B26:B32)</f>
        <v>-745103875</v>
      </c>
      <c r="C25" s="96">
        <f>SUM(C26:C32)</f>
        <v>-35296403</v>
      </c>
    </row>
    <row r="26" spans="1:6">
      <c r="A26" s="86" t="s">
        <v>15</v>
      </c>
      <c r="B26" s="92">
        <v>7205339</v>
      </c>
      <c r="C26" s="92">
        <v>-805983</v>
      </c>
    </row>
    <row r="27" spans="1:6">
      <c r="A27" s="86" t="s">
        <v>101</v>
      </c>
      <c r="B27" s="92">
        <v>0</v>
      </c>
      <c r="C27" s="92">
        <v>0</v>
      </c>
    </row>
    <row r="28" spans="1:6">
      <c r="A28" s="86" t="s">
        <v>102</v>
      </c>
      <c r="B28" s="92">
        <v>-567694026</v>
      </c>
      <c r="C28" s="92">
        <v>-8346091</v>
      </c>
    </row>
    <row r="29" spans="1:6">
      <c r="A29" s="86" t="s">
        <v>103</v>
      </c>
      <c r="B29" s="92">
        <v>-444519</v>
      </c>
      <c r="C29" s="92">
        <v>-669498</v>
      </c>
    </row>
    <row r="30" spans="1:6">
      <c r="A30" s="86" t="s">
        <v>104</v>
      </c>
      <c r="B30" s="92">
        <v>-177072504</v>
      </c>
      <c r="C30" s="92">
        <v>-24590421</v>
      </c>
    </row>
    <row r="31" spans="1:6">
      <c r="A31" s="86" t="s">
        <v>52</v>
      </c>
      <c r="B31" s="92">
        <v>-2944475</v>
      </c>
      <c r="C31" s="92">
        <v>0</v>
      </c>
    </row>
    <row r="32" spans="1:6">
      <c r="A32" s="86" t="s">
        <v>1</v>
      </c>
      <c r="B32" s="92">
        <v>-4153690</v>
      </c>
      <c r="C32" s="92">
        <v>-884410</v>
      </c>
    </row>
    <row r="33" spans="1:6">
      <c r="A33" s="91" t="s">
        <v>105</v>
      </c>
      <c r="B33" s="96">
        <f>SUM(B34:B38)</f>
        <v>716473689</v>
      </c>
      <c r="C33" s="96">
        <f>SUM(C34:C38)</f>
        <v>37423305</v>
      </c>
    </row>
    <row r="34" spans="1:6">
      <c r="A34" s="86" t="s">
        <v>106</v>
      </c>
      <c r="B34" s="92">
        <v>600945729</v>
      </c>
      <c r="C34" s="92">
        <v>16495383</v>
      </c>
    </row>
    <row r="35" spans="1:6">
      <c r="A35" s="86" t="s">
        <v>107</v>
      </c>
      <c r="B35" s="92">
        <v>103289243</v>
      </c>
      <c r="C35" s="92">
        <v>16692766</v>
      </c>
    </row>
    <row r="36" spans="1:6">
      <c r="A36" s="86" t="s">
        <v>27</v>
      </c>
      <c r="B36" s="92">
        <v>5245582</v>
      </c>
      <c r="C36" s="92">
        <v>527454</v>
      </c>
    </row>
    <row r="37" spans="1:6">
      <c r="A37" s="86" t="s">
        <v>108</v>
      </c>
      <c r="B37" s="92">
        <v>3691583</v>
      </c>
      <c r="C37" s="92">
        <v>2936134</v>
      </c>
    </row>
    <row r="38" spans="1:6" ht="15" thickBot="1">
      <c r="A38" s="93" t="s">
        <v>109</v>
      </c>
      <c r="B38" s="94">
        <f>906114+2395438</f>
        <v>3301552</v>
      </c>
      <c r="C38" s="94">
        <v>771568</v>
      </c>
    </row>
    <row r="39" spans="1:6" ht="27.6">
      <c r="A39" s="91" t="s">
        <v>110</v>
      </c>
      <c r="B39" s="95">
        <f>B25+B33+B22</f>
        <v>-11402357</v>
      </c>
      <c r="C39" s="95">
        <f>C25+C33+C22</f>
        <v>1789081</v>
      </c>
      <c r="F39" s="92"/>
    </row>
    <row r="40" spans="1:6" ht="12.6" customHeight="1">
      <c r="A40" s="97"/>
      <c r="B40" s="92"/>
    </row>
    <row r="41" spans="1:6" ht="12.6" customHeight="1">
      <c r="B41" s="92"/>
    </row>
    <row r="42" spans="1:6" ht="12.6" customHeight="1">
      <c r="A42" s="86" t="s">
        <v>111</v>
      </c>
      <c r="B42" s="92">
        <v>-207307</v>
      </c>
      <c r="C42" s="92">
        <v>-110651</v>
      </c>
    </row>
    <row r="43" spans="1:6" ht="15" thickBot="1">
      <c r="A43" s="93" t="s">
        <v>61</v>
      </c>
      <c r="B43" s="94">
        <v>-4419558</v>
      </c>
      <c r="C43" s="94">
        <v>0</v>
      </c>
    </row>
    <row r="44" spans="1:6">
      <c r="A44" s="86"/>
    </row>
    <row r="45" spans="1:6" ht="15" thickBot="1">
      <c r="A45" s="99" t="s">
        <v>112</v>
      </c>
      <c r="B45" s="100">
        <f>SUM(B39:B43)</f>
        <v>-16029222</v>
      </c>
      <c r="C45" s="100">
        <f>SUM(C39:C43)</f>
        <v>1678430</v>
      </c>
    </row>
    <row r="46" spans="1:6">
      <c r="A46" s="86"/>
    </row>
    <row r="47" spans="1:6">
      <c r="A47" s="91" t="s">
        <v>113</v>
      </c>
    </row>
    <row r="48" spans="1:6" ht="12.9" customHeight="1">
      <c r="A48" s="86" t="s">
        <v>114</v>
      </c>
      <c r="B48" s="92">
        <v>-4314487</v>
      </c>
      <c r="C48" s="92">
        <v>-291745</v>
      </c>
    </row>
    <row r="49" spans="1:3" ht="12.9" customHeight="1">
      <c r="A49" s="86" t="s">
        <v>115</v>
      </c>
      <c r="B49" s="92">
        <v>86740284</v>
      </c>
      <c r="C49" s="92">
        <v>0</v>
      </c>
    </row>
    <row r="50" spans="1:3">
      <c r="A50" s="86" t="s">
        <v>116</v>
      </c>
      <c r="B50" s="92">
        <v>62574</v>
      </c>
      <c r="C50" s="92">
        <v>0</v>
      </c>
    </row>
    <row r="51" spans="1:3">
      <c r="A51" s="86" t="s">
        <v>117</v>
      </c>
      <c r="B51" s="92">
        <v>-138840246</v>
      </c>
      <c r="C51" s="92">
        <v>0</v>
      </c>
    </row>
    <row r="52" spans="1:3" ht="15" thickBot="1">
      <c r="A52" s="93" t="s">
        <v>118</v>
      </c>
      <c r="B52" s="94">
        <v>-5988020</v>
      </c>
      <c r="C52" s="94">
        <v>0</v>
      </c>
    </row>
    <row r="53" spans="1:3">
      <c r="A53" s="86"/>
    </row>
    <row r="54" spans="1:3" ht="15" thickBot="1">
      <c r="A54" s="99" t="s">
        <v>119</v>
      </c>
      <c r="B54" s="100">
        <f>SUM(B48:B52)</f>
        <v>-62339895</v>
      </c>
      <c r="C54" s="100">
        <f>SUM(C48:C50)</f>
        <v>-291745</v>
      </c>
    </row>
    <row r="55" spans="1:3" ht="12.9" customHeight="1">
      <c r="A55" s="91" t="s">
        <v>120</v>
      </c>
    </row>
    <row r="56" spans="1:3">
      <c r="A56" s="86" t="s">
        <v>121</v>
      </c>
      <c r="B56" s="92"/>
      <c r="C56" s="92">
        <v>-117936</v>
      </c>
    </row>
    <row r="57" spans="1:3">
      <c r="A57" s="86" t="s">
        <v>122</v>
      </c>
      <c r="B57" s="92">
        <v>5988026</v>
      </c>
      <c r="C57" s="92">
        <v>0</v>
      </c>
    </row>
    <row r="58" spans="1:3" ht="27.6">
      <c r="A58" s="86" t="s">
        <v>123</v>
      </c>
      <c r="B58" s="92">
        <v>59850928</v>
      </c>
      <c r="C58" s="92">
        <v>0</v>
      </c>
    </row>
    <row r="59" spans="1:3">
      <c r="A59" s="86"/>
    </row>
    <row r="60" spans="1:3" ht="15" thickBot="1">
      <c r="A60" s="99" t="s">
        <v>124</v>
      </c>
      <c r="B60" s="100">
        <f>SUM(B56:B58)</f>
        <v>65838954</v>
      </c>
      <c r="C60" s="100">
        <f>SUM(C56:C58)</f>
        <v>-117936</v>
      </c>
    </row>
    <row r="61" spans="1:3">
      <c r="A61" s="86"/>
    </row>
    <row r="62" spans="1:3" ht="15" thickBot="1">
      <c r="A62" s="93" t="s">
        <v>125</v>
      </c>
      <c r="B62" s="101">
        <f>B60+B54+B45</f>
        <v>-12530163</v>
      </c>
      <c r="C62" s="100">
        <f>C45+C54+C60</f>
        <v>1268749</v>
      </c>
    </row>
    <row r="63" spans="1:3">
      <c r="A63" s="102" t="s">
        <v>126</v>
      </c>
      <c r="B63" s="92"/>
      <c r="C63" s="92">
        <v>-387</v>
      </c>
    </row>
    <row r="64" spans="1:3" ht="15" thickBot="1">
      <c r="A64" s="99" t="s">
        <v>127</v>
      </c>
      <c r="B64" s="103">
        <v>263348476</v>
      </c>
      <c r="C64" s="103">
        <v>44341086</v>
      </c>
    </row>
    <row r="65" spans="1:5" ht="13.5" customHeight="1" thickBot="1">
      <c r="A65" s="99" t="s">
        <v>128</v>
      </c>
      <c r="B65" s="104">
        <v>250818313</v>
      </c>
      <c r="C65" s="100">
        <v>45609449</v>
      </c>
      <c r="E65" s="92"/>
    </row>
    <row r="66" spans="1:5" ht="13.5" customHeight="1">
      <c r="A66" s="91"/>
      <c r="B66" s="105">
        <f>B65-B64-B62</f>
        <v>0</v>
      </c>
      <c r="C66" s="105"/>
      <c r="E66" s="92"/>
    </row>
    <row r="67" spans="1:5">
      <c r="B67" s="92"/>
      <c r="C67" s="92"/>
    </row>
    <row r="68" spans="1:5">
      <c r="A68" s="106" t="s">
        <v>142</v>
      </c>
    </row>
    <row r="69" spans="1:5">
      <c r="A69" s="106"/>
    </row>
    <row r="70" spans="1:5">
      <c r="A70" s="106" t="s">
        <v>78</v>
      </c>
    </row>
    <row r="71" spans="1:5">
      <c r="A71" s="87"/>
    </row>
    <row r="72" spans="1:5">
      <c r="A72" s="107" t="s">
        <v>70</v>
      </c>
      <c r="B72" s="107"/>
      <c r="C72" s="107"/>
      <c r="D72" s="107"/>
    </row>
    <row r="73" spans="1:5">
      <c r="A73" s="108" t="s">
        <v>8</v>
      </c>
      <c r="B73" s="109"/>
      <c r="C73" s="110"/>
      <c r="D73" s="109"/>
    </row>
  </sheetData>
  <mergeCells count="1">
    <mergeCell ref="A72:D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5D5F-0E79-4BC8-AF57-6B4078F2A639}">
  <dimension ref="A1:AF138"/>
  <sheetViews>
    <sheetView topLeftCell="A11" workbookViewId="0">
      <selection activeCell="J20" sqref="J20"/>
    </sheetView>
  </sheetViews>
  <sheetFormatPr defaultColWidth="8.88671875" defaultRowHeight="14.4"/>
  <cols>
    <col min="1" max="1" width="56.5546875" style="50" customWidth="1"/>
    <col min="2" max="2" width="20.44140625" style="50" customWidth="1"/>
    <col min="3" max="3" width="4.33203125" style="50" customWidth="1"/>
    <col min="4" max="4" width="16.44140625" style="50" customWidth="1"/>
    <col min="5" max="5" width="3.6640625" style="50" customWidth="1"/>
    <col min="6" max="6" width="23.88671875" style="50" customWidth="1"/>
    <col min="7" max="7" width="2.6640625" style="50" customWidth="1"/>
    <col min="8" max="8" width="12.44140625" style="50" customWidth="1"/>
    <col min="9" max="9" width="5.109375" style="50" customWidth="1"/>
    <col min="10" max="10" width="17.5546875" style="50" customWidth="1"/>
    <col min="11" max="11" width="2.6640625" style="50" customWidth="1"/>
    <col min="12" max="16384" width="8.88671875" style="50"/>
  </cols>
  <sheetData>
    <row r="1" spans="1:32">
      <c r="A1" s="22" t="s">
        <v>0</v>
      </c>
    </row>
    <row r="2" spans="1:32" ht="15.6">
      <c r="A2" s="51"/>
    </row>
    <row r="3" spans="1:32">
      <c r="A3" s="52" t="s">
        <v>129</v>
      </c>
    </row>
    <row r="4" spans="1:32">
      <c r="A4" s="52" t="s">
        <v>141</v>
      </c>
    </row>
    <row r="5" spans="1:32">
      <c r="A5" s="53" t="s">
        <v>130</v>
      </c>
    </row>
    <row r="7" spans="1:32" s="55" customFormat="1" ht="24" customHeight="1">
      <c r="A7" s="84"/>
      <c r="B7" s="54" t="s">
        <v>131</v>
      </c>
      <c r="C7" s="54"/>
      <c r="D7" s="85" t="s">
        <v>47</v>
      </c>
      <c r="E7" s="54"/>
      <c r="F7" s="85" t="s">
        <v>132</v>
      </c>
      <c r="G7" s="85"/>
      <c r="H7" s="54" t="s">
        <v>73</v>
      </c>
      <c r="I7" s="54"/>
      <c r="J7" s="85" t="s">
        <v>5</v>
      </c>
    </row>
    <row r="8" spans="1:32" s="55" customFormat="1" ht="12">
      <c r="A8" s="84"/>
      <c r="B8" s="54" t="s">
        <v>133</v>
      </c>
      <c r="C8" s="54"/>
      <c r="D8" s="85"/>
      <c r="E8" s="54"/>
      <c r="F8" s="85"/>
      <c r="G8" s="85"/>
      <c r="H8" s="54"/>
      <c r="I8" s="54"/>
      <c r="J8" s="85"/>
    </row>
    <row r="9" spans="1:32" s="55" customFormat="1" ht="12">
      <c r="A9" s="56"/>
      <c r="B9" s="56"/>
      <c r="C9" s="57"/>
      <c r="D9" s="57"/>
      <c r="E9" s="57"/>
      <c r="F9" s="57"/>
      <c r="G9" s="57"/>
      <c r="H9" s="57"/>
      <c r="I9" s="57"/>
      <c r="J9" s="57"/>
    </row>
    <row r="10" spans="1:32" s="55" customFormat="1" ht="20.25" customHeight="1">
      <c r="A10" s="83" t="s">
        <v>134</v>
      </c>
      <c r="B10" s="56">
        <v>61422794</v>
      </c>
      <c r="C10" s="56"/>
      <c r="D10" s="56">
        <v>2978199</v>
      </c>
      <c r="E10" s="56"/>
      <c r="F10" s="56">
        <v>278</v>
      </c>
      <c r="G10" s="56"/>
      <c r="H10" s="56">
        <v>32010317</v>
      </c>
      <c r="I10" s="56"/>
      <c r="J10" s="56">
        <v>96411588</v>
      </c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</row>
    <row r="11" spans="1:32" s="61" customFormat="1">
      <c r="A11" s="83"/>
      <c r="B11" s="56"/>
      <c r="C11" s="56"/>
      <c r="D11" s="67"/>
      <c r="E11" s="67"/>
      <c r="F11" s="67"/>
      <c r="G11" s="56"/>
      <c r="H11" s="56"/>
      <c r="I11" s="56"/>
      <c r="J11" s="56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1:32" s="55" customFormat="1">
      <c r="A12" s="59" t="s">
        <v>135</v>
      </c>
      <c r="B12" s="67" t="s">
        <v>136</v>
      </c>
      <c r="C12" s="67"/>
      <c r="D12" s="68"/>
      <c r="E12" s="68"/>
      <c r="F12" s="68" t="s">
        <v>136</v>
      </c>
      <c r="G12" s="69"/>
      <c r="H12" s="70">
        <v>22025646</v>
      </c>
      <c r="I12" s="69"/>
      <c r="J12" s="70">
        <v>22025646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2" s="55" customFormat="1">
      <c r="A13" s="62" t="s">
        <v>137</v>
      </c>
      <c r="B13" s="68" t="s">
        <v>136</v>
      </c>
      <c r="C13" s="68"/>
      <c r="D13" s="67"/>
      <c r="E13" s="67"/>
      <c r="F13" s="68" t="s">
        <v>136</v>
      </c>
      <c r="G13" s="60"/>
      <c r="H13" s="71" t="s">
        <v>136</v>
      </c>
      <c r="I13" s="60"/>
      <c r="J13" s="71" t="s">
        <v>136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</row>
    <row r="14" spans="1:32" s="61" customFormat="1" ht="21.75" customHeight="1">
      <c r="A14" s="62" t="s">
        <v>138</v>
      </c>
      <c r="B14" s="72">
        <v>0</v>
      </c>
      <c r="C14" s="72"/>
      <c r="D14" s="68"/>
      <c r="E14" s="68"/>
      <c r="F14" s="68" t="s">
        <v>136</v>
      </c>
      <c r="G14" s="60"/>
      <c r="H14" s="65" t="s">
        <v>136</v>
      </c>
      <c r="I14" s="60"/>
      <c r="J14" s="71">
        <f>B14</f>
        <v>0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s="55" customFormat="1" ht="12" customHeight="1">
      <c r="A15" s="63" t="s">
        <v>140</v>
      </c>
      <c r="B15" s="73">
        <f>B10+B14</f>
        <v>61422794</v>
      </c>
      <c r="C15" s="73"/>
      <c r="D15" s="74"/>
      <c r="E15" s="74"/>
      <c r="F15" s="73">
        <v>278</v>
      </c>
      <c r="G15" s="74"/>
      <c r="H15" s="73">
        <f>H10+H12</f>
        <v>54035963</v>
      </c>
      <c r="I15" s="73"/>
      <c r="J15" s="73">
        <f>J10+J12+J14</f>
        <v>118437234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</row>
    <row r="16" spans="1:32" s="55" customFormat="1" ht="21" customHeight="1">
      <c r="A16" s="58"/>
      <c r="B16" s="75"/>
      <c r="C16" s="75"/>
      <c r="D16" s="56"/>
      <c r="E16" s="56"/>
      <c r="F16" s="75"/>
      <c r="G16" s="56"/>
      <c r="H16" s="75"/>
      <c r="I16" s="56"/>
      <c r="J16" s="75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</row>
    <row r="17" spans="1:32" s="55" customFormat="1">
      <c r="A17" s="58" t="s">
        <v>139</v>
      </c>
      <c r="B17" s="75">
        <f>ББ!D44</f>
        <v>66822797</v>
      </c>
      <c r="C17" s="75"/>
      <c r="D17" s="76">
        <f>ББ!D46</f>
        <v>17106927</v>
      </c>
      <c r="E17" s="56"/>
      <c r="F17" s="56">
        <f>ББ!D47</f>
        <v>605572</v>
      </c>
      <c r="G17" s="56"/>
      <c r="H17" s="73">
        <f>ББ!D48</f>
        <v>1375471</v>
      </c>
      <c r="I17" s="56"/>
      <c r="J17" s="75">
        <f>ББ!D49</f>
        <v>71575124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1:32" s="55" customFormat="1">
      <c r="A18" s="62" t="s">
        <v>135</v>
      </c>
      <c r="B18" s="68"/>
      <c r="C18" s="68"/>
      <c r="D18" s="67">
        <v>-577859</v>
      </c>
      <c r="E18" s="67"/>
      <c r="F18" s="68">
        <f>F22-F17</f>
        <v>1579004</v>
      </c>
      <c r="G18" s="67"/>
      <c r="H18" s="67">
        <v>-883067</v>
      </c>
      <c r="I18" s="77"/>
      <c r="J18" s="77">
        <v>34360494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</row>
    <row r="19" spans="1:32" s="55" customFormat="1" ht="13.5" customHeight="1">
      <c r="A19" s="62" t="s">
        <v>137</v>
      </c>
      <c r="B19" s="67" t="s">
        <v>136</v>
      </c>
      <c r="C19" s="67"/>
      <c r="D19" s="67" t="s">
        <v>136</v>
      </c>
      <c r="E19" s="67"/>
      <c r="F19" s="67" t="s">
        <v>136</v>
      </c>
      <c r="G19" s="67"/>
      <c r="H19" s="67" t="s">
        <v>136</v>
      </c>
      <c r="I19" s="67"/>
      <c r="J19" s="67" t="s">
        <v>136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</row>
    <row r="20" spans="1:32" s="61" customFormat="1" ht="15" customHeight="1" thickBot="1">
      <c r="A20" s="62" t="s">
        <v>138</v>
      </c>
      <c r="B20" s="68">
        <f>[2]ББ!B44-[2]ББ!C44</f>
        <v>5988027</v>
      </c>
      <c r="C20" s="68"/>
      <c r="D20" s="78" t="s">
        <v>136</v>
      </c>
      <c r="E20" s="68"/>
      <c r="G20" s="68"/>
      <c r="H20" s="68" t="s">
        <v>136</v>
      </c>
      <c r="I20" s="68"/>
      <c r="J20" s="68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2" s="55" customFormat="1">
      <c r="A21" s="62"/>
      <c r="B21" s="79"/>
      <c r="C21" s="65"/>
      <c r="D21" s="60"/>
      <c r="E21" s="60"/>
      <c r="F21" s="80"/>
      <c r="G21" s="60"/>
      <c r="H21" s="79"/>
      <c r="I21" s="60"/>
      <c r="J21" s="79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</row>
    <row r="22" spans="1:32" s="55" customFormat="1" ht="15" thickBot="1">
      <c r="A22" s="63" t="s">
        <v>82</v>
      </c>
      <c r="B22" s="81">
        <f>B17+B20</f>
        <v>72810824</v>
      </c>
      <c r="C22" s="73"/>
      <c r="D22" s="81">
        <f>ББ!C46</f>
        <v>16529068</v>
      </c>
      <c r="E22" s="73"/>
      <c r="F22" s="81">
        <f>ББ!C47</f>
        <v>2184576</v>
      </c>
      <c r="G22" s="74"/>
      <c r="H22" s="81">
        <f>ББ!C48</f>
        <v>492404</v>
      </c>
      <c r="I22" s="74"/>
      <c r="J22" s="81">
        <f>ББ!C49</f>
        <v>105935619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</row>
    <row r="23" spans="1:32" s="55" customFormat="1" ht="15" thickTop="1">
      <c r="B23" s="64"/>
      <c r="C23" s="64"/>
      <c r="J23" s="65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1:32" s="55" customFormat="1" ht="12">
      <c r="J24" s="65"/>
    </row>
    <row r="26" spans="1:32" s="55" customFormat="1" ht="12">
      <c r="A26" s="66" t="s">
        <v>142</v>
      </c>
      <c r="B26" s="66"/>
      <c r="J26" s="65"/>
    </row>
    <row r="27" spans="1:32" s="55" customFormat="1" ht="18.75" customHeight="1">
      <c r="A27" s="66"/>
      <c r="B27" s="66"/>
      <c r="J27" s="65"/>
    </row>
    <row r="28" spans="1:32" s="55" customFormat="1" ht="12">
      <c r="A28" s="66" t="s">
        <v>78</v>
      </c>
      <c r="B28" s="66"/>
      <c r="J28" s="65"/>
    </row>
    <row r="29" spans="1:32" s="55" customFormat="1" ht="12">
      <c r="J29" s="65"/>
    </row>
    <row r="30" spans="1:32" s="55" customFormat="1" ht="12">
      <c r="A30" s="55" t="s">
        <v>70</v>
      </c>
      <c r="J30" s="65"/>
    </row>
    <row r="31" spans="1:32" s="55" customFormat="1" ht="12">
      <c r="A31" s="55" t="s">
        <v>8</v>
      </c>
      <c r="H31" s="49"/>
      <c r="I31" s="49"/>
      <c r="J31" s="65"/>
    </row>
    <row r="33" s="55" customFormat="1" ht="12"/>
    <row r="34" s="55" customFormat="1" ht="12"/>
    <row r="35" s="55" customFormat="1" ht="12"/>
    <row r="36" s="55" customFormat="1" ht="12"/>
    <row r="37" s="55" customFormat="1" ht="12"/>
    <row r="38" s="55" customFormat="1" ht="12"/>
    <row r="39" s="55" customFormat="1" ht="12"/>
    <row r="40" s="55" customFormat="1" ht="12"/>
    <row r="41" s="55" customFormat="1" ht="12"/>
    <row r="42" s="55" customFormat="1" ht="12"/>
    <row r="43" s="55" customFormat="1" ht="12"/>
    <row r="44" s="55" customFormat="1" ht="12"/>
    <row r="45" s="55" customFormat="1" ht="12"/>
    <row r="46" s="55" customFormat="1" ht="12"/>
    <row r="47" s="55" customFormat="1" ht="12"/>
    <row r="48" s="55" customFormat="1" ht="12"/>
    <row r="49" s="55" customFormat="1" ht="12"/>
    <row r="50" s="55" customFormat="1" ht="12"/>
    <row r="51" s="55" customFormat="1" ht="12"/>
    <row r="52" s="55" customFormat="1" ht="12"/>
    <row r="53" s="55" customFormat="1" ht="12"/>
    <row r="54" s="55" customFormat="1" ht="12"/>
    <row r="55" s="55" customFormat="1" ht="12"/>
    <row r="56" s="55" customFormat="1" ht="12"/>
    <row r="57" s="55" customFormat="1" ht="12"/>
    <row r="58" s="55" customFormat="1" ht="12"/>
    <row r="59" s="55" customFormat="1" ht="12"/>
    <row r="60" s="55" customFormat="1" ht="12"/>
    <row r="61" s="55" customFormat="1" ht="12"/>
    <row r="62" s="55" customFormat="1" ht="12"/>
    <row r="63" s="55" customFormat="1" ht="12"/>
    <row r="64" s="55" customFormat="1" ht="12"/>
    <row r="65" s="55" customFormat="1" ht="12"/>
    <row r="66" s="55" customFormat="1" ht="12"/>
    <row r="67" s="55" customFormat="1" ht="12"/>
    <row r="68" s="55" customFormat="1" ht="12"/>
    <row r="69" s="55" customFormat="1" ht="12"/>
    <row r="70" s="55" customFormat="1" ht="12"/>
    <row r="71" s="55" customFormat="1" ht="12"/>
    <row r="72" s="55" customFormat="1" ht="12"/>
    <row r="73" s="55" customFormat="1" ht="12"/>
    <row r="74" s="55" customFormat="1" ht="12"/>
    <row r="75" s="55" customFormat="1" ht="12"/>
    <row r="76" s="55" customFormat="1" ht="12"/>
    <row r="77" s="55" customFormat="1" ht="12"/>
    <row r="78" s="55" customFormat="1" ht="12"/>
    <row r="79" s="55" customFormat="1" ht="12"/>
    <row r="80" s="55" customFormat="1" ht="12"/>
    <row r="81" s="55" customFormat="1" ht="12"/>
    <row r="82" s="55" customFormat="1" ht="12"/>
    <row r="83" s="55" customFormat="1" ht="12"/>
    <row r="84" s="55" customFormat="1" ht="12"/>
    <row r="85" s="55" customFormat="1" ht="12"/>
    <row r="86" s="55" customFormat="1" ht="12"/>
    <row r="87" s="55" customFormat="1" ht="12"/>
    <row r="88" s="55" customFormat="1" ht="12"/>
    <row r="89" s="55" customFormat="1" ht="12"/>
    <row r="90" s="55" customFormat="1" ht="12"/>
    <row r="91" s="55" customFormat="1" ht="12"/>
    <row r="92" s="55" customFormat="1" ht="12"/>
    <row r="93" s="55" customFormat="1" ht="12"/>
    <row r="94" s="55" customFormat="1" ht="12"/>
    <row r="95" s="55" customFormat="1" ht="12"/>
    <row r="96" s="55" customFormat="1" ht="12"/>
    <row r="97" s="55" customFormat="1" ht="12"/>
    <row r="98" s="55" customFormat="1" ht="12"/>
    <row r="99" s="55" customFormat="1" ht="12"/>
    <row r="100" s="55" customFormat="1" ht="12"/>
    <row r="101" s="55" customFormat="1" ht="12"/>
    <row r="102" s="55" customFormat="1" ht="12"/>
    <row r="103" s="55" customFormat="1" ht="12"/>
    <row r="104" s="55" customFormat="1" ht="12"/>
    <row r="105" s="55" customFormat="1" ht="12"/>
    <row r="106" s="55" customFormat="1" ht="12"/>
    <row r="107" s="55" customFormat="1" ht="12"/>
    <row r="108" s="55" customFormat="1" ht="12"/>
    <row r="109" s="55" customFormat="1" ht="12"/>
    <row r="110" s="55" customFormat="1" ht="12"/>
    <row r="111" s="55" customFormat="1" ht="12"/>
    <row r="112" s="55" customFormat="1" ht="12"/>
    <row r="113" s="55" customFormat="1" ht="12"/>
    <row r="114" s="55" customFormat="1" ht="12"/>
    <row r="115" s="55" customFormat="1" ht="12"/>
    <row r="116" s="55" customFormat="1" ht="12"/>
    <row r="117" s="55" customFormat="1" ht="12"/>
    <row r="118" s="55" customFormat="1" ht="12"/>
    <row r="119" s="55" customFormat="1" ht="12"/>
    <row r="120" s="55" customFormat="1" ht="12"/>
    <row r="121" s="55" customFormat="1" ht="12"/>
    <row r="122" s="55" customFormat="1" ht="12"/>
    <row r="123" s="55" customFormat="1" ht="12"/>
    <row r="124" s="55" customFormat="1" ht="12"/>
    <row r="125" s="55" customFormat="1" ht="12"/>
    <row r="126" s="55" customFormat="1" ht="12"/>
    <row r="127" s="55" customFormat="1" ht="12"/>
    <row r="128" s="55" customFormat="1" ht="12"/>
    <row r="129" s="55" customFormat="1" ht="12"/>
    <row r="130" s="55" customFormat="1" ht="12"/>
    <row r="131" s="55" customFormat="1" ht="12"/>
    <row r="132" s="55" customFormat="1" ht="12"/>
    <row r="133" s="55" customFormat="1" ht="12"/>
    <row r="134" s="55" customFormat="1" ht="12"/>
    <row r="135" s="55" customFormat="1" ht="12"/>
    <row r="136" s="55" customFormat="1" ht="12"/>
    <row r="137" s="55" customFormat="1" ht="12"/>
    <row r="138" s="55" customFormat="1" ht="12"/>
  </sheetData>
  <mergeCells count="6">
    <mergeCell ref="G7:G8"/>
    <mergeCell ref="J7:J8"/>
    <mergeCell ref="A10:A11"/>
    <mergeCell ref="A7:A8"/>
    <mergeCell ref="D7:D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ОПУиО</vt:lpstr>
      <vt:lpstr>ДДС</vt:lpstr>
      <vt:lpstr>Капитал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 (ffin.kz)</cp:lastModifiedBy>
  <cp:lastPrinted>2023-05-15T05:51:29Z</cp:lastPrinted>
  <dcterms:created xsi:type="dcterms:W3CDTF">2016-05-14T10:51:53Z</dcterms:created>
  <dcterms:modified xsi:type="dcterms:W3CDTF">2023-08-14T12:15:14Z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