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bookViews>
    <workbookView xWindow="0" yWindow="0" windowWidth="23040" windowHeight="9264" tabRatio="729" activeTab="3"/>
  </bookViews>
  <sheets>
    <sheet name="баланс" sheetId="16" r:id="rId1"/>
    <sheet name="опиу аудит" sheetId="25" r:id="rId2"/>
    <sheet name="Отчет ДДС " sheetId="3" r:id="rId3"/>
    <sheet name="Отчет об измен.в кап. " sheetId="4" r:id="rId4"/>
  </sheets>
  <definedNames>
    <definedName name="_xlnm.Print_Area" localSheetId="0">баланс!$A$2:$E$48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C44" i="3"/>
  <c r="C38" i="3"/>
  <c r="E20" i="16"/>
  <c r="B20" i="3"/>
  <c r="D5" i="25"/>
  <c r="B35" i="3"/>
  <c r="D20" i="16"/>
  <c r="E5" i="25" l="1"/>
  <c r="E14" i="25"/>
  <c r="E20" i="25" l="1"/>
  <c r="E30" i="16" l="1"/>
  <c r="B26" i="3" l="1"/>
  <c r="E22" i="25" l="1"/>
  <c r="E24" i="25" s="1"/>
  <c r="C10" i="4"/>
  <c r="D9" i="4"/>
  <c r="D7" i="4"/>
  <c r="D5" i="4"/>
  <c r="D40" i="16"/>
  <c r="D10" i="4" l="1"/>
  <c r="E14" i="16"/>
  <c r="D35" i="16" l="1"/>
  <c r="D14" i="25" l="1"/>
  <c r="D30" i="16" l="1"/>
  <c r="D41" i="16" s="1"/>
  <c r="D36" i="16" l="1"/>
  <c r="D14" i="16"/>
  <c r="D21" i="16" l="1"/>
  <c r="D42" i="16" s="1"/>
  <c r="E40" i="16"/>
  <c r="E35" i="16"/>
  <c r="B40" i="3"/>
  <c r="B38" i="3"/>
  <c r="C26" i="3"/>
  <c r="C20" i="3"/>
  <c r="E41" i="16" l="1"/>
  <c r="E36" i="16"/>
  <c r="E21" i="16"/>
  <c r="D20" i="25" l="1"/>
  <c r="D22" i="25" s="1"/>
  <c r="D24" i="25" s="1"/>
  <c r="C15" i="4" s="1"/>
  <c r="D15" i="4" s="1"/>
  <c r="D12" i="4" l="1"/>
</calcChain>
</file>

<file path=xl/sharedStrings.xml><?xml version="1.0" encoding="utf-8"?>
<sst xmlns="http://schemas.openxmlformats.org/spreadsheetml/2006/main" count="172" uniqueCount="129">
  <si>
    <t>ТОО "FinQ"</t>
  </si>
  <si>
    <t>В тысячах тенге</t>
  </si>
  <si>
    <t>прим.</t>
  </si>
  <si>
    <t>АКТИВЫ</t>
  </si>
  <si>
    <t>Краткосрочные активы</t>
  </si>
  <si>
    <t>Денежные средства и эквиваленты денежных средств</t>
  </si>
  <si>
    <t>Запасы</t>
  </si>
  <si>
    <t>Итого краткосрочные активы</t>
  </si>
  <si>
    <t xml:space="preserve"> </t>
  </si>
  <si>
    <t>Долгосрочные активы</t>
  </si>
  <si>
    <t xml:space="preserve">Нематериальные активы     </t>
  </si>
  <si>
    <t>Основные средства</t>
  </si>
  <si>
    <t>Итого долгосрочные активы</t>
  </si>
  <si>
    <t>ВСЕГО АКТИВЫ</t>
  </si>
  <si>
    <t>КАПИТАЛ И ОБЯЗАТЕЛЬСТВА</t>
  </si>
  <si>
    <t>Краткосрочные обязательства</t>
  </si>
  <si>
    <t>Итого краткосрочные обязательства</t>
  </si>
  <si>
    <t>Долгосрочные обязательства</t>
  </si>
  <si>
    <t>Отложенные налоговые обязательства</t>
  </si>
  <si>
    <t>Займы полученные</t>
  </si>
  <si>
    <t>Долговые ценные бумаги выпущенные</t>
  </si>
  <si>
    <t>Итого долгосрочные обязательства</t>
  </si>
  <si>
    <t>ВСЕГО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</si>
  <si>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</si>
  <si>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</si>
  <si>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</si>
  <si>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</si>
  <si>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ВСЕГО КАПИТАЛ И ОБЯЗАТЕЛЬСТВА</t>
  </si>
  <si>
    <t>Генеральный директор</t>
  </si>
  <si>
    <t>Ли В. В. ________________</t>
  </si>
  <si>
    <t>Пояснительные примечания составляют неотъемлемую часть данной финансовой отчетности</t>
  </si>
  <si>
    <t>-</t>
  </si>
  <si>
    <t>Главный бухгалтер</t>
  </si>
  <si>
    <t>Процентные расходы</t>
  </si>
  <si>
    <t>Денежные потоки от операционной деятельности</t>
  </si>
  <si>
    <t>Платежи по факторинговым операциям</t>
  </si>
  <si>
    <t xml:space="preserve">Авансы, выданные </t>
  </si>
  <si>
    <t>Выплаты по заработной плате</t>
  </si>
  <si>
    <t>Платежи по операциям РЕПО</t>
  </si>
  <si>
    <t>Предоставление займов</t>
  </si>
  <si>
    <t>Расчеты с поставщиками и подрядчиками</t>
  </si>
  <si>
    <t>Расчеты с бюджетом</t>
  </si>
  <si>
    <t>Проценты полученные</t>
  </si>
  <si>
    <t>Проценты выплаченные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</si>
  <si>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</si>
  <si>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</si>
  <si>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</si>
  <si>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</si>
  <si>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Операции по вкладам в банках</t>
  </si>
  <si>
    <t>Операции по ценным бумагам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</si>
  <si>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</si>
  <si>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</si>
  <si>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 в устанвый капитал</t>
  </si>
  <si>
    <t>Получение займов</t>
  </si>
  <si>
    <t>Погашение займов</t>
  </si>
  <si>
    <t>Выпуск облигаций</t>
  </si>
  <si>
    <t>Выплата дивиденд</t>
  </si>
  <si>
    <t>Чистые денежные потоки, использованные в финансовой деятельности</t>
  </si>
  <si>
    <t xml:space="preserve">Чистое увеличение / уменьшение денежных средств </t>
  </si>
  <si>
    <t>Влияние ожидаемых кредитных убытков</t>
  </si>
  <si>
    <t xml:space="preserve">Уставный капитал </t>
  </si>
  <si>
    <t xml:space="preserve">Нераспределеный убыток </t>
  </si>
  <si>
    <t xml:space="preserve">Итого </t>
  </si>
  <si>
    <t xml:space="preserve">Взнос в уставный капитал </t>
  </si>
  <si>
    <t>Прибыль/(убыток) за год</t>
  </si>
  <si>
    <t>Выплата дивидендов</t>
  </si>
  <si>
    <t>Прибыль/(убыток) за период</t>
  </si>
  <si>
    <t>Прочие расходы</t>
  </si>
  <si>
    <t>Процентные доходы по предоставленным займам</t>
  </si>
  <si>
    <t>На 31 декабря 2023 г.</t>
  </si>
  <si>
    <t>Комиссии полученные</t>
  </si>
  <si>
    <t>Влияние ожидаемых кредитных убытков на денежные средства</t>
  </si>
  <si>
    <t>Комиссии по факторинговым услугам</t>
  </si>
  <si>
    <t>Доходы по операциям РЕПО</t>
  </si>
  <si>
    <t>Доходы от изменения стоимости финансовых активов, оцениваемых по ССПУ</t>
  </si>
  <si>
    <t>Чистые доходы по кредитным убыткам</t>
  </si>
  <si>
    <t>Процентные доходы по вкладам в банках</t>
  </si>
  <si>
    <t>Прочие доходы</t>
  </si>
  <si>
    <t>Доход</t>
  </si>
  <si>
    <t>Финансовые и операционные расходы</t>
  </si>
  <si>
    <t>Общие и административные расходы</t>
  </si>
  <si>
    <t>Чистые расходы по кредитным убыткам</t>
  </si>
  <si>
    <t>Чистые расходы от выбытия активов</t>
  </si>
  <si>
    <t>Прибыль/(убыток) до налогообложения</t>
  </si>
  <si>
    <t xml:space="preserve">Расходы по налогу на прибыль </t>
  </si>
  <si>
    <t>Прибыль/ (убыток) за период</t>
  </si>
  <si>
    <t>Прочий совокупный доход за период</t>
  </si>
  <si>
    <t>Итого совокупный доход/(убыток) за период</t>
  </si>
  <si>
    <t>__________________________________</t>
  </si>
  <si>
    <t>____________________________</t>
  </si>
  <si>
    <t xml:space="preserve">Ли В.В.  </t>
  </si>
  <si>
    <t>Жукеш Г.К.</t>
  </si>
  <si>
    <t xml:space="preserve">Генеральный директор </t>
  </si>
  <si>
    <t>Жүкеш Г. Қ._______________</t>
  </si>
  <si>
    <t>Краткосрочная торговая и прочая дебиторская задолженность</t>
  </si>
  <si>
    <t>Займы выданные-краткосрочная часть</t>
  </si>
  <si>
    <t>Прочие краткосрочные активы</t>
  </si>
  <si>
    <t>Займы выданные-долгосрочная часть</t>
  </si>
  <si>
    <t>Финансовые инструменты, оцениваемые по справедливой стоимости через прибыли и убытки</t>
  </si>
  <si>
    <t>Дебиторская задолженность по сделкам РЕПО</t>
  </si>
  <si>
    <t>Краткосрочная торговая и прочая кредиторская задолженность</t>
  </si>
  <si>
    <t>вознаграждение по займам</t>
  </si>
  <si>
    <t>вознаграждение по долгосрочным ценным бумагам</t>
  </si>
  <si>
    <t>оценочные обязательства</t>
  </si>
  <si>
    <t>Обязательства по налогам и другим обязательным платежам в бюджет</t>
  </si>
  <si>
    <t>Обязательства по текущему корпоративному подоходному налогу</t>
  </si>
  <si>
    <t>Эмиссия акции</t>
  </si>
  <si>
    <t>Чистые доходы от выбытия активов</t>
  </si>
  <si>
    <t>22</t>
  </si>
  <si>
    <t>16</t>
  </si>
  <si>
    <t>поступления от погашении займов</t>
  </si>
  <si>
    <t>прочие выплаты</t>
  </si>
  <si>
    <t>прочие поступления</t>
  </si>
  <si>
    <t>подоходный налог уплаченный</t>
  </si>
  <si>
    <t>поступления дохода выше номинальной стоимости</t>
  </si>
  <si>
    <t>влияние изменении валютных курсов на денежные срадства</t>
  </si>
  <si>
    <t>остаток денежных средств и их эквивалентов на конец периода</t>
  </si>
  <si>
    <t>остаток денежных средств и их эквивалентов на начало года</t>
  </si>
  <si>
    <t>Долевые инструменты</t>
  </si>
  <si>
    <t>ОТЧЕТ О ФИНАНСОВОМ ПОЛОЖЕНИИ 
по состоянию на 31.03.2025 года</t>
  </si>
  <si>
    <t>на 31.03.2025г.</t>
  </si>
  <si>
    <t>на 31.12.2024г.</t>
  </si>
  <si>
    <t>ОТЧЕТ О ПРИБЫЛИ ИЛИ УБЫТКЕ И ПРОЧЕМ СОВОКУПНОМ ДОХОДЕ
по состоянию на 31.03.2025 года.</t>
  </si>
  <si>
    <t>ОТЧЕТ О ДВИЖЕНИИ ДЕНЕЖНЫХ СРЕДСТВ
 по состоянию на 31.03.2025 года</t>
  </si>
  <si>
    <t>на 31.03.2025 г.</t>
  </si>
  <si>
    <t>на 31.03.2024 г.</t>
  </si>
  <si>
    <t xml:space="preserve">ОТЧЕТ ОБ ИЗМЕНЕНИЯХ В КАПИТАЛЕ  
 по состоянию на 31.03.2025 года </t>
  </si>
  <si>
    <t>На 31 декабря 2024 г.</t>
  </si>
  <si>
    <t>На 31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</si>
</sst>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_-;\-* #\ ##0.00_-;_-* &quot;-&quot;??_-;_-@_-"/>
    <numFmt numFmtId="165" formatCode="_ * #\ ##0.00_)\ _₽_ ;_ * \(#\ ##0.00\)\ _₽_ ;_ * &quot;-&quot;??_)\ _₽_ ;_ @_ "/>
    <numFmt numFmtId="166" formatCode="#\ ##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MS Sans Serif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7" fillId="0" borderId="0"/>
    <xf numFmtId="0" fontId="16" fillId="0" borderId="0"/>
    <xf numFmtId="0" fontId="18" fillId="0" borderId="0"/>
  </cellStyleXfs>
  <cellXfs count="125">
    <xf numFmtId="0" fontId="0" fillId="0" borderId="0" xfId="0"/>
    <xf numFmtId="166" fontId="0" fillId="0" borderId="0" xfId="0" applyNumberForma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166" fontId="2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166" fontId="4" fillId="2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166" fontId="2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wrapText="1"/>
    </xf>
    <xf numFmtId="166" fontId="2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 wrapText="1"/>
    </xf>
    <xf numFmtId="0" fontId="10" fillId="0" borderId="0" xfId="0" applyFont="1"/>
    <xf numFmtId="0" fontId="4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66" fontId="2" fillId="0" borderId="3" xfId="0" applyNumberFormat="1" applyFont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66" fontId="15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1" fillId="0" borderId="0" xfId="0" applyNumberFormat="1" applyFont="1"/>
    <xf numFmtId="0" fontId="13" fillId="0" borderId="2" xfId="0" applyFont="1" applyBorder="1" applyAlignment="1">
      <alignment vertical="center" wrapText="1"/>
    </xf>
    <xf numFmtId="166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166" fontId="15" fillId="2" borderId="0" xfId="0" applyNumberFormat="1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6" fontId="14" fillId="0" borderId="0" xfId="0" applyNumberFormat="1" applyFont="1"/>
    <xf numFmtId="0" fontId="11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3" fillId="0" borderId="0" xfId="0" applyFont="1"/>
    <xf numFmtId="14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justify" vertical="center"/>
    </xf>
    <xf numFmtId="0" fontId="14" fillId="2" borderId="5" xfId="0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/>
    </xf>
    <xf numFmtId="0" fontId="13" fillId="0" borderId="5" xfId="0" applyFont="1" applyBorder="1" applyAlignment="1">
      <alignment horizontal="justify" vertical="center"/>
    </xf>
    <xf numFmtId="3" fontId="13" fillId="0" borderId="5" xfId="0" applyNumberFormat="1" applyFont="1" applyBorder="1" applyAlignment="1">
      <alignment horizontal="right" vertical="center"/>
    </xf>
    <xf numFmtId="3" fontId="14" fillId="0" borderId="0" xfId="0" applyNumberFormat="1" applyFont="1"/>
    <xf numFmtId="4" fontId="14" fillId="0" borderId="0" xfId="0" applyNumberFormat="1" applyFont="1" applyAlignment="1">
      <alignment horizontal="right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justify" vertical="center"/>
    </xf>
    <xf numFmtId="0" fontId="20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" fontId="14" fillId="0" borderId="0" xfId="0" applyNumberFormat="1" applyFont="1"/>
    <xf numFmtId="3" fontId="4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justify" vertical="center"/>
    </xf>
    <xf numFmtId="0" fontId="1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2" fillId="0" borderId="4" xfId="0" applyNumberFormat="1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</cellXfs>
  <cellStyles count="8">
    <cellStyle name="Comma 3" xfId="4"/>
    <cellStyle name="Normal 2 2" xfId="2"/>
    <cellStyle name="Normal 2 2 2" xfId="5"/>
    <cellStyle name="Normal 3 2" xfId="3"/>
    <cellStyle name="Normal 4 2 2" xfId="6"/>
    <cellStyle name="Normal_WP" xfId="7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48"/>
  <sheetViews>
    <sheetView topLeftCell="B1" zoomScaleNormal="100" workbookViewId="0">
      <selection activeCell="I8" sqref="I8"/>
    </sheetView>
  </sheetViews>
  <sheetFormatPr defaultColWidth="8.88671875" defaultRowHeight="19.8" customHeight="1"/>
  <cols>
    <col min="1" max="1" width="6.33203125" style="37" customWidth="1"/>
    <col min="2" max="2" width="50.6640625" style="37" customWidth="1"/>
    <col min="3" max="3" width="12.33203125" style="74" customWidth="1"/>
    <col min="4" max="4" width="17.109375" style="37" customWidth="1"/>
    <col min="5" max="5" width="19.44140625" style="37" customWidth="1"/>
    <col min="6" max="16384" width="8.88671875" style="37"/>
  </cols>
  <sheetData>
    <row r="1" spans="2:6" ht="18" customHeight="1">
      <c r="B1" s="38" t="s">
        <v>0</v>
      </c>
    </row>
    <row r="2" spans="2:6" ht="19.8" customHeight="1">
      <c r="B2" s="103" t="s">
        <v>119</v>
      </c>
      <c r="C2" s="104"/>
      <c r="D2" s="104"/>
      <c r="E2" s="104"/>
    </row>
    <row r="3" spans="2:6" ht="19.8" customHeight="1">
      <c r="B3" s="104"/>
      <c r="C3" s="104"/>
      <c r="D3" s="104"/>
      <c r="E3" s="104"/>
    </row>
    <row r="4" spans="2:6" ht="19.8" customHeight="1">
      <c r="B4" s="60" t="s">
        <v>1</v>
      </c>
      <c r="C4" s="96" t="s">
        <v>2</v>
      </c>
      <c r="D4" s="61" t="s">
        <v>120</v>
      </c>
      <c r="E4" s="62" t="s">
        <v>121</v>
      </c>
    </row>
    <row r="5" spans="2:6" ht="19.8" customHeight="1">
      <c r="B5" s="40" t="s">
        <v>3</v>
      </c>
      <c r="C5" s="63"/>
      <c r="D5" s="63"/>
      <c r="E5" s="64"/>
    </row>
    <row r="6" spans="2:6" ht="19.8" customHeight="1">
      <c r="B6" s="40" t="s">
        <v>4</v>
      </c>
      <c r="C6" s="63"/>
      <c r="D6" s="63"/>
      <c r="E6" s="64"/>
    </row>
    <row r="7" spans="2:6" ht="19.8" customHeight="1">
      <c r="B7" s="42" t="s">
        <v>5</v>
      </c>
      <c r="C7" s="63">
        <v>14</v>
      </c>
      <c r="D7" s="65">
        <v>141010</v>
      </c>
      <c r="E7" s="66">
        <v>79032</v>
      </c>
    </row>
    <row r="8" spans="2:6" ht="19.8" customHeight="1">
      <c r="B8" s="42" t="s">
        <v>94</v>
      </c>
      <c r="C8" s="63">
        <v>15</v>
      </c>
      <c r="D8" s="65">
        <v>3228882</v>
      </c>
      <c r="E8" s="66">
        <v>2177826</v>
      </c>
    </row>
    <row r="9" spans="2:6" ht="19.8" customHeight="1">
      <c r="B9" s="42" t="s">
        <v>95</v>
      </c>
      <c r="C9" s="98" t="s">
        <v>109</v>
      </c>
      <c r="D9" s="65">
        <v>513807</v>
      </c>
      <c r="E9" s="66">
        <v>820193</v>
      </c>
      <c r="F9" s="45"/>
    </row>
    <row r="10" spans="2:6" ht="22.2" customHeight="1">
      <c r="B10" s="42" t="s">
        <v>99</v>
      </c>
      <c r="C10" s="63">
        <v>17</v>
      </c>
      <c r="D10" s="66">
        <v>565942</v>
      </c>
      <c r="E10" s="66">
        <v>424371</v>
      </c>
      <c r="F10" s="45"/>
    </row>
    <row r="11" spans="2:6" ht="19.8" customHeight="1">
      <c r="B11" s="42" t="s">
        <v>6</v>
      </c>
      <c r="C11" s="63"/>
      <c r="D11" s="67">
        <v>669</v>
      </c>
      <c r="E11" s="63">
        <v>587</v>
      </c>
    </row>
    <row r="12" spans="2:6" ht="19.8" customHeight="1">
      <c r="B12" s="42" t="s">
        <v>96</v>
      </c>
      <c r="C12" s="63"/>
      <c r="D12" s="66">
        <v>36126</v>
      </c>
      <c r="E12" s="66">
        <v>10187</v>
      </c>
    </row>
    <row r="13" spans="2:6" ht="24" customHeight="1" thickBot="1">
      <c r="B13" s="42" t="s">
        <v>98</v>
      </c>
      <c r="C13" s="63"/>
      <c r="D13" s="66"/>
      <c r="E13" s="66"/>
    </row>
    <row r="14" spans="2:6" ht="19.8" customHeight="1" thickBot="1">
      <c r="B14" s="46" t="s">
        <v>7</v>
      </c>
      <c r="C14" s="97" t="s">
        <v>8</v>
      </c>
      <c r="D14" s="68">
        <f>SUM(D7:D13)</f>
        <v>4486436</v>
      </c>
      <c r="E14" s="68">
        <f>SUM(E7:E13)</f>
        <v>3512196</v>
      </c>
    </row>
    <row r="15" spans="2:6" ht="20.399999999999999" customHeight="1">
      <c r="B15" s="48" t="s">
        <v>9</v>
      </c>
      <c r="C15" s="63"/>
      <c r="D15" s="63"/>
      <c r="E15" s="63"/>
    </row>
    <row r="16" spans="2:6" ht="19.8" customHeight="1">
      <c r="B16" s="42" t="s">
        <v>11</v>
      </c>
      <c r="C16" s="63"/>
      <c r="D16" s="66">
        <v>72519</v>
      </c>
      <c r="E16" s="66">
        <v>77585</v>
      </c>
    </row>
    <row r="17" spans="2:7" ht="19.8" customHeight="1">
      <c r="B17" s="42" t="s">
        <v>10</v>
      </c>
      <c r="C17" s="63"/>
      <c r="D17" s="66">
        <v>65238</v>
      </c>
      <c r="E17" s="66">
        <v>67884</v>
      </c>
    </row>
    <row r="18" spans="2:7" ht="19.8" customHeight="1">
      <c r="B18" s="42" t="s">
        <v>97</v>
      </c>
      <c r="C18" s="98" t="s">
        <v>108</v>
      </c>
      <c r="D18" s="66">
        <v>1783051</v>
      </c>
      <c r="E18" s="66">
        <v>1693301</v>
      </c>
    </row>
    <row r="19" spans="2:7" ht="19.8" customHeight="1" thickBot="1">
      <c r="B19" s="42" t="s">
        <v>118</v>
      </c>
      <c r="C19" s="98"/>
      <c r="D19" s="66">
        <v>96122</v>
      </c>
      <c r="E19" s="66">
        <v>96122</v>
      </c>
    </row>
    <row r="20" spans="2:7" ht="19.8" customHeight="1" thickBot="1">
      <c r="B20" s="46" t="s">
        <v>12</v>
      </c>
      <c r="C20" s="97" t="s">
        <v>8</v>
      </c>
      <c r="D20" s="68">
        <f>SUM(D16:D19)</f>
        <v>2016930</v>
      </c>
      <c r="E20" s="68">
        <f>E17++E16+E18+E19</f>
        <v>1934892</v>
      </c>
    </row>
    <row r="21" spans="2:7" ht="19.8" customHeight="1">
      <c r="B21" s="49" t="s">
        <v>13</v>
      </c>
      <c r="C21" s="79" t="s">
        <v>8</v>
      </c>
      <c r="D21" s="69">
        <f>D14+D20</f>
        <v>6503366</v>
      </c>
      <c r="E21" s="69">
        <f>E14+E20</f>
        <v>5447088</v>
      </c>
      <c r="G21" s="45"/>
    </row>
    <row r="22" spans="2:7" ht="19.8" customHeight="1">
      <c r="B22" s="48" t="s">
        <v>14</v>
      </c>
      <c r="C22" s="63"/>
      <c r="D22" s="39" t="s">
        <v>8</v>
      </c>
      <c r="E22" s="39" t="s">
        <v>8</v>
      </c>
    </row>
    <row r="23" spans="2:7" ht="19.8" customHeight="1">
      <c r="B23" s="48" t="s">
        <v>15</v>
      </c>
      <c r="C23" s="63"/>
      <c r="D23" s="39"/>
      <c r="E23" s="39"/>
    </row>
    <row r="24" spans="2:7" ht="19.8" customHeight="1">
      <c r="B24" s="42" t="s">
        <v>100</v>
      </c>
      <c r="C24" s="63">
        <v>23</v>
      </c>
      <c r="D24" s="44">
        <v>1231629</v>
      </c>
      <c r="E24" s="44">
        <v>538170</v>
      </c>
    </row>
    <row r="25" spans="2:7" ht="19.8" customHeight="1">
      <c r="B25" s="42" t="s">
        <v>102</v>
      </c>
      <c r="C25" s="63">
        <v>26</v>
      </c>
      <c r="D25" s="44">
        <v>276417</v>
      </c>
      <c r="E25" s="44">
        <v>182417</v>
      </c>
    </row>
    <row r="26" spans="2:7" ht="19.8" customHeight="1">
      <c r="B26" s="42" t="s">
        <v>101</v>
      </c>
      <c r="C26" s="63">
        <v>24</v>
      </c>
      <c r="D26" s="44">
        <v>899571</v>
      </c>
      <c r="E26" s="44">
        <v>597217</v>
      </c>
    </row>
    <row r="27" spans="2:7" ht="19.8" customHeight="1">
      <c r="B27" s="42" t="s">
        <v>105</v>
      </c>
      <c r="C27" s="63"/>
      <c r="D27" s="43">
        <v>209</v>
      </c>
      <c r="E27" s="44">
        <v>209</v>
      </c>
    </row>
    <row r="28" spans="2:7" ht="19.8" customHeight="1">
      <c r="B28" s="42" t="s">
        <v>104</v>
      </c>
      <c r="C28" s="63">
        <v>25</v>
      </c>
      <c r="D28" s="44">
        <v>9094</v>
      </c>
      <c r="E28" s="44">
        <v>20121</v>
      </c>
    </row>
    <row r="29" spans="2:7" ht="19.8" customHeight="1" thickBot="1">
      <c r="B29" s="42" t="s">
        <v>103</v>
      </c>
      <c r="C29" s="63"/>
      <c r="D29" s="43">
        <v>21774</v>
      </c>
      <c r="E29" s="44">
        <v>16880</v>
      </c>
    </row>
    <row r="30" spans="2:7" ht="19.8" customHeight="1">
      <c r="B30" s="46" t="s">
        <v>16</v>
      </c>
      <c r="C30" s="97" t="s">
        <v>8</v>
      </c>
      <c r="D30" s="47">
        <f>SUM(D24:D29)</f>
        <v>2438694</v>
      </c>
      <c r="E30" s="47">
        <f>SUM(E24:E29)</f>
        <v>1355014</v>
      </c>
    </row>
    <row r="31" spans="2:7" ht="19.8" customHeight="1">
      <c r="B31" s="48" t="s">
        <v>17</v>
      </c>
      <c r="C31" s="63"/>
      <c r="D31" s="63"/>
      <c r="E31" s="41"/>
    </row>
    <row r="32" spans="2:7" ht="19.8" customHeight="1">
      <c r="B32" s="51" t="s">
        <v>18</v>
      </c>
      <c r="C32" s="92"/>
      <c r="D32" s="70">
        <v>2813</v>
      </c>
      <c r="E32" s="52">
        <v>2813</v>
      </c>
    </row>
    <row r="33" spans="2:5" ht="19.8" customHeight="1">
      <c r="B33" s="51" t="s">
        <v>19</v>
      </c>
      <c r="C33" s="92">
        <v>24</v>
      </c>
      <c r="D33" s="70">
        <v>573544</v>
      </c>
      <c r="E33" s="52">
        <v>560647</v>
      </c>
    </row>
    <row r="34" spans="2:5" ht="19.8" customHeight="1">
      <c r="B34" s="51" t="s">
        <v>20</v>
      </c>
      <c r="C34" s="92">
        <v>26</v>
      </c>
      <c r="D34" s="70">
        <v>3300000</v>
      </c>
      <c r="E34" s="52">
        <v>3300000</v>
      </c>
    </row>
    <row r="35" spans="2:5" ht="19.8" customHeight="1">
      <c r="B35" s="49" t="s">
        <v>21</v>
      </c>
      <c r="C35" s="79" t="s">
        <v>8</v>
      </c>
      <c r="D35" s="69">
        <f>SUM(D32:D34)</f>
        <v>3876357</v>
      </c>
      <c r="E35" s="50">
        <f>SUM(E32:E34)</f>
        <v>3863460</v>
      </c>
    </row>
    <row r="36" spans="2:5" ht="19.8" customHeight="1">
      <c r="B36" s="48" t="s">
        <v>22</v>
      </c>
      <c r="C36" s="72"/>
      <c r="D36" s="71">
        <f>D30+D35</f>
        <v>6315051</v>
      </c>
      <c r="E36" s="53">
        <f>E30+E35</f>
        <v>5218474</v>
      </c>
    </row>
    <row r="37" spans="2:5" ht="19.8" customHeight="1">
      <c r="B37" s="48" t="s">
        <v>23</v>
      </c>
      <c r="C37" s="63"/>
      <c r="D37" s="72"/>
      <c r="E37" s="39"/>
    </row>
    <row r="38" spans="2:5" ht="13.8" customHeight="1">
      <c r="B38" s="42" t="s">
        <v>24</v>
      </c>
      <c r="C38" s="63">
        <v>27</v>
      </c>
      <c r="D38" s="66">
        <v>300000</v>
      </c>
      <c r="E38" s="44">
        <v>300000</v>
      </c>
    </row>
    <row r="39" spans="2:5" ht="19.8" customHeight="1">
      <c r="B39" s="42" t="s">
        <v>25</v>
      </c>
      <c r="C39" s="63"/>
      <c r="D39" s="66">
        <v>-111685</v>
      </c>
      <c r="E39" s="44">
        <v>-71386</v>
      </c>
    </row>
    <row r="40" spans="2:5" ht="19.8" customHeight="1">
      <c r="B40" s="46" t="s">
        <v>26</v>
      </c>
      <c r="C40" s="97" t="s">
        <v>8</v>
      </c>
      <c r="D40" s="47">
        <f>D38+D39</f>
        <v>188315</v>
      </c>
      <c r="E40" s="47">
        <f>E38+E39</f>
        <v>228614</v>
      </c>
    </row>
    <row r="41" spans="2:5" ht="19.8" customHeight="1">
      <c r="B41" s="49" t="s">
        <v>27</v>
      </c>
      <c r="C41" s="79" t="s">
        <v>8</v>
      </c>
      <c r="D41" s="50">
        <f>D30+D35+D40</f>
        <v>6503366</v>
      </c>
      <c r="E41" s="50">
        <f>E30+E35+E40</f>
        <v>5447088</v>
      </c>
    </row>
    <row r="42" spans="2:5" ht="19.8" customHeight="1">
      <c r="B42" s="54"/>
      <c r="C42" s="63"/>
      <c r="D42" s="44">
        <f>D41-D21</f>
        <v>0</v>
      </c>
      <c r="E42" s="41"/>
    </row>
    <row r="43" spans="2:5" ht="19.8" customHeight="1">
      <c r="B43" s="55"/>
      <c r="C43" s="103"/>
      <c r="D43" s="103"/>
      <c r="E43" s="73"/>
    </row>
    <row r="44" spans="2:5" ht="19.8" customHeight="1">
      <c r="B44" s="56" t="s">
        <v>28</v>
      </c>
      <c r="C44" s="105" t="s">
        <v>32</v>
      </c>
      <c r="D44" s="106"/>
      <c r="E44" s="106"/>
    </row>
    <row r="45" spans="2:5" ht="19.8" customHeight="1">
      <c r="B45" s="56" t="s">
        <v>29</v>
      </c>
      <c r="C45" s="107" t="s">
        <v>93</v>
      </c>
      <c r="D45" s="107"/>
    </row>
    <row r="47" spans="2:5" ht="19.8" customHeight="1">
      <c r="B47" s="108" t="s">
        <v>30</v>
      </c>
      <c r="C47" s="108"/>
      <c r="D47" s="108"/>
      <c r="E47" s="108"/>
    </row>
    <row r="48" spans="2:5" ht="19.8" customHeight="1">
      <c r="B48" s="57"/>
      <c r="C48" s="76"/>
      <c r="D48" s="54"/>
      <c r="E48" s="54"/>
    </row>
  </sheetData>
  <mergeCells count="5">
    <mergeCell ref="B2:E3"/>
    <mergeCell ref="C43:D43"/>
    <mergeCell ref="C44:E44"/>
    <mergeCell ref="C45:D45"/>
    <mergeCell ref="B47:E47"/>
  </mergeCells>
  <pageMargins left="0.25" right="0.25" top="0.75" bottom="0.75" header="0.3" footer="0.3"/>
  <pageSetup paperSize="9" scale="78" orientation="portrait" verticalDpi="0" r:id="rId1"/>
  <ignoredErrors>
    <ignoredError sqref="C9 C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32"/>
  <sheetViews>
    <sheetView workbookViewId="0">
      <selection activeCell="D4" sqref="D4:E4"/>
    </sheetView>
  </sheetViews>
  <sheetFormatPr defaultRowHeight="18" customHeight="1"/>
  <cols>
    <col min="1" max="1" width="5.44140625" style="54" customWidth="1"/>
    <col min="2" max="2" width="41.88671875" style="54" customWidth="1"/>
    <col min="3" max="3" width="12.33203125" style="76" customWidth="1"/>
    <col min="4" max="4" width="12.109375" style="54" customWidth="1"/>
    <col min="5" max="5" width="12.33203125" style="54" customWidth="1"/>
    <col min="6" max="16384" width="8.88671875" style="54"/>
  </cols>
  <sheetData>
    <row r="1" spans="2:7" ht="18" customHeight="1">
      <c r="B1" s="77" t="s">
        <v>0</v>
      </c>
    </row>
    <row r="2" spans="2:7" ht="18" customHeight="1">
      <c r="B2" s="103" t="s">
        <v>122</v>
      </c>
      <c r="C2" s="104"/>
      <c r="D2" s="104"/>
      <c r="E2" s="104"/>
    </row>
    <row r="3" spans="2:7" ht="18" customHeight="1">
      <c r="B3" s="104"/>
      <c r="C3" s="104"/>
      <c r="D3" s="104"/>
      <c r="E3" s="104"/>
    </row>
    <row r="4" spans="2:7" ht="18" customHeight="1" thickBot="1">
      <c r="B4" s="60" t="s">
        <v>1</v>
      </c>
      <c r="C4" s="75" t="s">
        <v>2</v>
      </c>
      <c r="D4" s="78">
        <v>45747</v>
      </c>
      <c r="E4" s="78">
        <v>45382</v>
      </c>
    </row>
    <row r="5" spans="2:7" ht="18" customHeight="1" thickBot="1">
      <c r="B5" s="58" t="s">
        <v>78</v>
      </c>
      <c r="C5" s="79"/>
      <c r="D5" s="80">
        <f>D6+D7+D8+D9+D10+D11+D13</f>
        <v>231988</v>
      </c>
      <c r="E5" s="80">
        <f>E6+E7+E8+E9+E10+E11+E13+E12</f>
        <v>198761</v>
      </c>
    </row>
    <row r="6" spans="2:7" ht="18" customHeight="1">
      <c r="B6" s="81" t="s">
        <v>72</v>
      </c>
      <c r="C6" s="82">
        <v>5</v>
      </c>
      <c r="D6" s="83">
        <v>144097</v>
      </c>
      <c r="E6" s="83">
        <v>88457</v>
      </c>
    </row>
    <row r="7" spans="2:7" ht="18" customHeight="1">
      <c r="B7" s="84" t="s">
        <v>68</v>
      </c>
      <c r="C7" s="63">
        <v>6</v>
      </c>
      <c r="D7" s="85">
        <v>72478</v>
      </c>
      <c r="E7" s="85">
        <v>104330</v>
      </c>
    </row>
    <row r="8" spans="2:7" ht="18" customHeight="1">
      <c r="B8" s="84" t="s">
        <v>73</v>
      </c>
      <c r="C8" s="63">
        <v>7</v>
      </c>
      <c r="D8" s="85">
        <v>6397</v>
      </c>
      <c r="E8" s="85">
        <v>16152</v>
      </c>
    </row>
    <row r="9" spans="2:7" ht="26.4" customHeight="1">
      <c r="B9" s="56" t="s">
        <v>74</v>
      </c>
      <c r="C9" s="63">
        <v>19</v>
      </c>
      <c r="D9" s="85">
        <v>-13336</v>
      </c>
      <c r="E9" s="85">
        <v>-22388</v>
      </c>
    </row>
    <row r="10" spans="2:7" ht="18" customHeight="1">
      <c r="B10" s="84" t="s">
        <v>75</v>
      </c>
      <c r="C10" s="63">
        <v>8</v>
      </c>
      <c r="D10" s="85">
        <v>6381</v>
      </c>
      <c r="E10" s="85">
        <v>4541</v>
      </c>
      <c r="G10" s="88"/>
    </row>
    <row r="11" spans="2:7" ht="18" customHeight="1">
      <c r="B11" s="84" t="s">
        <v>76</v>
      </c>
      <c r="C11" s="63">
        <v>9</v>
      </c>
      <c r="D11" s="85">
        <v>3679</v>
      </c>
      <c r="E11" s="85">
        <v>5479</v>
      </c>
    </row>
    <row r="12" spans="2:7" ht="18" customHeight="1">
      <c r="B12" s="84" t="s">
        <v>107</v>
      </c>
      <c r="C12" s="63"/>
      <c r="D12" s="85"/>
      <c r="E12" s="85"/>
    </row>
    <row r="13" spans="2:7" ht="18" customHeight="1" thickBot="1">
      <c r="B13" s="84" t="s">
        <v>77</v>
      </c>
      <c r="C13" s="63"/>
      <c r="D13" s="85">
        <v>12292</v>
      </c>
      <c r="E13" s="85">
        <v>2190</v>
      </c>
    </row>
    <row r="14" spans="2:7" ht="18" customHeight="1" thickBot="1">
      <c r="B14" s="86" t="s">
        <v>79</v>
      </c>
      <c r="C14" s="82"/>
      <c r="D14" s="87">
        <f>D15+D16+D17+D18+D19</f>
        <v>-272287</v>
      </c>
      <c r="E14" s="87">
        <f>E15+E16+E17+E18+E19</f>
        <v>-191937</v>
      </c>
    </row>
    <row r="15" spans="2:7" ht="18" customHeight="1">
      <c r="B15" s="81" t="s">
        <v>33</v>
      </c>
      <c r="C15" s="82">
        <v>10</v>
      </c>
      <c r="D15" s="83">
        <v>-144190</v>
      </c>
      <c r="E15" s="83">
        <v>-118346</v>
      </c>
      <c r="G15" s="88"/>
    </row>
    <row r="16" spans="2:7" ht="18" customHeight="1">
      <c r="B16" s="84" t="s">
        <v>80</v>
      </c>
      <c r="C16" s="63">
        <v>11</v>
      </c>
      <c r="D16" s="85">
        <v>-104877</v>
      </c>
      <c r="E16" s="85">
        <v>-54449</v>
      </c>
      <c r="F16" s="99"/>
      <c r="G16" s="88"/>
    </row>
    <row r="17" spans="2:5" ht="18" customHeight="1">
      <c r="B17" s="84" t="s">
        <v>67</v>
      </c>
      <c r="C17" s="63"/>
      <c r="D17" s="85">
        <v>-12897</v>
      </c>
      <c r="E17" s="85">
        <v>-7204</v>
      </c>
    </row>
    <row r="18" spans="2:5" ht="18" customHeight="1">
      <c r="B18" s="84" t="s">
        <v>81</v>
      </c>
      <c r="C18" s="63">
        <v>8</v>
      </c>
      <c r="D18" s="85">
        <v>-10323</v>
      </c>
      <c r="E18" s="85">
        <v>-11938</v>
      </c>
    </row>
    <row r="19" spans="2:5" ht="18" customHeight="1" thickBot="1">
      <c r="B19" s="84" t="s">
        <v>82</v>
      </c>
      <c r="C19" s="63">
        <v>12</v>
      </c>
      <c r="D19" s="89"/>
      <c r="E19" s="85"/>
    </row>
    <row r="20" spans="2:5" ht="18" customHeight="1">
      <c r="B20" s="86" t="s">
        <v>83</v>
      </c>
      <c r="C20" s="90"/>
      <c r="D20" s="87">
        <f>D5+D14</f>
        <v>-40299</v>
      </c>
      <c r="E20" s="87">
        <f>E5+E14</f>
        <v>6824</v>
      </c>
    </row>
    <row r="21" spans="2:5" ht="18" customHeight="1" thickBot="1">
      <c r="B21" s="91" t="s">
        <v>84</v>
      </c>
      <c r="C21" s="92">
        <v>13</v>
      </c>
      <c r="D21" s="93"/>
      <c r="E21" s="94"/>
    </row>
    <row r="22" spans="2:5" ht="18" customHeight="1" thickBot="1">
      <c r="B22" s="95" t="s">
        <v>85</v>
      </c>
      <c r="C22" s="92"/>
      <c r="D22" s="80">
        <f>D20</f>
        <v>-40299</v>
      </c>
      <c r="E22" s="80">
        <f>E20+E21</f>
        <v>6824</v>
      </c>
    </row>
    <row r="23" spans="2:5" ht="18" customHeight="1" thickBot="1">
      <c r="B23" s="95" t="s">
        <v>86</v>
      </c>
      <c r="C23" s="79"/>
      <c r="D23" s="93" t="s">
        <v>31</v>
      </c>
      <c r="E23" s="93" t="s">
        <v>31</v>
      </c>
    </row>
    <row r="24" spans="2:5" ht="18" customHeight="1" thickBot="1">
      <c r="B24" s="95" t="s">
        <v>87</v>
      </c>
      <c r="C24" s="79"/>
      <c r="D24" s="80">
        <f>D22</f>
        <v>-40299</v>
      </c>
      <c r="E24" s="80">
        <f>E22</f>
        <v>6824</v>
      </c>
    </row>
    <row r="26" spans="2:5" ht="18" customHeight="1">
      <c r="B26" s="57"/>
    </row>
    <row r="27" spans="2:5" ht="18" customHeight="1">
      <c r="B27" s="84" t="s">
        <v>88</v>
      </c>
      <c r="C27" s="109" t="s">
        <v>89</v>
      </c>
      <c r="D27" s="109"/>
    </row>
    <row r="28" spans="2:5" ht="18" customHeight="1">
      <c r="B28" s="84" t="s">
        <v>90</v>
      </c>
      <c r="C28" s="109" t="s">
        <v>91</v>
      </c>
      <c r="D28" s="109"/>
    </row>
    <row r="29" spans="2:5" ht="18" customHeight="1">
      <c r="B29" s="101" t="s">
        <v>92</v>
      </c>
      <c r="C29" s="110" t="s">
        <v>32</v>
      </c>
      <c r="D29" s="110"/>
    </row>
    <row r="30" spans="2:5" ht="18" customHeight="1">
      <c r="B30" s="57"/>
    </row>
    <row r="31" spans="2:5" ht="18" customHeight="1">
      <c r="B31" s="57" t="s">
        <v>30</v>
      </c>
    </row>
    <row r="32" spans="2:5" ht="18" customHeight="1">
      <c r="B32" s="57"/>
    </row>
  </sheetData>
  <mergeCells count="4">
    <mergeCell ref="C28:D28"/>
    <mergeCell ref="C29:D29"/>
    <mergeCell ref="C27:D27"/>
    <mergeCell ref="B2:E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55"/>
  <sheetViews>
    <sheetView topLeftCell="A28" zoomScale="85" zoomScaleNormal="85" workbookViewId="0">
      <selection activeCell="B44" sqref="B44:B45"/>
    </sheetView>
  </sheetViews>
  <sheetFormatPr defaultColWidth="8.88671875" defaultRowHeight="14.4"/>
  <cols>
    <col min="1" max="1" width="61.33203125" customWidth="1"/>
    <col min="2" max="2" width="15.44140625" customWidth="1"/>
    <col min="3" max="3" width="13.6640625" customWidth="1"/>
    <col min="5" max="5" width="9.88671875" customWidth="1"/>
  </cols>
  <sheetData>
    <row r="1" spans="1:4">
      <c r="A1" s="7" t="s">
        <v>0</v>
      </c>
    </row>
    <row r="2" spans="1:4">
      <c r="A2" s="118" t="s">
        <v>123</v>
      </c>
      <c r="B2" s="119"/>
      <c r="C2" s="119"/>
    </row>
    <row r="3" spans="1:4" ht="24" customHeight="1">
      <c r="A3" s="119"/>
      <c r="B3" s="119"/>
      <c r="C3" s="119"/>
    </row>
    <row r="4" spans="1:4" ht="27.6">
      <c r="A4" s="20" t="s">
        <v>1</v>
      </c>
      <c r="B4" s="59" t="s">
        <v>124</v>
      </c>
      <c r="C4" s="59" t="s">
        <v>125</v>
      </c>
      <c r="D4" s="21"/>
    </row>
    <row r="5" spans="1:4">
      <c r="A5" s="5" t="s">
        <v>34</v>
      </c>
      <c r="B5" s="22"/>
      <c r="C5" s="22"/>
    </row>
    <row r="6" spans="1:4">
      <c r="A6" s="4" t="s">
        <v>70</v>
      </c>
      <c r="B6" s="100">
        <v>46391</v>
      </c>
      <c r="C6" s="100">
        <v>64790</v>
      </c>
    </row>
    <row r="7" spans="1:4" ht="18.600000000000001" customHeight="1">
      <c r="A7" s="4" t="s">
        <v>35</v>
      </c>
      <c r="B7" s="23">
        <v>-388153</v>
      </c>
      <c r="C7" s="24">
        <v>1080835</v>
      </c>
    </row>
    <row r="8" spans="1:4" ht="17.399999999999999" customHeight="1">
      <c r="A8" s="4" t="s">
        <v>36</v>
      </c>
      <c r="B8" s="23">
        <v>-28202</v>
      </c>
      <c r="C8" s="24"/>
    </row>
    <row r="9" spans="1:4" ht="17.399999999999999" customHeight="1">
      <c r="A9" s="4" t="s">
        <v>110</v>
      </c>
      <c r="B9" s="23">
        <v>485000</v>
      </c>
      <c r="C9" s="24"/>
    </row>
    <row r="10" spans="1:4" ht="17.399999999999999" customHeight="1">
      <c r="A10" s="4" t="s">
        <v>39</v>
      </c>
      <c r="B10" s="23">
        <v>-230000</v>
      </c>
      <c r="C10" s="1">
        <v>-694667</v>
      </c>
    </row>
    <row r="11" spans="1:4" ht="20.399999999999999" customHeight="1">
      <c r="A11" s="4" t="s">
        <v>37</v>
      </c>
      <c r="B11" s="23">
        <v>-45317</v>
      </c>
      <c r="C11" s="1">
        <v>-23525</v>
      </c>
    </row>
    <row r="12" spans="1:4" ht="20.399999999999999" customHeight="1">
      <c r="A12" s="4" t="s">
        <v>38</v>
      </c>
      <c r="B12" s="23">
        <v>-154907</v>
      </c>
      <c r="C12" s="1">
        <v>463560</v>
      </c>
    </row>
    <row r="13" spans="1:4" ht="20.399999999999999" customHeight="1">
      <c r="A13" s="4" t="s">
        <v>112</v>
      </c>
      <c r="B13" s="23"/>
      <c r="C13" s="1"/>
    </row>
    <row r="14" spans="1:4" ht="18.600000000000001" customHeight="1">
      <c r="A14" s="4" t="s">
        <v>111</v>
      </c>
      <c r="B14" s="23">
        <v>52444</v>
      </c>
      <c r="C14" s="1">
        <v>-150</v>
      </c>
    </row>
    <row r="15" spans="1:4" ht="18.600000000000001" customHeight="1">
      <c r="A15" s="4" t="s">
        <v>40</v>
      </c>
      <c r="B15" s="23">
        <v>-19580</v>
      </c>
      <c r="C15" s="23">
        <v>-26576</v>
      </c>
    </row>
    <row r="16" spans="1:4" ht="18.600000000000001" customHeight="1">
      <c r="A16" s="4" t="s">
        <v>41</v>
      </c>
      <c r="B16" s="23">
        <v>-32650</v>
      </c>
      <c r="C16" s="1">
        <v>-28979</v>
      </c>
    </row>
    <row r="17" spans="1:5" ht="18.600000000000001" customHeight="1">
      <c r="A17" s="4" t="s">
        <v>113</v>
      </c>
      <c r="B17" s="23">
        <v>-425</v>
      </c>
      <c r="C17" s="1"/>
    </row>
    <row r="18" spans="1:5" ht="18.600000000000001" customHeight="1">
      <c r="A18" s="4" t="s">
        <v>42</v>
      </c>
      <c r="B18" s="23">
        <v>181872</v>
      </c>
      <c r="C18" s="1">
        <v>62010</v>
      </c>
    </row>
    <row r="19" spans="1:5" ht="18.600000000000001" customHeight="1">
      <c r="A19" s="4" t="s">
        <v>43</v>
      </c>
      <c r="B19" s="23">
        <v>-2410</v>
      </c>
      <c r="C19" s="23"/>
    </row>
    <row r="20" spans="1:5" ht="28.8" customHeight="1">
      <c r="A20" s="25" t="s">
        <v>44</v>
      </c>
      <c r="B20" s="26">
        <f>B7+B8+B11+B10+B15+B16+B18+B19+B12+B9+B6+B13+B14+B17</f>
        <v>-135937</v>
      </c>
      <c r="C20" s="26">
        <f>C7+C8+C11+C12+C10+C15+C16+C18+C19</f>
        <v>832658</v>
      </c>
    </row>
    <row r="21" spans="1:5">
      <c r="A21" s="5" t="s">
        <v>45</v>
      </c>
      <c r="B21" s="27"/>
      <c r="C21" s="28"/>
    </row>
    <row r="22" spans="1:5" ht="18.600000000000001" customHeight="1">
      <c r="A22" s="4" t="s">
        <v>46</v>
      </c>
      <c r="B22" s="23">
        <v>-680</v>
      </c>
      <c r="C22" s="23">
        <v>-932</v>
      </c>
    </row>
    <row r="23" spans="1:5" ht="20.399999999999999" customHeight="1">
      <c r="A23" s="4" t="s">
        <v>47</v>
      </c>
      <c r="B23" s="23">
        <v>-180</v>
      </c>
      <c r="C23" s="23"/>
    </row>
    <row r="24" spans="1:5" ht="20.399999999999999" customHeight="1">
      <c r="A24" s="4" t="s">
        <v>48</v>
      </c>
      <c r="B24" s="23">
        <v>-56225</v>
      </c>
      <c r="C24" s="23"/>
    </row>
    <row r="25" spans="1:5" ht="19.8" customHeight="1">
      <c r="A25" s="4" t="s">
        <v>49</v>
      </c>
      <c r="B25" s="23"/>
      <c r="C25" s="23">
        <v>-342650</v>
      </c>
      <c r="E25" s="1"/>
    </row>
    <row r="26" spans="1:5" ht="20.399999999999999" customHeight="1">
      <c r="A26" s="120" t="s">
        <v>50</v>
      </c>
      <c r="B26" s="29">
        <f>B25+B23+B22+B24</f>
        <v>-57085</v>
      </c>
      <c r="C26" s="29">
        <f>C25+C23+C24+C22</f>
        <v>-343582</v>
      </c>
      <c r="D26" s="30"/>
      <c r="E26" s="1"/>
    </row>
    <row r="27" spans="1:5" ht="9" customHeight="1">
      <c r="A27" s="120"/>
      <c r="B27" s="31"/>
      <c r="C27" s="23"/>
      <c r="E27" s="1"/>
    </row>
    <row r="28" spans="1:5">
      <c r="A28" s="25" t="s">
        <v>51</v>
      </c>
      <c r="B28" s="32"/>
      <c r="C28" s="33"/>
      <c r="E28" s="1"/>
    </row>
    <row r="29" spans="1:5">
      <c r="A29" s="4" t="s">
        <v>52</v>
      </c>
      <c r="B29" s="23"/>
      <c r="C29" s="34"/>
    </row>
    <row r="30" spans="1:5">
      <c r="A30" s="12" t="s">
        <v>53</v>
      </c>
      <c r="B30" s="23">
        <v>330000</v>
      </c>
      <c r="C30" s="23"/>
    </row>
    <row r="31" spans="1:5">
      <c r="A31" s="12" t="s">
        <v>54</v>
      </c>
      <c r="B31" s="23">
        <v>-75000</v>
      </c>
      <c r="C31" s="23"/>
    </row>
    <row r="32" spans="1:5">
      <c r="A32" s="12" t="s">
        <v>114</v>
      </c>
      <c r="B32" s="23"/>
      <c r="C32" s="23"/>
    </row>
    <row r="33" spans="1:5">
      <c r="A33" s="12" t="s">
        <v>55</v>
      </c>
      <c r="B33" s="23"/>
      <c r="C33" s="23"/>
    </row>
    <row r="34" spans="1:5">
      <c r="A34" s="12" t="s">
        <v>56</v>
      </c>
      <c r="B34" s="23"/>
      <c r="C34" s="23"/>
    </row>
    <row r="35" spans="1:5" ht="29.4" customHeight="1">
      <c r="A35" s="120" t="s">
        <v>57</v>
      </c>
      <c r="B35" s="28">
        <f>B30+B31+B34+B33+B29</f>
        <v>255000</v>
      </c>
      <c r="C35" s="28"/>
    </row>
    <row r="36" spans="1:5" ht="14.4" hidden="1" customHeight="1">
      <c r="A36" s="120"/>
      <c r="B36" s="28"/>
      <c r="C36" s="28" t="s">
        <v>31</v>
      </c>
    </row>
    <row r="37" spans="1:5" hidden="1">
      <c r="B37" s="23" t="s">
        <v>31</v>
      </c>
      <c r="C37" s="23"/>
    </row>
    <row r="38" spans="1:5" ht="25.2" customHeight="1">
      <c r="A38" s="120" t="s">
        <v>58</v>
      </c>
      <c r="B38" s="28">
        <f>B20+B26+B35</f>
        <v>61978</v>
      </c>
      <c r="C38" s="28">
        <f>C20+C26+C35</f>
        <v>489076</v>
      </c>
    </row>
    <row r="39" spans="1:5" ht="6.6" hidden="1" customHeight="1">
      <c r="A39" s="121"/>
      <c r="B39" s="33"/>
      <c r="C39" s="33" t="s">
        <v>31</v>
      </c>
    </row>
    <row r="40" spans="1:5" hidden="1">
      <c r="A40" s="4" t="s">
        <v>59</v>
      </c>
      <c r="B40" s="28">
        <f>-2498</f>
        <v>-2498</v>
      </c>
      <c r="C40" s="28"/>
    </row>
    <row r="41" spans="1:5">
      <c r="A41" s="4" t="s">
        <v>115</v>
      </c>
      <c r="B41" s="28"/>
      <c r="C41" s="28"/>
    </row>
    <row r="42" spans="1:5">
      <c r="A42" s="4" t="s">
        <v>71</v>
      </c>
      <c r="B42" s="28"/>
      <c r="C42" s="28">
        <v>-6640</v>
      </c>
    </row>
    <row r="43" spans="1:5" ht="19.8" customHeight="1">
      <c r="A43" s="4" t="s">
        <v>117</v>
      </c>
      <c r="B43" s="13">
        <v>79032</v>
      </c>
      <c r="C43" s="23">
        <v>18876</v>
      </c>
      <c r="E43" s="1"/>
    </row>
    <row r="44" spans="1:5" ht="18.600000000000001" customHeight="1">
      <c r="A44" s="122" t="s">
        <v>116</v>
      </c>
      <c r="B44" s="123">
        <f>баланс!D7</f>
        <v>141010</v>
      </c>
      <c r="C44" s="35">
        <f>C43+C38+C42</f>
        <v>501312</v>
      </c>
    </row>
    <row r="45" spans="1:5" ht="2.4" customHeight="1">
      <c r="A45" s="121"/>
      <c r="B45" s="124"/>
      <c r="C45" s="32" t="s">
        <v>31</v>
      </c>
    </row>
    <row r="46" spans="1:5">
      <c r="A46" s="16"/>
      <c r="B46" s="16"/>
      <c r="C46" s="36"/>
    </row>
    <row r="47" spans="1:5">
      <c r="A47" s="111"/>
      <c r="B47" s="112"/>
      <c r="C47" s="112"/>
    </row>
    <row r="48" spans="1:5">
      <c r="B48" s="1"/>
    </row>
    <row r="49" spans="1:4">
      <c r="A49" s="18"/>
      <c r="B49" s="113"/>
      <c r="C49" s="113"/>
      <c r="D49" s="16"/>
    </row>
    <row r="50" spans="1:4" ht="14.4" customHeight="1">
      <c r="A50" s="19" t="s">
        <v>28</v>
      </c>
      <c r="B50" s="114" t="s">
        <v>32</v>
      </c>
      <c r="C50" s="115"/>
      <c r="D50" s="115"/>
    </row>
    <row r="51" spans="1:4">
      <c r="A51" s="19"/>
      <c r="B51" s="19"/>
    </row>
    <row r="52" spans="1:4" s="102" customFormat="1" ht="14.4" customHeight="1">
      <c r="A52" s="19" t="s">
        <v>29</v>
      </c>
      <c r="B52" s="116" t="s">
        <v>93</v>
      </c>
      <c r="C52" s="116"/>
      <c r="D52" s="6"/>
    </row>
    <row r="53" spans="1:4">
      <c r="A53" s="3"/>
      <c r="B53" s="6"/>
      <c r="C53" s="6"/>
      <c r="D53" s="6"/>
    </row>
    <row r="54" spans="1:4">
      <c r="A54" s="12"/>
      <c r="B54" s="6"/>
      <c r="C54" s="6"/>
      <c r="D54" s="6"/>
    </row>
    <row r="55" spans="1:4">
      <c r="A55" s="117" t="s">
        <v>30</v>
      </c>
      <c r="B55" s="117"/>
      <c r="C55" s="117"/>
      <c r="D55" s="117"/>
    </row>
  </sheetData>
  <mergeCells count="11">
    <mergeCell ref="A2:C3"/>
    <mergeCell ref="A26:A27"/>
    <mergeCell ref="A35:A36"/>
    <mergeCell ref="A38:A39"/>
    <mergeCell ref="A44:A45"/>
    <mergeCell ref="B44:B45"/>
    <mergeCell ref="A47:C47"/>
    <mergeCell ref="B49:C49"/>
    <mergeCell ref="B50:D50"/>
    <mergeCell ref="B52:C52"/>
    <mergeCell ref="A55:D55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"/>
  <sheetViews>
    <sheetView tabSelected="1" workbookViewId="0">
      <selection activeCell="J12" sqref="J12"/>
    </sheetView>
  </sheetViews>
  <sheetFormatPr defaultColWidth="8.88671875" defaultRowHeight="14.4"/>
  <cols>
    <col min="1" max="1" width="34.88671875" customWidth="1"/>
    <col min="2" max="2" width="21.88671875" customWidth="1"/>
    <col min="3" max="3" width="21.21875" customWidth="1"/>
    <col min="4" max="4" width="19.21875" customWidth="1"/>
  </cols>
  <sheetData>
    <row r="1" spans="1:4">
      <c r="A1" s="7" t="s">
        <v>0</v>
      </c>
    </row>
    <row r="2" spans="1:4">
      <c r="A2" s="118" t="s">
        <v>126</v>
      </c>
      <c r="B2" s="119"/>
      <c r="C2" s="119"/>
      <c r="D2" s="119"/>
    </row>
    <row r="3" spans="1:4" ht="18.600000000000001" customHeight="1">
      <c r="A3" s="119"/>
      <c r="B3" s="119"/>
      <c r="C3" s="119"/>
      <c r="D3" s="119"/>
    </row>
    <row r="4" spans="1:4" ht="26.4" customHeight="1">
      <c r="A4" s="2" t="s">
        <v>1</v>
      </c>
      <c r="B4" s="8" t="s">
        <v>60</v>
      </c>
      <c r="C4" s="9" t="s">
        <v>61</v>
      </c>
      <c r="D4" s="8" t="s">
        <v>62</v>
      </c>
    </row>
    <row r="5" spans="1:4">
      <c r="A5" s="10" t="s">
        <v>69</v>
      </c>
      <c r="B5" s="11">
        <v>300000</v>
      </c>
      <c r="C5" s="11">
        <v>23807</v>
      </c>
      <c r="D5" s="11">
        <f>B5+C5</f>
        <v>323807</v>
      </c>
    </row>
    <row r="6" spans="1:4">
      <c r="A6" s="12" t="s">
        <v>63</v>
      </c>
      <c r="B6" s="13" t="s">
        <v>31</v>
      </c>
      <c r="C6" s="13" t="s">
        <v>31</v>
      </c>
      <c r="D6" s="11" t="s">
        <v>31</v>
      </c>
    </row>
    <row r="7" spans="1:4" ht="18.600000000000001" customHeight="1">
      <c r="A7" s="12" t="s">
        <v>64</v>
      </c>
      <c r="B7" s="13" t="s">
        <v>31</v>
      </c>
      <c r="C7" s="13">
        <v>-84193</v>
      </c>
      <c r="D7" s="11">
        <f>C7</f>
        <v>-84193</v>
      </c>
    </row>
    <row r="8" spans="1:4" ht="18.600000000000001" customHeight="1">
      <c r="A8" s="12" t="s">
        <v>106</v>
      </c>
      <c r="B8" s="13"/>
      <c r="C8" s="13"/>
      <c r="D8" s="11"/>
    </row>
    <row r="9" spans="1:4" ht="18.600000000000001" customHeight="1">
      <c r="A9" s="12" t="s">
        <v>65</v>
      </c>
      <c r="B9" s="13"/>
      <c r="C9" s="13">
        <v>-11000</v>
      </c>
      <c r="D9" s="11">
        <f>C9</f>
        <v>-11000</v>
      </c>
    </row>
    <row r="10" spans="1:4">
      <c r="A10" s="14" t="s">
        <v>127</v>
      </c>
      <c r="B10" s="15">
        <v>300000</v>
      </c>
      <c r="C10" s="15">
        <f>C5+C7+C9</f>
        <v>-71386</v>
      </c>
      <c r="D10" s="15">
        <f>D5+D7+D9</f>
        <v>228614</v>
      </c>
    </row>
    <row r="11" spans="1:4">
      <c r="A11" s="12" t="s">
        <v>63</v>
      </c>
      <c r="B11" s="13" t="s">
        <v>31</v>
      </c>
      <c r="C11" s="13" t="s">
        <v>31</v>
      </c>
      <c r="D11" s="11" t="s">
        <v>31</v>
      </c>
    </row>
    <row r="12" spans="1:4">
      <c r="A12" s="12" t="s">
        <v>66</v>
      </c>
      <c r="B12" s="13" t="s">
        <v>31</v>
      </c>
      <c r="C12" s="13">
        <v>-40299</v>
      </c>
      <c r="D12" s="11">
        <f>C12</f>
        <v>-40299</v>
      </c>
    </row>
    <row r="13" spans="1:4">
      <c r="A13" s="12" t="s">
        <v>65</v>
      </c>
      <c r="B13" s="13"/>
      <c r="C13" s="13"/>
      <c r="D13" s="11"/>
    </row>
    <row r="14" spans="1:4">
      <c r="A14" s="12" t="s">
        <v>106</v>
      </c>
      <c r="B14" s="13"/>
      <c r="C14" s="13"/>
      <c r="D14" s="11"/>
    </row>
    <row r="15" spans="1:4">
      <c r="A15" s="14" t="s">
        <v>128</v>
      </c>
      <c r="B15" s="15">
        <v>300000</v>
      </c>
      <c r="C15" s="15">
        <f>C10+C12+C13</f>
        <v>-111685</v>
      </c>
      <c r="D15" s="15">
        <f>B15+C15</f>
        <v>188315</v>
      </c>
    </row>
    <row r="16" spans="1:4">
      <c r="A16" s="16"/>
      <c r="B16" s="16"/>
      <c r="C16" s="16"/>
      <c r="D16" s="16"/>
    </row>
    <row r="17" spans="1:8">
      <c r="A17" s="112"/>
      <c r="B17" s="112"/>
      <c r="C17" s="112"/>
      <c r="D17" s="112"/>
    </row>
    <row r="18" spans="1:8">
      <c r="A18" s="16"/>
      <c r="B18" s="16"/>
      <c r="C18" s="16"/>
      <c r="D18" s="16"/>
    </row>
    <row r="19" spans="1:8">
      <c r="H19" s="17"/>
    </row>
    <row r="20" spans="1:8">
      <c r="A20" s="18"/>
      <c r="B20" s="113"/>
      <c r="C20" s="113"/>
      <c r="D20" s="16"/>
    </row>
    <row r="21" spans="1:8">
      <c r="A21" s="19" t="s">
        <v>28</v>
      </c>
      <c r="B21" s="114" t="s">
        <v>32</v>
      </c>
      <c r="C21" s="115"/>
      <c r="D21" s="115"/>
    </row>
    <row r="22" spans="1:8">
      <c r="A22" s="19"/>
      <c r="B22" s="19"/>
    </row>
    <row r="23" spans="1:8" ht="14.4" customHeight="1">
      <c r="A23" s="19" t="s">
        <v>29</v>
      </c>
      <c r="B23" s="116" t="s">
        <v>93</v>
      </c>
      <c r="C23" s="116"/>
      <c r="D23" s="6"/>
    </row>
    <row r="24" spans="1:8">
      <c r="A24" s="3"/>
      <c r="B24" s="6"/>
      <c r="C24" s="6"/>
      <c r="D24" s="6"/>
    </row>
    <row r="25" spans="1:8" ht="13.8" customHeight="1">
      <c r="A25" s="12"/>
      <c r="B25" s="6"/>
      <c r="C25" s="6"/>
      <c r="D25" s="6"/>
    </row>
    <row r="26" spans="1:8">
      <c r="A26" s="117" t="s">
        <v>30</v>
      </c>
      <c r="B26" s="117"/>
      <c r="C26" s="117"/>
      <c r="D26" s="117"/>
    </row>
  </sheetData>
  <mergeCells count="6">
    <mergeCell ref="A26:D26"/>
    <mergeCell ref="A2:D3"/>
    <mergeCell ref="A17:D17"/>
    <mergeCell ref="B20:C20"/>
    <mergeCell ref="B21:D21"/>
    <mergeCell ref="B23:C23"/>
  </mergeCells>
  <pageMargins left="0.39305555555555599" right="0.1569444444444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 аудит</vt:lpstr>
      <vt:lpstr>Отчет ДДС </vt:lpstr>
      <vt:lpstr>Отчет об измен.в кап. </vt:lpstr>
      <vt:lpstr>баланс!Область_печати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FinQ</dc:creator>
  <cp:lastModifiedBy>Chernousova </cp:lastModifiedBy>
  <cp:lastPrinted>2024-11-14T07:46:07Z</cp:lastPrinted>
  <dcterms:created xsi:type="dcterms:W3CDTF">2015-06-05T18:19:00Z</dcterms:created>
  <dcterms:modified xsi:type="dcterms:W3CDTF">2025-05-20T10:26:52Z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93C84356996A445094249BEC0BD92426</vt:lpwstr>
  </property>
  <property fmtid="{D5CDD505-2E9C-101B-9397-08002B2CF9AE}" pid="3" name="KSOProductBuildVer">
    <vt:lpwstr>1049-12.2.0.13266</vt:lpwstr>
  </property>
</Properties>
</file>