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maral.Bekmuratova\Documents\KASE Бекмуратова Акмарал\ФО сданы в 2022\3 кв 2022\"/>
    </mc:Choice>
  </mc:AlternateContent>
  <bookViews>
    <workbookView xWindow="0" yWindow="0" windowWidth="28800" windowHeight="12132"/>
  </bookViews>
  <sheets>
    <sheet name="Ф1" sheetId="1" r:id="rId1"/>
    <sheet name="Ф2" sheetId="5" r:id="rId2"/>
    <sheet name="Ф3" sheetId="7" r:id="rId3"/>
    <sheet name="Ф4" sheetId="6" r:id="rId4"/>
  </sheets>
  <definedNames>
    <definedName name="_Hlk96520020" localSheetId="1">Ф2!$C$13</definedName>
    <definedName name="_xlnm.Print_Area" localSheetId="0">Ф1!$A$1:$D$43</definedName>
    <definedName name="_xlnm.Print_Area" localSheetId="1">Ф2!$A$1:$D$42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6" l="1"/>
  <c r="H16" i="7"/>
  <c r="G23" i="7"/>
  <c r="F23" i="7"/>
  <c r="E23" i="7"/>
  <c r="D23" i="7"/>
  <c r="C23" i="7"/>
  <c r="B23" i="7"/>
  <c r="C42" i="6" l="1"/>
  <c r="B42" i="6"/>
  <c r="G21" i="7"/>
  <c r="G20" i="7"/>
  <c r="G18" i="7"/>
  <c r="G17" i="7"/>
  <c r="G16" i="7"/>
  <c r="G14" i="7"/>
  <c r="G13" i="7"/>
  <c r="G11" i="7"/>
  <c r="G9" i="7" l="1"/>
  <c r="F12" i="7" l="1"/>
  <c r="E12" i="7"/>
  <c r="D12" i="7"/>
  <c r="C12" i="7"/>
  <c r="C15" i="7" s="1"/>
  <c r="B12" i="7"/>
  <c r="B15" i="7" s="1"/>
  <c r="E15" i="7"/>
  <c r="G10" i="7"/>
  <c r="C34" i="6"/>
  <c r="C18" i="6"/>
  <c r="C27" i="6" s="1"/>
  <c r="D34" i="5"/>
  <c r="D12" i="5"/>
  <c r="D14" i="5" s="1"/>
  <c r="D27" i="5" s="1"/>
  <c r="D29" i="5" s="1"/>
  <c r="D15" i="7" l="1"/>
  <c r="G12" i="7"/>
  <c r="F15" i="7"/>
  <c r="D35" i="5"/>
  <c r="C45" i="6"/>
  <c r="C47" i="6" s="1"/>
  <c r="A29" i="7"/>
  <c r="G15" i="7" l="1"/>
  <c r="E22" i="7"/>
  <c r="C22" i="7"/>
  <c r="B22" i="7"/>
  <c r="F19" i="7"/>
  <c r="F22" i="7" s="1"/>
  <c r="D19" i="7"/>
  <c r="B34" i="6"/>
  <c r="B18" i="6"/>
  <c r="B27" i="6" s="1"/>
  <c r="C34" i="5"/>
  <c r="C12" i="5"/>
  <c r="C14" i="5" s="1"/>
  <c r="C27" i="5" s="1"/>
  <c r="C29" i="5" s="1"/>
  <c r="H17" i="7" s="1"/>
  <c r="D22" i="7" l="1"/>
  <c r="G22" i="7" s="1"/>
  <c r="G19" i="7"/>
  <c r="B45" i="6"/>
  <c r="B47" i="6" s="1"/>
  <c r="C35" i="5"/>
  <c r="D34" i="1"/>
  <c r="C34" i="1"/>
  <c r="D27" i="1"/>
  <c r="D35" i="1" s="1"/>
  <c r="C27" i="1"/>
  <c r="D19" i="1"/>
  <c r="C19" i="1"/>
  <c r="C36" i="1" l="1"/>
  <c r="C35" i="1"/>
</calcChain>
</file>

<file path=xl/sharedStrings.xml><?xml version="1.0" encoding="utf-8"?>
<sst xmlns="http://schemas.openxmlformats.org/spreadsheetml/2006/main" count="162" uniqueCount="135">
  <si>
    <t>(в тысячах казахстанских тенге)</t>
  </si>
  <si>
    <t>Активы</t>
  </si>
  <si>
    <t>Денежные средства и их эквиваленты</t>
  </si>
  <si>
    <t>Средства в финансовых учреждениях</t>
  </si>
  <si>
    <t>Дебиторская задолженность по программам субсидирования</t>
  </si>
  <si>
    <t>Кредиты и авансы клиентам</t>
  </si>
  <si>
    <t>Инвестиции в долговые ценные бумаги</t>
  </si>
  <si>
    <t>Основные средства</t>
  </si>
  <si>
    <t>Нематериальные активы</t>
  </si>
  <si>
    <t>Предоплата текущих обязательств по налогу на прибыль</t>
  </si>
  <si>
    <t>Отложенный налоговый актив</t>
  </si>
  <si>
    <t>Долгосрочные активы для продажи</t>
  </si>
  <si>
    <t>Прочие активы</t>
  </si>
  <si>
    <t>Обязательства</t>
  </si>
  <si>
    <t xml:space="preserve">Заемные средства </t>
  </si>
  <si>
    <t>Выпущенные долговые ценные бумаги</t>
  </si>
  <si>
    <t>Обязательства по программам субсидирования</t>
  </si>
  <si>
    <t>Доходы будущих периодов и резервы по обязательствам кредитного характера</t>
  </si>
  <si>
    <t>Прочие обязательства</t>
  </si>
  <si>
    <t>Итого обязательства</t>
  </si>
  <si>
    <t>СОБСТВЕННЫЙ КАПИТАЛ</t>
  </si>
  <si>
    <t>Акционерный капитал</t>
  </si>
  <si>
    <t>Дополнительно оплаченный капитал</t>
  </si>
  <si>
    <t>Прочие резервы</t>
  </si>
  <si>
    <t>Нераспределенная прибыль</t>
  </si>
  <si>
    <t>ИТОГО СОБСТВЕННЫЙ КАПИТАЛ</t>
  </si>
  <si>
    <t>ИТОГО ОБЯЗАТЕЛЬСТВА И КАПИТАЛ</t>
  </si>
  <si>
    <t>Итого активы</t>
  </si>
  <si>
    <t>Прочие аналогичные доходы</t>
  </si>
  <si>
    <t>Процентные расходы</t>
  </si>
  <si>
    <t>Чистые процентные доходы после создания резерва под обесценение кредитного портфеля</t>
  </si>
  <si>
    <t>Чистые комиссионные доходы</t>
  </si>
  <si>
    <t>Доходы за вычетом расходов от переоценки иностранной валюты</t>
  </si>
  <si>
    <t>Расходы по реализации программ Фонда</t>
  </si>
  <si>
    <t>Общие и административные расходы</t>
  </si>
  <si>
    <t>Прибыль до налогообложения</t>
  </si>
  <si>
    <t>Расходы по налогу на прибыль</t>
  </si>
  <si>
    <t xml:space="preserve">Прибыль за период </t>
  </si>
  <si>
    <t>Прочий совокупный доход:</t>
  </si>
  <si>
    <t>- расходы за вычетом доходов за период</t>
  </si>
  <si>
    <t>Прочий совокупный расход</t>
  </si>
  <si>
    <t xml:space="preserve">Итого совокупный доход за период </t>
  </si>
  <si>
    <t>Фонд переоценки ценных бумаг, оцениваемых по справедливой стоимости через прочий совокупный доход</t>
  </si>
  <si>
    <t>Прочие</t>
  </si>
  <si>
    <t>резервы</t>
  </si>
  <si>
    <t>Нераспределенная прибыль/</t>
  </si>
  <si>
    <t>(убыток)</t>
  </si>
  <si>
    <t>Итого</t>
  </si>
  <si>
    <t>Денежные средства от операционной деятельности</t>
  </si>
  <si>
    <t xml:space="preserve">Проценты полученные </t>
  </si>
  <si>
    <t>Проценты уплаченные</t>
  </si>
  <si>
    <t>Комиссии полученные</t>
  </si>
  <si>
    <t>Комиссии уплаченные</t>
  </si>
  <si>
    <t xml:space="preserve">Поступления от прочей операционной деятельности </t>
  </si>
  <si>
    <t>Чистый (прирост)/снижение по:</t>
  </si>
  <si>
    <t>Чистый прирост/(снижение) по:</t>
  </si>
  <si>
    <t>Денежные средства от инвестиционной деятельности</t>
  </si>
  <si>
    <t>Приобретение инвестиционных ценных бумаг</t>
  </si>
  <si>
    <t>Поступления от реализации и погашения инвестиционных ценных бумаг</t>
  </si>
  <si>
    <t>Приобретение основных средств</t>
  </si>
  <si>
    <t>Приобретение нематериальных активов</t>
  </si>
  <si>
    <t>Денежные средства от финансовой деятельности:</t>
  </si>
  <si>
    <t>Погашение заемных средств</t>
  </si>
  <si>
    <t>Взносы в капитал от акционеров</t>
  </si>
  <si>
    <t>Выплаченные дивиденды</t>
  </si>
  <si>
    <t>Влияние изменений обменного курса на денежные средства и их эквиваленты</t>
  </si>
  <si>
    <t>Влияние изменений резерва под обесценение на денежные средства и их эквиваленты</t>
  </si>
  <si>
    <t xml:space="preserve">Денежные средства и их эквиваленты на начало периода </t>
  </si>
  <si>
    <t xml:space="preserve">Денежные средства и их эквиваленты на конец периода </t>
  </si>
  <si>
    <t>Отчет о прибыли или убытке и прочем совокупном доходе</t>
  </si>
  <si>
    <t>Наименование Компании:</t>
  </si>
  <si>
    <t>"АО Фонд развития предпринимательства "Даму"</t>
  </si>
  <si>
    <t>Форма № 1_Ф1 - МСФО</t>
  </si>
  <si>
    <t>Отчет о финансовом положении (по МСФО)</t>
  </si>
  <si>
    <t>Исполнитель: Бекмуратова А.Т.</t>
  </si>
  <si>
    <t>Прочий совокупный доход</t>
  </si>
  <si>
    <t xml:space="preserve">Взносы в капитал </t>
  </si>
  <si>
    <t>Взносы в капитал</t>
  </si>
  <si>
    <t>Форма № 1_Ф2 - МСФО</t>
  </si>
  <si>
    <t>Форма № 1_Ф4 - МСФО</t>
  </si>
  <si>
    <t>Отчет о движении денежных средств за период (прямой метод) - по МСФО</t>
  </si>
  <si>
    <t>Форма № 1_Ф3 - МСФО</t>
  </si>
  <si>
    <t>Отчет об изменениях в капитале</t>
  </si>
  <si>
    <t>Поступление от выпущенных долговых ценных бумаг</t>
  </si>
  <si>
    <t>31 декабря 2021 г.</t>
  </si>
  <si>
    <t>Фонд переоценки инвестиционных ценных бумаг оцениваемых по справедливой стоимости через прочий совокупный доход</t>
  </si>
  <si>
    <t>Обесценение долговых ценных бумаг</t>
  </si>
  <si>
    <t>Чистые прочие операционные доходы/расходы</t>
  </si>
  <si>
    <t>Процентные доходы полученные рассчитанные по методу эффективной процентной ставки</t>
  </si>
  <si>
    <t>Доходы за вычетом расходов от прекращения признания финансовых активов оцениваемых по амортизированной стоимости</t>
  </si>
  <si>
    <t xml:space="preserve">Доходы за вычетом расходов от долговых ценных бумаг оцениваемых по справедливой стоимости через прибыль или убыток </t>
  </si>
  <si>
    <t>Чистый убыток, возникающий при первоначальном признании финансовых инструментов по ставкам ниже рыночных</t>
  </si>
  <si>
    <t>Затраты по оплате труда уплаченные</t>
  </si>
  <si>
    <t xml:space="preserve">Общие и административные расходы уплаченные </t>
  </si>
  <si>
    <t>Денежные средства полученные от операционной деятельности до изменений в операционных активах и обязательствах</t>
  </si>
  <si>
    <t>Чистые денежные средства полученные от операционной деятельности</t>
  </si>
  <si>
    <t xml:space="preserve">Выручка от выбытия активов предназначенных для продажи </t>
  </si>
  <si>
    <t>Наименование Компании: "АО Фонд развития предпринимательства "Даму"</t>
  </si>
  <si>
    <t>Прим.</t>
  </si>
  <si>
    <t>Балансовая стоимость одной простой акции (тенге)</t>
  </si>
  <si>
    <t>Статьи, которые впоследствии могут быть переклассифицированы в составе прибылей или убытков:</t>
  </si>
  <si>
    <t>Инвестиции в долговые ценные бумаги, оцениваемые по справедливой стоимости через прочий совокупный доход:</t>
  </si>
  <si>
    <t>Чистые процентные доходы</t>
  </si>
  <si>
    <t>Восстановление/ (Создание) оценочного резерва под кредитные убытки по кредитам и авансам клиентов и средствам в финансовых учреждениях</t>
  </si>
  <si>
    <t>Восстановление резерва/ Отчисления в резерв под обесценение прочих активов</t>
  </si>
  <si>
    <t>Восстановление резерва/ (отчисления в резерв) по обязательствам кредитного характера</t>
  </si>
  <si>
    <t xml:space="preserve"> - средствам в финансовых учреждениях </t>
  </si>
  <si>
    <t xml:space="preserve"> - кредитам и авансам клиентам</t>
  </si>
  <si>
    <t xml:space="preserve"> - прочим активам</t>
  </si>
  <si>
    <t xml:space="preserve"> - прочим финансовым активам</t>
  </si>
  <si>
    <t xml:space="preserve"> - прочим финансовым обязательствам (обязательства по прграммам субсидирования)</t>
  </si>
  <si>
    <t xml:space="preserve"> - прочим обязательствам</t>
  </si>
  <si>
    <t xml:space="preserve">Получение заемных средств </t>
  </si>
  <si>
    <t>Погашение долгосрочной аренды</t>
  </si>
  <si>
    <t xml:space="preserve">Чистые денежные средства, использованные в финансовой деятельности </t>
  </si>
  <si>
    <t>(Чистое снижение)/ чистый прирост денежных средств и их эквивалентов</t>
  </si>
  <si>
    <t>Чистые денежные средства, использованные в инвестиционной деятельности</t>
  </si>
  <si>
    <t xml:space="preserve">Дивиденды объявленные </t>
  </si>
  <si>
    <t>Остаток на 1 января 2022 года</t>
  </si>
  <si>
    <t>Отложенное налоговое обязательство</t>
  </si>
  <si>
    <t>Заместитель Председателя Правления ____________________ Макажанов Б.Н.</t>
  </si>
  <si>
    <t>Доходы за вычетом расходов по операциям с иностранной валютой</t>
  </si>
  <si>
    <t>Остаток на 1 января 2021 года</t>
  </si>
  <si>
    <t>Период за который составляется отчетность (с нарастающим итогом): с 1 января 2022 г. по 30 сентября 2022 г.</t>
  </si>
  <si>
    <t>Период, за который составляется отчетность (с нарастающим итогом): с 1 января 2022 г. по 30 сентября 2022 г.</t>
  </si>
  <si>
    <t>30 сентября 2021 г. (неаудировано)</t>
  </si>
  <si>
    <t>30 сентября 2022 г. (неаудировано)</t>
  </si>
  <si>
    <t>Итого совокупный доход за шесть месяцев, закончившихся 30 сентября 2021 года (неаудировано)</t>
  </si>
  <si>
    <t>Остаток на 30 сентября 2021 года (неаудировано)</t>
  </si>
  <si>
    <t>Итого совокупный доход за шесть месяцев, закончившихся 30 сентября 2022 года (неаудировано)</t>
  </si>
  <si>
    <t>Остаток на 30 сентября 2022 года (неаудировано)</t>
  </si>
  <si>
    <t>Девять месяцев закончившиеся</t>
  </si>
  <si>
    <t>30 сентября 2022 г.</t>
  </si>
  <si>
    <t>И.о. Главного бухгалтера __________________________________ Жанзакова Ж.К.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</si>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</sst>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7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6"/>
      <color rgb="FFFF0000"/>
      <name val="Arial"/>
      <family val="2"/>
      <charset val="204"/>
    </font>
    <font>
      <sz val="6"/>
      <color rgb="FFFF0000"/>
      <name val="Arial"/>
      <family val="2"/>
      <charset val="204"/>
    </font>
    <font>
      <b/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4" fontId="2" fillId="0" borderId="0" xfId="0" applyNumberFormat="1" applyFont="1" applyAlignment="1">
      <alignment vertical="top"/>
    </xf>
    <xf numFmtId="0" fontId="5" fillId="0" borderId="0" xfId="0" applyFont="1" applyFill="1" applyAlignment="1">
      <alignment vertical="top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4" fontId="3" fillId="0" borderId="0" xfId="0" applyNumberFormat="1" applyFont="1" applyFill="1" applyAlignment="1">
      <alignment horizontal="left" vertical="top"/>
    </xf>
    <xf numFmtId="4" fontId="2" fillId="0" borderId="0" xfId="0" applyNumberFormat="1" applyFont="1" applyFill="1" applyAlignment="1">
      <alignment vertical="top"/>
    </xf>
    <xf numFmtId="0" fontId="3" fillId="0" borderId="0" xfId="0" applyFont="1" applyAlignment="1">
      <alignment vertical="top"/>
    </xf>
    <xf numFmtId="3" fontId="3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horizontal="left" vertical="top"/>
    </xf>
    <xf numFmtId="0" fontId="3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 wrapText="1"/>
    </xf>
    <xf numFmtId="3" fontId="8" fillId="0" borderId="1" xfId="0" applyNumberFormat="1" applyFont="1" applyBorder="1" applyAlignment="1">
      <alignment vertical="center" wrapText="1"/>
    </xf>
    <xf numFmtId="0" fontId="3" fillId="0" borderId="0" xfId="0" applyFont="1" applyFill="1" applyAlignment="1"/>
    <xf numFmtId="3" fontId="9" fillId="0" borderId="1" xfId="0" applyNumberFormat="1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3" fontId="11" fillId="0" borderId="1" xfId="0" applyNumberFormat="1" applyFont="1" applyBorder="1" applyAlignment="1">
      <alignment horizontal="right" vertical="top" wrapText="1"/>
    </xf>
    <xf numFmtId="4" fontId="3" fillId="0" borderId="0" xfId="0" applyNumberFormat="1" applyFont="1" applyFill="1" applyAlignment="1">
      <alignment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1" fillId="0" borderId="3" xfId="0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2" fillId="2" borderId="0" xfId="0" applyFont="1" applyFill="1" applyAlignment="1">
      <alignment vertical="center" wrapText="1"/>
    </xf>
    <xf numFmtId="4" fontId="5" fillId="0" borderId="1" xfId="0" applyNumberFormat="1" applyFont="1" applyBorder="1" applyAlignment="1">
      <alignment horizontal="right" vertical="top" wrapText="1"/>
    </xf>
    <xf numFmtId="4" fontId="13" fillId="0" borderId="0" xfId="0" applyNumberFormat="1" applyFont="1" applyAlignment="1">
      <alignment vertical="top"/>
    </xf>
    <xf numFmtId="3" fontId="8" fillId="0" borderId="1" xfId="0" applyNumberFormat="1" applyFont="1" applyFill="1" applyBorder="1" applyAlignment="1">
      <alignment vertical="center" wrapText="1"/>
    </xf>
    <xf numFmtId="4" fontId="2" fillId="0" borderId="0" xfId="0" applyNumberFormat="1" applyFont="1" applyFill="1" applyAlignment="1">
      <alignment vertical="center" wrapText="1"/>
    </xf>
    <xf numFmtId="3" fontId="2" fillId="0" borderId="1" xfId="0" applyNumberFormat="1" applyFont="1" applyFill="1" applyBorder="1" applyAlignment="1">
      <alignment vertical="top" wrapText="1"/>
    </xf>
    <xf numFmtId="3" fontId="8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top" wrapText="1"/>
    </xf>
    <xf numFmtId="3" fontId="11" fillId="0" borderId="1" xfId="0" applyNumberFormat="1" applyFont="1" applyFill="1" applyBorder="1" applyAlignment="1">
      <alignment horizontal="right" vertical="top" wrapText="1"/>
    </xf>
    <xf numFmtId="3" fontId="8" fillId="0" borderId="1" xfId="0" applyNumberFormat="1" applyFont="1" applyFill="1" applyBorder="1" applyAlignment="1">
      <alignment vertical="top"/>
    </xf>
    <xf numFmtId="3" fontId="9" fillId="0" borderId="1" xfId="0" applyNumberFormat="1" applyFont="1" applyFill="1" applyBorder="1" applyAlignment="1">
      <alignment vertical="top" wrapText="1"/>
    </xf>
    <xf numFmtId="3" fontId="8" fillId="0" borderId="1" xfId="0" applyNumberFormat="1" applyFont="1" applyFill="1" applyBorder="1" applyAlignment="1">
      <alignment horizontal="right" vertical="top" wrapText="1"/>
    </xf>
    <xf numFmtId="3" fontId="14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Alignment="1">
      <alignment vertical="top"/>
    </xf>
    <xf numFmtId="3" fontId="13" fillId="0" borderId="0" xfId="0" applyNumberFormat="1" applyFont="1" applyAlignment="1">
      <alignment vertical="top"/>
    </xf>
    <xf numFmtId="3" fontId="15" fillId="0" borderId="0" xfId="0" applyNumberFormat="1" applyFont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3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 vertical="center"/>
    </xf>
    <xf numFmtId="3" fontId="10" fillId="0" borderId="0" xfId="0" applyNumberFormat="1" applyFont="1"/>
    <xf numFmtId="4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12" fillId="0" borderId="0" xfId="0" applyFont="1" applyFill="1" applyAlignment="1">
      <alignment horizontal="left" vertical="top"/>
    </xf>
    <xf numFmtId="4" fontId="9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3"/>
  <sheetViews>
    <sheetView tabSelected="1" view="pageBreakPreview" topLeftCell="A13" zoomScaleNormal="100" zoomScaleSheetLayoutView="100" workbookViewId="0">
      <selection activeCell="B6" sqref="B6"/>
    </sheetView>
  </sheetViews>
  <sheetFormatPr defaultColWidth="9.109375" defaultRowHeight="10.199999999999999" x14ac:dyDescent="0.3"/>
  <cols>
    <col min="1" max="1" width="40" style="1" customWidth="1"/>
    <col min="2" max="2" width="8.77734375" style="1" customWidth="1"/>
    <col min="3" max="3" width="18.5546875" style="3" customWidth="1"/>
    <col min="4" max="4" width="16.109375" style="1" customWidth="1"/>
    <col min="5" max="16384" width="9.109375" style="1"/>
  </cols>
  <sheetData>
    <row r="1" spans="1:10" x14ac:dyDescent="0.3">
      <c r="A1" s="2" t="s">
        <v>70</v>
      </c>
      <c r="B1" s="16" t="s">
        <v>71</v>
      </c>
      <c r="C1" s="16"/>
      <c r="E1" s="27"/>
    </row>
    <row r="2" spans="1:10" x14ac:dyDescent="0.3">
      <c r="A2" s="2" t="s">
        <v>123</v>
      </c>
      <c r="B2" s="2"/>
      <c r="C2" s="17"/>
      <c r="D2" s="28"/>
      <c r="E2" s="27"/>
    </row>
    <row r="4" spans="1:10" x14ac:dyDescent="0.3">
      <c r="A4" s="4" t="s">
        <v>72</v>
      </c>
      <c r="B4" s="4"/>
    </row>
    <row r="5" spans="1:10" ht="12.6" thickBot="1" x14ac:dyDescent="0.35">
      <c r="A5" s="46" t="s">
        <v>73</v>
      </c>
      <c r="B5" s="46"/>
    </row>
    <row r="6" spans="1:10" x14ac:dyDescent="0.3">
      <c r="A6" s="48" t="s">
        <v>0</v>
      </c>
      <c r="B6" s="80" t="s">
        <v>98</v>
      </c>
      <c r="C6" s="49" t="s">
        <v>132</v>
      </c>
      <c r="D6" s="53" t="s">
        <v>84</v>
      </c>
    </row>
    <row r="7" spans="1:10" x14ac:dyDescent="0.3">
      <c r="A7" s="29" t="s">
        <v>1</v>
      </c>
      <c r="B7" s="29"/>
      <c r="C7" s="30"/>
      <c r="D7" s="31"/>
    </row>
    <row r="8" spans="1:10" ht="11.4" x14ac:dyDescent="0.3">
      <c r="A8" s="11" t="s">
        <v>2</v>
      </c>
      <c r="B8" s="77">
        <v>4</v>
      </c>
      <c r="C8" s="35">
        <v>238368678</v>
      </c>
      <c r="D8" s="35">
        <v>76882383</v>
      </c>
    </row>
    <row r="9" spans="1:10" ht="11.4" x14ac:dyDescent="0.3">
      <c r="A9" s="11" t="s">
        <v>3</v>
      </c>
      <c r="B9" s="77">
        <v>5</v>
      </c>
      <c r="C9" s="35">
        <v>218993413</v>
      </c>
      <c r="D9" s="35">
        <v>239303960</v>
      </c>
    </row>
    <row r="10" spans="1:10" ht="22.5" customHeight="1" x14ac:dyDescent="0.3">
      <c r="A10" s="11" t="s">
        <v>4</v>
      </c>
      <c r="B10" s="77"/>
      <c r="C10" s="35">
        <v>92765</v>
      </c>
      <c r="D10" s="35">
        <v>77899</v>
      </c>
    </row>
    <row r="11" spans="1:10" ht="11.4" x14ac:dyDescent="0.3">
      <c r="A11" s="11" t="s">
        <v>5</v>
      </c>
      <c r="B11" s="77">
        <v>6</v>
      </c>
      <c r="C11" s="35">
        <v>4834072</v>
      </c>
      <c r="D11" s="35">
        <v>252248</v>
      </c>
    </row>
    <row r="12" spans="1:10" ht="11.4" x14ac:dyDescent="0.3">
      <c r="A12" s="11" t="s">
        <v>6</v>
      </c>
      <c r="B12" s="77">
        <v>7</v>
      </c>
      <c r="C12" s="35">
        <v>19062714</v>
      </c>
      <c r="D12" s="35">
        <v>47001624</v>
      </c>
    </row>
    <row r="13" spans="1:10" ht="11.4" x14ac:dyDescent="0.3">
      <c r="A13" s="11" t="s">
        <v>7</v>
      </c>
      <c r="B13" s="77"/>
      <c r="C13" s="35">
        <v>2314992</v>
      </c>
      <c r="D13" s="35">
        <v>2121829</v>
      </c>
      <c r="J13" s="18"/>
    </row>
    <row r="14" spans="1:10" ht="11.4" x14ac:dyDescent="0.3">
      <c r="A14" s="11" t="s">
        <v>8</v>
      </c>
      <c r="B14" s="77"/>
      <c r="C14" s="35">
        <v>227010</v>
      </c>
      <c r="D14" s="35">
        <v>267623</v>
      </c>
    </row>
    <row r="15" spans="1:10" ht="11.4" x14ac:dyDescent="0.3">
      <c r="A15" s="11" t="s">
        <v>9</v>
      </c>
      <c r="B15" s="77"/>
      <c r="C15" s="35">
        <v>1998989</v>
      </c>
      <c r="D15" s="35">
        <v>3357383</v>
      </c>
    </row>
    <row r="16" spans="1:10" ht="11.4" x14ac:dyDescent="0.3">
      <c r="A16" s="11" t="s">
        <v>10</v>
      </c>
      <c r="B16" s="77"/>
      <c r="C16" s="35">
        <v>0</v>
      </c>
      <c r="D16" s="35">
        <v>3132896</v>
      </c>
    </row>
    <row r="17" spans="1:4" ht="11.4" x14ac:dyDescent="0.3">
      <c r="A17" s="11" t="s">
        <v>11</v>
      </c>
      <c r="B17" s="77"/>
      <c r="C17" s="62">
        <v>76678</v>
      </c>
      <c r="D17" s="35">
        <v>153173</v>
      </c>
    </row>
    <row r="18" spans="1:4" ht="11.4" x14ac:dyDescent="0.3">
      <c r="A18" s="11" t="s">
        <v>12</v>
      </c>
      <c r="B18" s="77">
        <v>8</v>
      </c>
      <c r="C18" s="62">
        <v>6821548</v>
      </c>
      <c r="D18" s="35">
        <v>4975966</v>
      </c>
    </row>
    <row r="19" spans="1:4" x14ac:dyDescent="0.3">
      <c r="A19" s="10" t="s">
        <v>27</v>
      </c>
      <c r="B19" s="77"/>
      <c r="C19" s="63">
        <f>SUM(C8:C18)</f>
        <v>492790859</v>
      </c>
      <c r="D19" s="19">
        <f>SUM(D8:D18)</f>
        <v>377526984</v>
      </c>
    </row>
    <row r="20" spans="1:4" x14ac:dyDescent="0.3">
      <c r="A20" s="10" t="s">
        <v>13</v>
      </c>
      <c r="B20" s="77"/>
      <c r="C20" s="64"/>
      <c r="D20" s="21"/>
    </row>
    <row r="21" spans="1:4" ht="19.5" customHeight="1" x14ac:dyDescent="0.3">
      <c r="A21" s="11" t="s">
        <v>14</v>
      </c>
      <c r="B21" s="77">
        <v>9</v>
      </c>
      <c r="C21" s="62">
        <v>173592713</v>
      </c>
      <c r="D21" s="35">
        <v>169302529</v>
      </c>
    </row>
    <row r="22" spans="1:4" ht="11.4" x14ac:dyDescent="0.3">
      <c r="A22" s="11" t="s">
        <v>15</v>
      </c>
      <c r="B22" s="77"/>
      <c r="C22" s="62">
        <v>1208553</v>
      </c>
      <c r="D22" s="35">
        <v>1244178</v>
      </c>
    </row>
    <row r="23" spans="1:4" ht="11.4" x14ac:dyDescent="0.3">
      <c r="A23" s="11" t="s">
        <v>16</v>
      </c>
      <c r="B23" s="77">
        <v>10</v>
      </c>
      <c r="C23" s="62">
        <v>48912439</v>
      </c>
      <c r="D23" s="35">
        <v>7792965</v>
      </c>
    </row>
    <row r="24" spans="1:4" ht="20.399999999999999" x14ac:dyDescent="0.3">
      <c r="A24" s="11" t="s">
        <v>17</v>
      </c>
      <c r="B24" s="77">
        <v>11</v>
      </c>
      <c r="C24" s="62">
        <v>93892340</v>
      </c>
      <c r="D24" s="35">
        <v>56861826</v>
      </c>
    </row>
    <row r="25" spans="1:4" ht="11.4" x14ac:dyDescent="0.3">
      <c r="A25" s="56" t="s">
        <v>119</v>
      </c>
      <c r="B25" s="77"/>
      <c r="C25" s="62">
        <v>3041560</v>
      </c>
      <c r="D25" s="35"/>
    </row>
    <row r="26" spans="1:4" ht="11.4" x14ac:dyDescent="0.3">
      <c r="A26" s="11" t="s">
        <v>18</v>
      </c>
      <c r="B26" s="77">
        <v>12</v>
      </c>
      <c r="C26" s="62">
        <v>772938</v>
      </c>
      <c r="D26" s="35">
        <v>976702</v>
      </c>
    </row>
    <row r="27" spans="1:4" x14ac:dyDescent="0.3">
      <c r="A27" s="10" t="s">
        <v>19</v>
      </c>
      <c r="B27" s="77"/>
      <c r="C27" s="63">
        <f>SUM(C21:C26)</f>
        <v>321420543</v>
      </c>
      <c r="D27" s="19">
        <f>SUM(D21:D26)</f>
        <v>236178200</v>
      </c>
    </row>
    <row r="28" spans="1:4" x14ac:dyDescent="0.3">
      <c r="A28" s="10" t="s">
        <v>20</v>
      </c>
      <c r="B28" s="77"/>
      <c r="C28" s="64"/>
      <c r="D28" s="21"/>
    </row>
    <row r="29" spans="1:4" ht="11.4" x14ac:dyDescent="0.3">
      <c r="A29" s="11" t="s">
        <v>21</v>
      </c>
      <c r="B29" s="77">
        <v>13</v>
      </c>
      <c r="C29" s="62">
        <v>102920273</v>
      </c>
      <c r="D29" s="35">
        <v>102920273</v>
      </c>
    </row>
    <row r="30" spans="1:4" ht="11.4" x14ac:dyDescent="0.3">
      <c r="A30" s="11" t="s">
        <v>22</v>
      </c>
      <c r="B30" s="77"/>
      <c r="C30" s="62">
        <v>10735627</v>
      </c>
      <c r="D30" s="35">
        <v>10735627</v>
      </c>
    </row>
    <row r="31" spans="1:4" ht="30.6" x14ac:dyDescent="0.3">
      <c r="A31" s="11" t="s">
        <v>85</v>
      </c>
      <c r="B31" s="77"/>
      <c r="C31" s="62">
        <v>-757870</v>
      </c>
      <c r="D31" s="35">
        <v>26956</v>
      </c>
    </row>
    <row r="32" spans="1:4" ht="11.4" x14ac:dyDescent="0.3">
      <c r="A32" s="11" t="s">
        <v>23</v>
      </c>
      <c r="B32" s="77"/>
      <c r="C32" s="62">
        <v>316430</v>
      </c>
      <c r="D32" s="35">
        <v>316430</v>
      </c>
    </row>
    <row r="33" spans="1:4" ht="11.4" x14ac:dyDescent="0.3">
      <c r="A33" s="11" t="s">
        <v>24</v>
      </c>
      <c r="B33" s="77"/>
      <c r="C33" s="62">
        <v>58155856</v>
      </c>
      <c r="D33" s="35">
        <v>27349498</v>
      </c>
    </row>
    <row r="34" spans="1:4" x14ac:dyDescent="0.3">
      <c r="A34" s="10" t="s">
        <v>25</v>
      </c>
      <c r="B34" s="77"/>
      <c r="C34" s="63">
        <f>SUM(C29:C33)</f>
        <v>171370316</v>
      </c>
      <c r="D34" s="19">
        <f>SUM(D29:D33)</f>
        <v>141348784</v>
      </c>
    </row>
    <row r="35" spans="1:4" x14ac:dyDescent="0.3">
      <c r="A35" s="10" t="s">
        <v>26</v>
      </c>
      <c r="B35" s="77"/>
      <c r="C35" s="63">
        <f>C27+C34</f>
        <v>492790859</v>
      </c>
      <c r="D35" s="19">
        <f>D27+D34</f>
        <v>377526984</v>
      </c>
    </row>
    <row r="36" spans="1:4" x14ac:dyDescent="0.3">
      <c r="A36" s="10" t="s">
        <v>99</v>
      </c>
      <c r="B36" s="77">
        <v>14</v>
      </c>
      <c r="C36" s="57">
        <f>(C19-C14-C27)*1000/27762244</f>
        <v>6164.6063625116185</v>
      </c>
      <c r="D36" s="12">
        <v>5081.76</v>
      </c>
    </row>
    <row r="37" spans="1:4" x14ac:dyDescent="0.3">
      <c r="A37" s="54"/>
      <c r="B37" s="54"/>
      <c r="C37" s="55"/>
      <c r="D37" s="55"/>
    </row>
    <row r="38" spans="1:4" ht="15.6" customHeight="1" x14ac:dyDescent="0.3"/>
    <row r="39" spans="1:4" x14ac:dyDescent="0.3">
      <c r="A39" s="15" t="s">
        <v>120</v>
      </c>
      <c r="B39" s="15"/>
    </row>
    <row r="41" spans="1:4" x14ac:dyDescent="0.3">
      <c r="A41" s="15" t="s">
        <v>133</v>
      </c>
      <c r="B41" s="15"/>
    </row>
    <row r="43" spans="1:4" x14ac:dyDescent="0.3">
      <c r="A43" s="1" t="s">
        <v>74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3"/>
  <sheetViews>
    <sheetView view="pageBreakPreview" zoomScaleNormal="100" zoomScaleSheetLayoutView="100" workbookViewId="0">
      <selection activeCell="D9" sqref="D9:D36"/>
    </sheetView>
  </sheetViews>
  <sheetFormatPr defaultColWidth="9.109375" defaultRowHeight="10.199999999999999" x14ac:dyDescent="0.3"/>
  <cols>
    <col min="1" max="1" width="52.21875" style="1" customWidth="1"/>
    <col min="2" max="2" width="7.88671875" style="1" customWidth="1"/>
    <col min="3" max="3" width="16.109375" style="3" customWidth="1"/>
    <col min="4" max="4" width="15.6640625" style="3" customWidth="1"/>
    <col min="5" max="16384" width="9.109375" style="1"/>
  </cols>
  <sheetData>
    <row r="1" spans="1:12" x14ac:dyDescent="0.3">
      <c r="A1" s="2" t="s">
        <v>70</v>
      </c>
      <c r="B1" s="16" t="s">
        <v>71</v>
      </c>
      <c r="C1" s="16"/>
    </row>
    <row r="2" spans="1:12" x14ac:dyDescent="0.2">
      <c r="A2" s="39" t="s">
        <v>123</v>
      </c>
      <c r="B2" s="39"/>
    </row>
    <row r="4" spans="1:12" x14ac:dyDescent="0.3">
      <c r="A4" s="4" t="s">
        <v>78</v>
      </c>
      <c r="B4" s="4"/>
    </row>
    <row r="5" spans="1:12" ht="12" x14ac:dyDescent="0.3">
      <c r="A5" s="46" t="s">
        <v>69</v>
      </c>
      <c r="B5" s="46"/>
    </row>
    <row r="7" spans="1:12" x14ac:dyDescent="0.3">
      <c r="A7" s="85" t="s">
        <v>0</v>
      </c>
      <c r="B7" s="86" t="s">
        <v>98</v>
      </c>
      <c r="C7" s="84" t="s">
        <v>131</v>
      </c>
      <c r="D7" s="84"/>
    </row>
    <row r="8" spans="1:12" ht="20.399999999999999" x14ac:dyDescent="0.3">
      <c r="A8" s="85"/>
      <c r="B8" s="87"/>
      <c r="C8" s="12" t="s">
        <v>126</v>
      </c>
      <c r="D8" s="12" t="s">
        <v>125</v>
      </c>
    </row>
    <row r="9" spans="1:12" ht="20.399999999999999" x14ac:dyDescent="0.3">
      <c r="A9" s="11" t="s">
        <v>88</v>
      </c>
      <c r="B9" s="77">
        <v>16</v>
      </c>
      <c r="C9" s="59">
        <v>26124962</v>
      </c>
      <c r="D9" s="65">
        <v>18431648</v>
      </c>
    </row>
    <row r="10" spans="1:12" ht="11.4" x14ac:dyDescent="0.3">
      <c r="A10" s="11" t="s">
        <v>28</v>
      </c>
      <c r="B10" s="77">
        <v>16</v>
      </c>
      <c r="C10" s="59">
        <v>23560</v>
      </c>
      <c r="D10" s="65">
        <v>106892</v>
      </c>
      <c r="L10" s="25"/>
    </row>
    <row r="11" spans="1:12" ht="11.4" x14ac:dyDescent="0.3">
      <c r="A11" s="11" t="s">
        <v>29</v>
      </c>
      <c r="B11" s="77">
        <v>16</v>
      </c>
      <c r="C11" s="59">
        <v>-5824254</v>
      </c>
      <c r="D11" s="65">
        <v>-5394521</v>
      </c>
    </row>
    <row r="12" spans="1:12" x14ac:dyDescent="0.3">
      <c r="A12" s="10" t="s">
        <v>102</v>
      </c>
      <c r="B12" s="77"/>
      <c r="C12" s="37">
        <f>SUM(C9:C11)</f>
        <v>20324268</v>
      </c>
      <c r="D12" s="20">
        <f>SUM(D9:D11)</f>
        <v>13144019</v>
      </c>
    </row>
    <row r="13" spans="1:12" ht="22.8" customHeight="1" x14ac:dyDescent="0.2">
      <c r="A13" s="11" t="s">
        <v>103</v>
      </c>
      <c r="B13" s="77"/>
      <c r="C13" s="59">
        <v>1168173</v>
      </c>
      <c r="D13" s="81">
        <v>1187922</v>
      </c>
    </row>
    <row r="14" spans="1:12" ht="20.399999999999999" x14ac:dyDescent="0.3">
      <c r="A14" s="10" t="s">
        <v>30</v>
      </c>
      <c r="B14" s="77"/>
      <c r="C14" s="37">
        <f>SUM(C12:C13)</f>
        <v>21492441</v>
      </c>
      <c r="D14" s="20">
        <f>SUM(D12:D13)</f>
        <v>14331941</v>
      </c>
    </row>
    <row r="15" spans="1:12" ht="11.4" x14ac:dyDescent="0.2">
      <c r="A15" s="11" t="s">
        <v>31</v>
      </c>
      <c r="B15" s="77">
        <v>17</v>
      </c>
      <c r="C15" s="59">
        <v>17513268</v>
      </c>
      <c r="D15" s="81">
        <v>12117206</v>
      </c>
    </row>
    <row r="16" spans="1:12" s="26" customFormat="1" ht="20.399999999999999" x14ac:dyDescent="0.2">
      <c r="A16" s="51" t="s">
        <v>89</v>
      </c>
      <c r="B16" s="78">
        <v>18</v>
      </c>
      <c r="C16" s="59">
        <v>32190624</v>
      </c>
      <c r="D16" s="82">
        <v>6064739</v>
      </c>
    </row>
    <row r="17" spans="1:4" s="26" customFormat="1" ht="20.399999999999999" x14ac:dyDescent="0.2">
      <c r="A17" s="51" t="s">
        <v>90</v>
      </c>
      <c r="B17" s="78"/>
      <c r="C17" s="59">
        <v>15303</v>
      </c>
      <c r="D17" s="83">
        <v>67396</v>
      </c>
    </row>
    <row r="18" spans="1:4" s="26" customFormat="1" ht="11.4" x14ac:dyDescent="0.3">
      <c r="A18" s="11" t="s">
        <v>32</v>
      </c>
      <c r="B18" s="77"/>
      <c r="C18" s="59">
        <v>474297</v>
      </c>
      <c r="D18" s="38">
        <v>35939</v>
      </c>
    </row>
    <row r="19" spans="1:4" s="26" customFormat="1" ht="11.4" x14ac:dyDescent="0.3">
      <c r="A19" s="11" t="s">
        <v>121</v>
      </c>
      <c r="B19" s="77"/>
      <c r="C19" s="60">
        <v>-70</v>
      </c>
      <c r="D19" s="38">
        <v>-102</v>
      </c>
    </row>
    <row r="20" spans="1:4" ht="20.399999999999999" x14ac:dyDescent="0.2">
      <c r="A20" s="51" t="s">
        <v>91</v>
      </c>
      <c r="B20" s="78">
        <v>19</v>
      </c>
      <c r="C20" s="59">
        <v>-3267258</v>
      </c>
      <c r="D20" s="38">
        <v>0</v>
      </c>
    </row>
    <row r="21" spans="1:4" ht="11.4" x14ac:dyDescent="0.2">
      <c r="A21" s="52" t="s">
        <v>86</v>
      </c>
      <c r="B21" s="79"/>
      <c r="C21" s="59">
        <v>-940208</v>
      </c>
      <c r="D21" s="38">
        <v>-1526</v>
      </c>
    </row>
    <row r="22" spans="1:4" ht="20.399999999999999" x14ac:dyDescent="0.3">
      <c r="A22" s="11" t="s">
        <v>104</v>
      </c>
      <c r="B22" s="77"/>
      <c r="C22" s="59">
        <v>32080</v>
      </c>
      <c r="D22" s="38">
        <v>-48221</v>
      </c>
    </row>
    <row r="23" spans="1:4" ht="20.399999999999999" x14ac:dyDescent="0.3">
      <c r="A23" s="11" t="s">
        <v>105</v>
      </c>
      <c r="B23" s="77"/>
      <c r="C23" s="59">
        <v>-5859916</v>
      </c>
      <c r="D23" s="38">
        <v>1476068</v>
      </c>
    </row>
    <row r="24" spans="1:4" ht="11.4" x14ac:dyDescent="0.2">
      <c r="A24" s="52" t="s">
        <v>87</v>
      </c>
      <c r="B24" s="79"/>
      <c r="C24" s="59">
        <v>113005</v>
      </c>
      <c r="D24" s="38">
        <v>84291</v>
      </c>
    </row>
    <row r="25" spans="1:4" ht="11.4" x14ac:dyDescent="0.3">
      <c r="A25" s="11" t="s">
        <v>33</v>
      </c>
      <c r="B25" s="77"/>
      <c r="C25" s="59">
        <v>-844308</v>
      </c>
      <c r="D25" s="38">
        <v>-496051</v>
      </c>
    </row>
    <row r="26" spans="1:4" ht="11.4" x14ac:dyDescent="0.3">
      <c r="A26" s="11" t="s">
        <v>34</v>
      </c>
      <c r="B26" s="77"/>
      <c r="C26" s="59">
        <v>-3884606</v>
      </c>
      <c r="D26" s="38">
        <v>-3477603</v>
      </c>
    </row>
    <row r="27" spans="1:4" x14ac:dyDescent="0.3">
      <c r="A27" s="10" t="s">
        <v>35</v>
      </c>
      <c r="B27" s="77"/>
      <c r="C27" s="37">
        <f>SUM(C14:C26)</f>
        <v>57034652</v>
      </c>
      <c r="D27" s="37">
        <f>SUM(D14:D26)</f>
        <v>30154077</v>
      </c>
    </row>
    <row r="28" spans="1:4" x14ac:dyDescent="0.3">
      <c r="A28" s="11" t="s">
        <v>36</v>
      </c>
      <c r="B28" s="77">
        <v>20</v>
      </c>
      <c r="C28" s="61">
        <v>-8706621</v>
      </c>
      <c r="D28" s="22">
        <v>-3539677</v>
      </c>
    </row>
    <row r="29" spans="1:4" x14ac:dyDescent="0.3">
      <c r="A29" s="10" t="s">
        <v>37</v>
      </c>
      <c r="B29" s="10"/>
      <c r="C29" s="37">
        <f>SUM(C27:C28)</f>
        <v>48328031</v>
      </c>
      <c r="D29" s="20">
        <f>SUM(D27:D28)</f>
        <v>26614400</v>
      </c>
    </row>
    <row r="30" spans="1:4" x14ac:dyDescent="0.3">
      <c r="A30" s="10" t="s">
        <v>38</v>
      </c>
      <c r="B30" s="10"/>
      <c r="C30" s="20"/>
      <c r="D30" s="20"/>
    </row>
    <row r="31" spans="1:4" ht="20.399999999999999" x14ac:dyDescent="0.3">
      <c r="A31" s="50" t="s">
        <v>100</v>
      </c>
      <c r="B31" s="10"/>
      <c r="C31" s="20"/>
      <c r="D31" s="20"/>
    </row>
    <row r="32" spans="1:4" ht="20.399999999999999" x14ac:dyDescent="0.3">
      <c r="A32" s="11" t="s">
        <v>101</v>
      </c>
      <c r="B32" s="11"/>
      <c r="C32" s="22"/>
      <c r="D32" s="22"/>
    </row>
    <row r="33" spans="1:4" ht="11.4" x14ac:dyDescent="0.3">
      <c r="A33" s="13" t="s">
        <v>39</v>
      </c>
      <c r="B33" s="13"/>
      <c r="C33" s="38">
        <v>-784825.75372999988</v>
      </c>
      <c r="D33" s="38">
        <v>-2829</v>
      </c>
    </row>
    <row r="34" spans="1:4" ht="12" x14ac:dyDescent="0.3">
      <c r="A34" s="10" t="s">
        <v>40</v>
      </c>
      <c r="B34" s="10"/>
      <c r="C34" s="41">
        <f>SUM(C33)</f>
        <v>-784825.75372999988</v>
      </c>
      <c r="D34" s="41">
        <f>SUM(D33)</f>
        <v>-2829</v>
      </c>
    </row>
    <row r="35" spans="1:4" ht="12" x14ac:dyDescent="0.3">
      <c r="A35" s="36" t="s">
        <v>41</v>
      </c>
      <c r="B35" s="36"/>
      <c r="C35" s="41">
        <f>C29+C34</f>
        <v>47543205.246270001</v>
      </c>
      <c r="D35" s="41">
        <f>D29+D34</f>
        <v>26611571</v>
      </c>
    </row>
    <row r="36" spans="1:4" x14ac:dyDescent="0.3">
      <c r="D36" s="74"/>
    </row>
    <row r="37" spans="1:4" x14ac:dyDescent="0.3">
      <c r="A37" s="15" t="s">
        <v>120</v>
      </c>
      <c r="B37" s="15"/>
      <c r="C37" s="58"/>
    </row>
    <row r="39" spans="1:4" x14ac:dyDescent="0.3">
      <c r="A39" s="15" t="s">
        <v>133</v>
      </c>
      <c r="B39" s="15"/>
    </row>
    <row r="41" spans="1:4" x14ac:dyDescent="0.3">
      <c r="A41" s="1" t="s">
        <v>74</v>
      </c>
    </row>
    <row r="43" spans="1:4" x14ac:dyDescent="0.3">
      <c r="A43" s="15"/>
      <c r="B43" s="15"/>
    </row>
  </sheetData>
  <mergeCells count="3">
    <mergeCell ref="C7:D7"/>
    <mergeCell ref="A7:A8"/>
    <mergeCell ref="B7:B8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9"/>
  <sheetViews>
    <sheetView view="pageBreakPreview" zoomScale="114" zoomScaleNormal="100" zoomScaleSheetLayoutView="114" workbookViewId="0">
      <selection activeCell="H16" sqref="H16"/>
    </sheetView>
  </sheetViews>
  <sheetFormatPr defaultColWidth="9.109375" defaultRowHeight="21" customHeight="1" x14ac:dyDescent="0.3"/>
  <cols>
    <col min="1" max="1" width="45.33203125" style="1" customWidth="1"/>
    <col min="2" max="2" width="12.77734375" style="1" customWidth="1"/>
    <col min="3" max="3" width="13.109375" style="1" customWidth="1"/>
    <col min="4" max="5" width="14.5546875" style="1" customWidth="1"/>
    <col min="6" max="6" width="15.88671875" style="1" customWidth="1"/>
    <col min="7" max="7" width="14.5546875" style="1" customWidth="1"/>
    <col min="8" max="8" width="5.109375" style="1" customWidth="1"/>
    <col min="9" max="16384" width="9.109375" style="1"/>
  </cols>
  <sheetData>
    <row r="1" spans="1:8" ht="21" customHeight="1" x14ac:dyDescent="0.3">
      <c r="A1" s="2" t="s">
        <v>70</v>
      </c>
      <c r="B1" s="16" t="s">
        <v>71</v>
      </c>
    </row>
    <row r="2" spans="1:8" ht="16.2" customHeight="1" x14ac:dyDescent="0.3">
      <c r="A2" s="2" t="s">
        <v>124</v>
      </c>
      <c r="B2" s="17"/>
    </row>
    <row r="3" spans="1:8" ht="10.199999999999999" customHeight="1" x14ac:dyDescent="0.3"/>
    <row r="4" spans="1:8" ht="15" customHeight="1" x14ac:dyDescent="0.3">
      <c r="A4" s="18" t="s">
        <v>81</v>
      </c>
    </row>
    <row r="5" spans="1:8" ht="15" customHeight="1" x14ac:dyDescent="0.3">
      <c r="A5" s="47" t="s">
        <v>82</v>
      </c>
    </row>
    <row r="6" spans="1:8" ht="7.8" customHeight="1" x14ac:dyDescent="0.3"/>
    <row r="7" spans="1:8" ht="21" customHeight="1" x14ac:dyDescent="0.3">
      <c r="A7" s="88" t="s">
        <v>0</v>
      </c>
      <c r="B7" s="89" t="s">
        <v>21</v>
      </c>
      <c r="C7" s="89" t="s">
        <v>22</v>
      </c>
      <c r="D7" s="89" t="s">
        <v>42</v>
      </c>
      <c r="E7" s="9" t="s">
        <v>43</v>
      </c>
      <c r="F7" s="9" t="s">
        <v>45</v>
      </c>
      <c r="G7" s="89" t="s">
        <v>47</v>
      </c>
    </row>
    <row r="8" spans="1:8" ht="53.4" customHeight="1" x14ac:dyDescent="0.3">
      <c r="A8" s="88"/>
      <c r="B8" s="89"/>
      <c r="C8" s="89"/>
      <c r="D8" s="89"/>
      <c r="E8" s="9" t="s">
        <v>44</v>
      </c>
      <c r="F8" s="9" t="s">
        <v>46</v>
      </c>
      <c r="G8" s="89"/>
    </row>
    <row r="9" spans="1:8" ht="10.199999999999999" x14ac:dyDescent="0.3">
      <c r="A9" s="10" t="s">
        <v>122</v>
      </c>
      <c r="B9" s="19">
        <v>102920273</v>
      </c>
      <c r="C9" s="19">
        <v>10735627</v>
      </c>
      <c r="D9" s="20">
        <v>47581</v>
      </c>
      <c r="E9" s="19">
        <v>316430</v>
      </c>
      <c r="F9" s="20">
        <v>5652551</v>
      </c>
      <c r="G9" s="20">
        <f t="shared" ref="G9:G22" si="0">SUM(B9:F9)</f>
        <v>119672462</v>
      </c>
    </row>
    <row r="10" spans="1:8" ht="10.199999999999999" x14ac:dyDescent="0.3">
      <c r="A10" s="11" t="s">
        <v>37</v>
      </c>
      <c r="B10" s="22"/>
      <c r="C10" s="20"/>
      <c r="D10" s="21"/>
      <c r="E10" s="21"/>
      <c r="F10" s="23">
        <v>26614400</v>
      </c>
      <c r="G10" s="20">
        <f t="shared" si="0"/>
        <v>26614400</v>
      </c>
    </row>
    <row r="11" spans="1:8" ht="10.199999999999999" x14ac:dyDescent="0.3">
      <c r="A11" s="11" t="s">
        <v>75</v>
      </c>
      <c r="B11" s="22"/>
      <c r="C11" s="20"/>
      <c r="D11" s="23">
        <v>-2829</v>
      </c>
      <c r="E11" s="21"/>
      <c r="F11" s="21"/>
      <c r="G11" s="20">
        <f t="shared" si="0"/>
        <v>-2829</v>
      </c>
    </row>
    <row r="12" spans="1:8" ht="21" customHeight="1" x14ac:dyDescent="0.3">
      <c r="A12" s="10" t="s">
        <v>127</v>
      </c>
      <c r="B12" s="19">
        <f>SUM(B10:B11)</f>
        <v>0</v>
      </c>
      <c r="C12" s="19">
        <f t="shared" ref="C12:F12" si="1">SUM(C10:C11)</f>
        <v>0</v>
      </c>
      <c r="D12" s="19">
        <f t="shared" si="1"/>
        <v>-2829</v>
      </c>
      <c r="E12" s="19">
        <f t="shared" si="1"/>
        <v>0</v>
      </c>
      <c r="F12" s="19">
        <f t="shared" si="1"/>
        <v>26614400</v>
      </c>
      <c r="G12" s="20">
        <f t="shared" si="0"/>
        <v>26611571</v>
      </c>
    </row>
    <row r="13" spans="1:8" ht="10.199999999999999" x14ac:dyDescent="0.3">
      <c r="A13" s="11" t="s">
        <v>76</v>
      </c>
      <c r="B13" s="21"/>
      <c r="C13" s="19"/>
      <c r="D13" s="19"/>
      <c r="E13" s="21"/>
      <c r="F13" s="19"/>
      <c r="G13" s="20">
        <f t="shared" si="0"/>
        <v>0</v>
      </c>
    </row>
    <row r="14" spans="1:8" ht="10.199999999999999" x14ac:dyDescent="0.3">
      <c r="A14" s="11" t="s">
        <v>117</v>
      </c>
      <c r="B14" s="21"/>
      <c r="C14" s="19"/>
      <c r="D14" s="19"/>
      <c r="E14" s="21"/>
      <c r="F14" s="32">
        <v>-3334015</v>
      </c>
      <c r="G14" s="20">
        <f t="shared" si="0"/>
        <v>-3334015</v>
      </c>
    </row>
    <row r="15" spans="1:8" ht="10.199999999999999" x14ac:dyDescent="0.3">
      <c r="A15" s="10" t="s">
        <v>128</v>
      </c>
      <c r="B15" s="19">
        <f>SUM(B9)+B12+B13+B14</f>
        <v>102920273</v>
      </c>
      <c r="C15" s="19">
        <f t="shared" ref="C15:F15" si="2">SUM(C9)+C12+C13+C14</f>
        <v>10735627</v>
      </c>
      <c r="D15" s="19">
        <f t="shared" si="2"/>
        <v>44752</v>
      </c>
      <c r="E15" s="19">
        <f t="shared" si="2"/>
        <v>316430</v>
      </c>
      <c r="F15" s="19">
        <f t="shared" si="2"/>
        <v>28932936</v>
      </c>
      <c r="G15" s="20">
        <f t="shared" si="0"/>
        <v>142950018</v>
      </c>
    </row>
    <row r="16" spans="1:8" ht="10.199999999999999" x14ac:dyDescent="0.3">
      <c r="A16" s="10" t="s">
        <v>118</v>
      </c>
      <c r="B16" s="37">
        <v>102920273</v>
      </c>
      <c r="C16" s="37">
        <v>10735627</v>
      </c>
      <c r="D16" s="37">
        <v>26956</v>
      </c>
      <c r="E16" s="37">
        <v>316430</v>
      </c>
      <c r="F16" s="37">
        <v>27349498</v>
      </c>
      <c r="G16" s="37">
        <f t="shared" si="0"/>
        <v>141348784</v>
      </c>
      <c r="H16" s="76">
        <f>G16-Ф1!D34</f>
        <v>0</v>
      </c>
    </row>
    <row r="17" spans="1:8" ht="10.199999999999999" x14ac:dyDescent="0.3">
      <c r="A17" s="11" t="s">
        <v>37</v>
      </c>
      <c r="B17" s="64"/>
      <c r="C17" s="63"/>
      <c r="D17" s="61"/>
      <c r="E17" s="64"/>
      <c r="F17" s="61">
        <v>48328031</v>
      </c>
      <c r="G17" s="37">
        <f t="shared" si="0"/>
        <v>48328031</v>
      </c>
      <c r="H17" s="76">
        <f>G17-Ф2!C29</f>
        <v>0</v>
      </c>
    </row>
    <row r="18" spans="1:8" ht="10.199999999999999" x14ac:dyDescent="0.3">
      <c r="A18" s="11" t="s">
        <v>40</v>
      </c>
      <c r="B18" s="64"/>
      <c r="C18" s="63"/>
      <c r="D18" s="61">
        <v>-784826</v>
      </c>
      <c r="E18" s="64"/>
      <c r="F18" s="61"/>
      <c r="G18" s="37">
        <f t="shared" si="0"/>
        <v>-784826</v>
      </c>
    </row>
    <row r="19" spans="1:8" ht="21" customHeight="1" x14ac:dyDescent="0.3">
      <c r="A19" s="34" t="s">
        <v>129</v>
      </c>
      <c r="B19" s="63">
        <v>0</v>
      </c>
      <c r="C19" s="63">
        <v>0</v>
      </c>
      <c r="D19" s="37">
        <f>D18</f>
        <v>-784826</v>
      </c>
      <c r="E19" s="63">
        <v>0</v>
      </c>
      <c r="F19" s="37">
        <f>SUM(F17:F18)</f>
        <v>48328031</v>
      </c>
      <c r="G19" s="37">
        <f t="shared" si="0"/>
        <v>47543205</v>
      </c>
    </row>
    <row r="20" spans="1:8" ht="10.199999999999999" x14ac:dyDescent="0.3">
      <c r="A20" s="11" t="s">
        <v>77</v>
      </c>
      <c r="B20" s="64"/>
      <c r="C20" s="63"/>
      <c r="D20" s="37"/>
      <c r="E20" s="64"/>
      <c r="F20" s="37"/>
      <c r="G20" s="37">
        <f t="shared" si="0"/>
        <v>0</v>
      </c>
    </row>
    <row r="21" spans="1:8" ht="10.199999999999999" x14ac:dyDescent="0.3">
      <c r="A21" s="11" t="s">
        <v>117</v>
      </c>
      <c r="B21" s="64"/>
      <c r="C21" s="63"/>
      <c r="D21" s="37"/>
      <c r="E21" s="64"/>
      <c r="F21" s="37">
        <v>-17521673</v>
      </c>
      <c r="G21" s="37">
        <f t="shared" si="0"/>
        <v>-17521673</v>
      </c>
    </row>
    <row r="22" spans="1:8" ht="10.199999999999999" x14ac:dyDescent="0.3">
      <c r="A22" s="10" t="s">
        <v>130</v>
      </c>
      <c r="B22" s="63">
        <f>SUM(B16)+B19+B20+B21</f>
        <v>102920273</v>
      </c>
      <c r="C22" s="63">
        <f>SUM(C16)+C19+C20+C21</f>
        <v>10735627</v>
      </c>
      <c r="D22" s="63">
        <f>SUM(D16)+D19+D20+D21</f>
        <v>-757870</v>
      </c>
      <c r="E22" s="63">
        <f>SUM(E16)+E19+E20+E21</f>
        <v>316430</v>
      </c>
      <c r="F22" s="63">
        <f>SUM(F16)+F19+F20+F21</f>
        <v>58155856</v>
      </c>
      <c r="G22" s="37">
        <f t="shared" si="0"/>
        <v>171370316</v>
      </c>
    </row>
    <row r="23" spans="1:8" ht="10.199999999999999" x14ac:dyDescent="0.3">
      <c r="A23" s="54"/>
      <c r="B23" s="73">
        <f>B22-Ф1!C29</f>
        <v>0</v>
      </c>
      <c r="C23" s="73">
        <f>C22-Ф1!C30</f>
        <v>0</v>
      </c>
      <c r="D23" s="73">
        <f>D22-Ф1!C31</f>
        <v>0</v>
      </c>
      <c r="E23" s="73">
        <f>E22-Ф1!C32</f>
        <v>0</v>
      </c>
      <c r="F23" s="73">
        <f>F22-Ф1!C33</f>
        <v>0</v>
      </c>
      <c r="G23" s="73">
        <f>G22-Ф1!C34</f>
        <v>0</v>
      </c>
    </row>
    <row r="25" spans="1:8" ht="16.8" customHeight="1" x14ac:dyDescent="0.3">
      <c r="A25" s="15" t="s">
        <v>120</v>
      </c>
    </row>
    <row r="26" spans="1:8" ht="12" customHeight="1" x14ac:dyDescent="0.3">
      <c r="A26" s="18"/>
    </row>
    <row r="27" spans="1:8" ht="17.399999999999999" customHeight="1" x14ac:dyDescent="0.3">
      <c r="A27" s="15" t="s">
        <v>133</v>
      </c>
    </row>
    <row r="29" spans="1:8" ht="21" customHeight="1" x14ac:dyDescent="0.3">
      <c r="A29" s="24" t="str">
        <f>Ф4!A53</f>
        <v>Исполнитель: Бекмуратова А.Т.</v>
      </c>
    </row>
  </sheetData>
  <protectedRanges>
    <protectedRange sqref="F14" name="Range1_1"/>
  </protectedRanges>
  <mergeCells count="5">
    <mergeCell ref="A7:A8"/>
    <mergeCell ref="B7:B8"/>
    <mergeCell ref="C7:C8"/>
    <mergeCell ref="D7:D8"/>
    <mergeCell ref="G7:G8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53"/>
  <sheetViews>
    <sheetView view="pageBreakPreview" zoomScaleNormal="100" zoomScaleSheetLayoutView="100" workbookViewId="0">
      <selection activeCell="D47" sqref="D47"/>
    </sheetView>
  </sheetViews>
  <sheetFormatPr defaultColWidth="9.109375" defaultRowHeight="10.199999999999999" x14ac:dyDescent="0.3"/>
  <cols>
    <col min="1" max="1" width="51.44140625" style="1" customWidth="1"/>
    <col min="2" max="2" width="19" style="3" customWidth="1"/>
    <col min="3" max="3" width="18.109375" style="1" customWidth="1"/>
    <col min="4" max="16384" width="9.109375" style="1"/>
  </cols>
  <sheetData>
    <row r="1" spans="1:3" x14ac:dyDescent="0.3">
      <c r="A1" s="2" t="s">
        <v>97</v>
      </c>
      <c r="B1" s="44"/>
      <c r="C1" s="44"/>
    </row>
    <row r="2" spans="1:3" x14ac:dyDescent="0.3">
      <c r="A2" s="2"/>
      <c r="B2" s="44"/>
      <c r="C2" s="44"/>
    </row>
    <row r="3" spans="1:3" ht="13.2" customHeight="1" x14ac:dyDescent="0.2">
      <c r="A3" s="39" t="s">
        <v>123</v>
      </c>
    </row>
    <row r="5" spans="1:3" x14ac:dyDescent="0.3">
      <c r="A5" s="4" t="s">
        <v>79</v>
      </c>
      <c r="B5" s="5"/>
      <c r="C5" s="6"/>
    </row>
    <row r="6" spans="1:3" ht="12" x14ac:dyDescent="0.3">
      <c r="A6" s="91" t="s">
        <v>80</v>
      </c>
      <c r="B6" s="91"/>
      <c r="C6" s="91"/>
    </row>
    <row r="7" spans="1:3" x14ac:dyDescent="0.3">
      <c r="A7" s="7"/>
      <c r="B7" s="90"/>
      <c r="C7" s="90"/>
    </row>
    <row r="8" spans="1:3" ht="12" x14ac:dyDescent="0.3">
      <c r="A8" s="7"/>
      <c r="B8" s="92" t="s">
        <v>131</v>
      </c>
      <c r="C8" s="92"/>
    </row>
    <row r="9" spans="1:3" ht="24" x14ac:dyDescent="0.3">
      <c r="A9" s="8" t="s">
        <v>0</v>
      </c>
      <c r="B9" s="45" t="s">
        <v>126</v>
      </c>
      <c r="C9" s="45" t="s">
        <v>125</v>
      </c>
    </row>
    <row r="10" spans="1:3" ht="12" x14ac:dyDescent="0.3">
      <c r="A10" s="10" t="s">
        <v>48</v>
      </c>
      <c r="B10" s="66"/>
      <c r="C10" s="42"/>
    </row>
    <row r="11" spans="1:3" ht="11.4" x14ac:dyDescent="0.3">
      <c r="A11" s="11" t="s">
        <v>49</v>
      </c>
      <c r="B11" s="67">
        <v>19062645</v>
      </c>
      <c r="C11" s="65">
        <v>11144945</v>
      </c>
    </row>
    <row r="12" spans="1:3" ht="11.4" x14ac:dyDescent="0.3">
      <c r="A12" s="11" t="s">
        <v>50</v>
      </c>
      <c r="B12" s="67">
        <v>-1140735</v>
      </c>
      <c r="C12" s="65">
        <v>-1023535</v>
      </c>
    </row>
    <row r="13" spans="1:3" ht="11.4" x14ac:dyDescent="0.3">
      <c r="A13" s="11" t="s">
        <v>51</v>
      </c>
      <c r="B13" s="67">
        <v>46757257</v>
      </c>
      <c r="C13" s="65">
        <v>28468195</v>
      </c>
    </row>
    <row r="14" spans="1:3" ht="11.4" x14ac:dyDescent="0.3">
      <c r="A14" s="11" t="s">
        <v>52</v>
      </c>
      <c r="B14" s="67">
        <v>-95564</v>
      </c>
      <c r="C14" s="65">
        <v>-53325</v>
      </c>
    </row>
    <row r="15" spans="1:3" ht="11.4" x14ac:dyDescent="0.3">
      <c r="A15" s="11" t="s">
        <v>53</v>
      </c>
      <c r="B15" s="67">
        <v>214093</v>
      </c>
      <c r="C15" s="65">
        <v>66819</v>
      </c>
    </row>
    <row r="16" spans="1:3" ht="11.4" x14ac:dyDescent="0.3">
      <c r="A16" s="11" t="s">
        <v>92</v>
      </c>
      <c r="B16" s="67">
        <v>-2177782</v>
      </c>
      <c r="C16" s="65">
        <v>-1901051</v>
      </c>
    </row>
    <row r="17" spans="1:3" ht="11.4" x14ac:dyDescent="0.3">
      <c r="A17" s="11" t="s">
        <v>93</v>
      </c>
      <c r="B17" s="67">
        <v>-2596783</v>
      </c>
      <c r="C17" s="65">
        <v>-2056354</v>
      </c>
    </row>
    <row r="18" spans="1:3" ht="20.399999999999999" x14ac:dyDescent="0.3">
      <c r="A18" s="10" t="s">
        <v>94</v>
      </c>
      <c r="B18" s="68">
        <f>SUM(B11:B17)</f>
        <v>60023131</v>
      </c>
      <c r="C18" s="40">
        <f>SUM(C11:C17)</f>
        <v>34645694</v>
      </c>
    </row>
    <row r="19" spans="1:3" ht="11.4" x14ac:dyDescent="0.3">
      <c r="A19" s="8" t="s">
        <v>54</v>
      </c>
      <c r="B19" s="69"/>
      <c r="C19" s="43"/>
    </row>
    <row r="20" spans="1:3" ht="11.4" x14ac:dyDescent="0.3">
      <c r="A20" s="11" t="s">
        <v>106</v>
      </c>
      <c r="B20" s="62">
        <v>45655532</v>
      </c>
      <c r="C20" s="65">
        <v>22405020</v>
      </c>
    </row>
    <row r="21" spans="1:3" ht="11.4" x14ac:dyDescent="0.3">
      <c r="A21" s="11" t="s">
        <v>107</v>
      </c>
      <c r="B21" s="62">
        <v>4198951</v>
      </c>
      <c r="C21" s="65">
        <v>140890</v>
      </c>
    </row>
    <row r="22" spans="1:3" ht="11.4" x14ac:dyDescent="0.3">
      <c r="A22" s="11" t="s">
        <v>109</v>
      </c>
      <c r="B22" s="62">
        <v>-2410180</v>
      </c>
      <c r="C22" s="65">
        <v>-95477152</v>
      </c>
    </row>
    <row r="23" spans="1:3" ht="11.4" x14ac:dyDescent="0.3">
      <c r="A23" s="11" t="s">
        <v>108</v>
      </c>
      <c r="B23" s="62">
        <v>13510</v>
      </c>
      <c r="C23" s="65">
        <v>35317</v>
      </c>
    </row>
    <row r="24" spans="1:3" ht="11.4" x14ac:dyDescent="0.3">
      <c r="A24" s="8" t="s">
        <v>55</v>
      </c>
      <c r="B24" s="70"/>
      <c r="C24" s="43"/>
    </row>
    <row r="25" spans="1:3" ht="20.399999999999999" x14ac:dyDescent="0.3">
      <c r="A25" s="11" t="s">
        <v>110</v>
      </c>
      <c r="B25" s="62">
        <v>43508990</v>
      </c>
      <c r="C25" s="65">
        <v>111318188</v>
      </c>
    </row>
    <row r="26" spans="1:3" ht="11.4" x14ac:dyDescent="0.3">
      <c r="A26" s="13" t="s">
        <v>111</v>
      </c>
      <c r="B26" s="62">
        <v>207642</v>
      </c>
      <c r="C26" s="38">
        <v>-16120</v>
      </c>
    </row>
    <row r="27" spans="1:3" ht="20.399999999999999" x14ac:dyDescent="0.3">
      <c r="A27" s="10" t="s">
        <v>95</v>
      </c>
      <c r="B27" s="71">
        <f>SUM(B18:B26)</f>
        <v>151197576</v>
      </c>
      <c r="C27" s="41">
        <f>SUM(C18:C26)</f>
        <v>73051837</v>
      </c>
    </row>
    <row r="28" spans="1:3" ht="12" x14ac:dyDescent="0.3">
      <c r="A28" s="10" t="s">
        <v>56</v>
      </c>
      <c r="B28" s="71"/>
      <c r="C28" s="40"/>
    </row>
    <row r="29" spans="1:3" ht="11.4" x14ac:dyDescent="0.3">
      <c r="A29" s="11" t="s">
        <v>57</v>
      </c>
      <c r="B29" s="62">
        <v>-18831242</v>
      </c>
      <c r="C29" s="65">
        <v>-63561599</v>
      </c>
    </row>
    <row r="30" spans="1:3" ht="11.4" x14ac:dyDescent="0.3">
      <c r="A30" s="11" t="s">
        <v>58</v>
      </c>
      <c r="B30" s="62">
        <v>47150578</v>
      </c>
      <c r="C30" s="65">
        <v>44576083</v>
      </c>
    </row>
    <row r="31" spans="1:3" ht="11.4" x14ac:dyDescent="0.3">
      <c r="A31" s="11" t="s">
        <v>59</v>
      </c>
      <c r="B31" s="62">
        <v>-63686</v>
      </c>
      <c r="C31" s="65">
        <v>-5068</v>
      </c>
    </row>
    <row r="32" spans="1:3" ht="11.4" x14ac:dyDescent="0.3">
      <c r="A32" s="11" t="s">
        <v>60</v>
      </c>
      <c r="B32" s="62">
        <v>-8691</v>
      </c>
      <c r="C32" s="65">
        <v>-86651</v>
      </c>
    </row>
    <row r="33" spans="1:4" ht="11.4" x14ac:dyDescent="0.3">
      <c r="A33" s="11" t="s">
        <v>96</v>
      </c>
      <c r="B33" s="62">
        <v>100721</v>
      </c>
      <c r="C33" s="65">
        <v>441408</v>
      </c>
    </row>
    <row r="34" spans="1:4" ht="20.399999999999999" x14ac:dyDescent="0.3">
      <c r="A34" s="10" t="s">
        <v>116</v>
      </c>
      <c r="B34" s="68">
        <f>SUM(B29:B33)</f>
        <v>28347680</v>
      </c>
      <c r="C34" s="40">
        <f>SUM(C29:C33)</f>
        <v>-18635827</v>
      </c>
    </row>
    <row r="35" spans="1:4" ht="12" x14ac:dyDescent="0.3">
      <c r="A35" s="10" t="s">
        <v>61</v>
      </c>
      <c r="B35" s="71"/>
      <c r="C35" s="40"/>
    </row>
    <row r="36" spans="1:4" ht="11.4" x14ac:dyDescent="0.3">
      <c r="A36" s="14" t="s">
        <v>112</v>
      </c>
      <c r="B36" s="62">
        <v>3616600</v>
      </c>
      <c r="C36" s="65">
        <v>1130000</v>
      </c>
    </row>
    <row r="37" spans="1:4" ht="11.4" x14ac:dyDescent="0.3">
      <c r="A37" s="14" t="s">
        <v>62</v>
      </c>
      <c r="B37" s="62">
        <v>-4063597</v>
      </c>
      <c r="C37" s="65">
        <v>-11012131</v>
      </c>
    </row>
    <row r="38" spans="1:4" ht="11.4" x14ac:dyDescent="0.3">
      <c r="A38" s="33" t="s">
        <v>83</v>
      </c>
      <c r="B38" s="72"/>
      <c r="C38" s="65">
        <v>1000000</v>
      </c>
    </row>
    <row r="39" spans="1:4" ht="11.4" x14ac:dyDescent="0.3">
      <c r="A39" s="11" t="s">
        <v>113</v>
      </c>
      <c r="B39" s="62">
        <v>-129557</v>
      </c>
      <c r="C39" s="65">
        <v>-112950</v>
      </c>
    </row>
    <row r="40" spans="1:4" ht="11.4" x14ac:dyDescent="0.3">
      <c r="A40" s="14" t="s">
        <v>63</v>
      </c>
      <c r="B40" s="62">
        <v>0</v>
      </c>
      <c r="C40" s="35" t="s">
        <v>134</v>
      </c>
    </row>
    <row r="41" spans="1:4" ht="11.4" x14ac:dyDescent="0.3">
      <c r="A41" s="14" t="s">
        <v>64</v>
      </c>
      <c r="B41" s="62">
        <v>-17521673</v>
      </c>
      <c r="C41" s="65">
        <v>-3334015</v>
      </c>
    </row>
    <row r="42" spans="1:4" ht="20.399999999999999" x14ac:dyDescent="0.3">
      <c r="A42" s="10" t="s">
        <v>114</v>
      </c>
      <c r="B42" s="68">
        <f>SUM(B36:B41)</f>
        <v>-18098227</v>
      </c>
      <c r="C42" s="40">
        <f>SUM(C36:C41)</f>
        <v>-12329096</v>
      </c>
    </row>
    <row r="43" spans="1:4" ht="20.399999999999999" x14ac:dyDescent="0.3">
      <c r="A43" s="10" t="s">
        <v>65</v>
      </c>
      <c r="B43" s="62">
        <v>-635</v>
      </c>
      <c r="C43" s="35">
        <v>-1232</v>
      </c>
    </row>
    <row r="44" spans="1:4" ht="20.399999999999999" x14ac:dyDescent="0.3">
      <c r="A44" s="10" t="s">
        <v>66</v>
      </c>
      <c r="B44" s="62">
        <v>39901</v>
      </c>
      <c r="C44" s="35">
        <v>-31013</v>
      </c>
    </row>
    <row r="45" spans="1:4" ht="20.399999999999999" x14ac:dyDescent="0.3">
      <c r="A45" s="10" t="s">
        <v>115</v>
      </c>
      <c r="B45" s="68">
        <f>SUM(B27)+B34+B42+B43+B44</f>
        <v>161486295</v>
      </c>
      <c r="C45" s="40">
        <f>SUM(C27)+C34+C42+C43+C44</f>
        <v>42054669</v>
      </c>
    </row>
    <row r="46" spans="1:4" ht="11.4" x14ac:dyDescent="0.3">
      <c r="A46" s="11" t="s">
        <v>67</v>
      </c>
      <c r="B46" s="62">
        <v>76882383</v>
      </c>
      <c r="C46" s="35">
        <v>87151266</v>
      </c>
    </row>
    <row r="47" spans="1:4" ht="12" x14ac:dyDescent="0.3">
      <c r="A47" s="10" t="s">
        <v>68</v>
      </c>
      <c r="B47" s="40">
        <f>SUM(B45:B46)</f>
        <v>238368678</v>
      </c>
      <c r="C47" s="40">
        <f>SUM(C45:C46)</f>
        <v>129205935</v>
      </c>
      <c r="D47" s="75">
        <f>B47-Ф1!C8</f>
        <v>0</v>
      </c>
    </row>
    <row r="48" spans="1:4" x14ac:dyDescent="0.3">
      <c r="C48" s="74"/>
    </row>
    <row r="49" spans="1:1" x14ac:dyDescent="0.3">
      <c r="A49" s="15" t="s">
        <v>120</v>
      </c>
    </row>
    <row r="51" spans="1:1" x14ac:dyDescent="0.3">
      <c r="A51" s="15" t="s">
        <v>133</v>
      </c>
    </row>
    <row r="53" spans="1:1" x14ac:dyDescent="0.3">
      <c r="A53" s="1" t="s">
        <v>74</v>
      </c>
    </row>
  </sheetData>
  <mergeCells count="3">
    <mergeCell ref="B7:C7"/>
    <mergeCell ref="A6:C6"/>
    <mergeCell ref="B8:C8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Ф1</vt:lpstr>
      <vt:lpstr>Ф2</vt:lpstr>
      <vt:lpstr>Ф3</vt:lpstr>
      <vt:lpstr>Ф4</vt:lpstr>
      <vt:lpstr>Ф2!_Hlk96520020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Назгуль Есенхановна Смагулова</dc:creator>
  <cp:lastModifiedBy>Акмарал Тогызбаевна Бекмуратова</cp:lastModifiedBy>
  <cp:lastPrinted>2022-05-13T12:01:06Z</cp:lastPrinted>
  <dcterms:created xsi:type="dcterms:W3CDTF">2021-11-05T10:43:38Z</dcterms:created>
  <dcterms:modified xsi:type="dcterms:W3CDTF">2022-11-08T13:23:47Z</dcterms:modified>
</cp:coreProperties>
</file>