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bekov_g\Desktop\1 кв 2023\Для КАСЕ и ФРСП\"/>
    </mc:Choice>
  </mc:AlternateContent>
  <bookViews>
    <workbookView xWindow="0" yWindow="0" windowWidth="28800" windowHeight="11700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</externalReference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[2]XLR_NoRangeSheet!$B$17</definedName>
    <definedName name="BLANK11_NP121" hidden="1">[2]XLR_NoRangeSheet!$D$17</definedName>
    <definedName name="BLANK11_NP122" hidden="1">[2]XLR_NoRangeSheet!$F$17</definedName>
    <definedName name="BLANK11_NP123" hidden="1">[2]XLR_NoRangeSheet!$H$17</definedName>
    <definedName name="BLANK11_NP124" hidden="1">[2]XLR_NoRangeSheet!$J$17</definedName>
    <definedName name="BLANK11_NP125" hidden="1">[2]XLR_NoRangeSheet!$L$17</definedName>
    <definedName name="BLANK11_NP126" hidden="1">[2]XLR_NoRangeSheet!$N$17</definedName>
    <definedName name="BLANK11_NVALP120" hidden="1">[2]XLR_NoRangeSheet!$C$17</definedName>
    <definedName name="BLANK11_NVALP121" hidden="1">[2]XLR_NoRangeSheet!$E$17</definedName>
    <definedName name="BLANK11_NVALP122" hidden="1">[2]XLR_NoRangeSheet!$G$17</definedName>
    <definedName name="BLANK11_NVALP123" hidden="1">[2]XLR_NoRangeSheet!$I$17</definedName>
    <definedName name="BLANK11_NVALP124" hidden="1">[2]XLR_NoRangeSheet!$K$17</definedName>
    <definedName name="BLANK11_NVALP125" hidden="1">[2]XLR_NoRangeSheet!$M$17</definedName>
    <definedName name="BLANK11_NVALP126" hidden="1">[2]XLR_NoRangeSheet!$O$17</definedName>
    <definedName name="BLANK3_NP40" hidden="1">[2]XLR_NoRangeSheet!$B$9</definedName>
    <definedName name="BLANK3_NP41" hidden="1">[2]XLR_NoRangeSheet!$D$9</definedName>
    <definedName name="BLANK3_NP42" hidden="1">[2]XLR_NoRangeSheet!$F$9</definedName>
    <definedName name="BLANK3_NP43" hidden="1">[2]XLR_NoRangeSheet!$H$9</definedName>
    <definedName name="BLANK3_NP44" hidden="1">[2]XLR_NoRangeSheet!$J$9</definedName>
    <definedName name="BLANK3_NP45" hidden="1">[2]XLR_NoRangeSheet!$L$9</definedName>
    <definedName name="BLANK3_NP46" hidden="1">[2]XLR_NoRangeSheet!$N$9</definedName>
    <definedName name="BLANK3_NVALP40" hidden="1">[2]XLR_NoRangeSheet!$C$9</definedName>
    <definedName name="BLANK3_NVALP41" hidden="1">[2]XLR_NoRangeSheet!$E$9</definedName>
    <definedName name="BLANK3_NVALP42" hidden="1">[2]XLR_NoRangeSheet!$G$9</definedName>
    <definedName name="BLANK3_NVALP43" hidden="1">[2]XLR_NoRangeSheet!$I$9</definedName>
    <definedName name="BLANK3_NVALP44" hidden="1">[2]XLR_NoRangeSheet!$K$9</definedName>
    <definedName name="BLANK3_NVALP45" hidden="1">[2]XLR_NoRangeSheet!$M$9</definedName>
    <definedName name="BLANK3_NVALP46" hidden="1">[2]XLR_NoRangeSheet!$O$9</definedName>
    <definedName name="BLANK7_NP81" hidden="1">[2]XLR_NoRangeSheet!$D$13</definedName>
    <definedName name="BLANK7_NP82" hidden="1">[2]XLR_NoRangeSheet!$F$13</definedName>
    <definedName name="BLANK7_NP83" hidden="1">[2]XLR_NoRangeSheet!$H$13</definedName>
    <definedName name="BLANK7_NP84" hidden="1">[2]XLR_NoRangeSheet!$J$13</definedName>
    <definedName name="BLANK7_NP85" hidden="1">[2]XLR_NoRangeSheet!$L$13</definedName>
    <definedName name="BLANK7_NP86" hidden="1">[2]XLR_NoRangeSheet!$N$13</definedName>
    <definedName name="BLANK7_NVALP80" hidden="1">[2]XLR_NoRangeSheet!$C$13</definedName>
    <definedName name="BLANK7_NVALP81" hidden="1">[2]XLR_NoRangeSheet!$E$13</definedName>
    <definedName name="BLANK7_NVALP82" hidden="1">[2]XLR_NoRangeSheet!$G$13</definedName>
    <definedName name="BLANK7_NVALP83" hidden="1">[2]XLR_NoRangeSheet!$I$13</definedName>
    <definedName name="BLANK7_NVALP84" hidden="1">[2]XLR_NoRangeSheet!$K$13</definedName>
    <definedName name="BLANK7_NVALP85" hidden="1">[2]XLR_NoRangeSheet!$M$13</definedName>
    <definedName name="BLANK7_NVALP86" hidden="1">[2]XLR_NoRangeSheet!$O$13</definedName>
    <definedName name="BLANK9_NVALP106" hidden="1">[2]XLR_NoRangeSheet!$O$15</definedName>
    <definedName name="qsda" hidden="1">4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[3]XLR_NoRangeSheet!$B$6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  <c r="C27" i="4"/>
  <c r="F26" i="4"/>
  <c r="E26" i="4"/>
  <c r="E27" i="4" s="1"/>
  <c r="D26" i="4"/>
  <c r="D27" i="4" s="1"/>
  <c r="C26" i="4"/>
  <c r="B26" i="4"/>
  <c r="B27" i="4" s="1"/>
  <c r="A26" i="4"/>
  <c r="G25" i="4"/>
  <c r="G24" i="4"/>
  <c r="G23" i="4"/>
  <c r="G21" i="4"/>
  <c r="G20" i="4"/>
  <c r="D17" i="4"/>
  <c r="B17" i="4"/>
  <c r="D16" i="4"/>
  <c r="C16" i="4"/>
  <c r="C17" i="4" s="1"/>
  <c r="B16" i="4"/>
  <c r="E15" i="4"/>
  <c r="G15" i="4" s="1"/>
  <c r="A11" i="4"/>
  <c r="G10" i="4"/>
  <c r="D64" i="3"/>
  <c r="C64" i="3"/>
  <c r="D57" i="3"/>
  <c r="C57" i="3"/>
  <c r="A39" i="3"/>
  <c r="A32" i="3"/>
  <c r="D30" i="3"/>
  <c r="D44" i="3" s="1"/>
  <c r="D47" i="3" s="1"/>
  <c r="D67" i="3" s="1"/>
  <c r="D69" i="3" s="1"/>
  <c r="C30" i="3"/>
  <c r="C44" i="3" s="1"/>
  <c r="D10" i="3"/>
  <c r="A8" i="3"/>
  <c r="A7" i="3"/>
  <c r="I637" i="2"/>
  <c r="D40" i="2"/>
  <c r="E14" i="4"/>
  <c r="G14" i="4" s="1"/>
  <c r="C40" i="2"/>
  <c r="D31" i="2"/>
  <c r="C31" i="2"/>
  <c r="D27" i="2"/>
  <c r="D17" i="2"/>
  <c r="D32" i="2" s="1"/>
  <c r="D34" i="2" s="1"/>
  <c r="D41" i="2" s="1"/>
  <c r="D15" i="2"/>
  <c r="C15" i="2"/>
  <c r="C17" i="2" s="1"/>
  <c r="D10" i="2"/>
  <c r="A8" i="2"/>
  <c r="A7" i="2"/>
  <c r="D42" i="1"/>
  <c r="D43" i="1" s="1"/>
  <c r="C42" i="1"/>
  <c r="D36" i="1"/>
  <c r="C36" i="1"/>
  <c r="D26" i="1"/>
  <c r="C26" i="1"/>
  <c r="A12" i="4"/>
  <c r="A8" i="1"/>
  <c r="C47" i="3" l="1"/>
  <c r="C43" i="1"/>
  <c r="C67" i="3"/>
  <c r="D10" i="1"/>
  <c r="A20" i="4" s="1"/>
  <c r="E13" i="4"/>
  <c r="A22" i="4"/>
  <c r="G26" i="4"/>
  <c r="G27" i="4" s="1"/>
  <c r="C27" i="2"/>
  <c r="C32" i="2" s="1"/>
  <c r="A68" i="3"/>
  <c r="A17" i="4"/>
  <c r="A16" i="4"/>
  <c r="A21" i="4"/>
  <c r="A69" i="3"/>
  <c r="C34" i="2" l="1"/>
  <c r="C69" i="3"/>
  <c r="E16" i="4"/>
  <c r="G13" i="4"/>
  <c r="E17" i="4" l="1"/>
  <c r="F11" i="4"/>
  <c r="C41" i="2"/>
  <c r="G11" i="4" l="1"/>
  <c r="F16" i="4"/>
  <c r="F17" i="4" l="1"/>
  <c r="G16" i="4"/>
  <c r="G17" i="4" s="1"/>
</calcChain>
</file>

<file path=xl/sharedStrings.xml><?xml version="1.0" encoding="utf-8"?>
<sst xmlns="http://schemas.openxmlformats.org/spreadsheetml/2006/main" count="170" uniqueCount="120">
  <si>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</si>
  <si>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</si>
  <si>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</si>
  <si>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</si>
  <si>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</si>
  <si>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</si>
  <si>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</si>
  <si>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</si>
  <si>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</si>
  <si>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</si>
  <si>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</si>
  <si>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Активы, предназначенные для продажи</t>
  </si>
  <si>
    <t>Кредиты клиентам</t>
  </si>
  <si>
    <t>Основные средства и активы в форме права пользования</t>
  </si>
  <si>
    <t>Инвестиционная недвижимость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</si>
  <si>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</si>
  <si>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</si>
  <si>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</si>
  <si>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</si>
  <si>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</si>
  <si>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</si>
  <si>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</si>
  <si>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</si>
  <si>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</si>
  <si>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</si>
  <si>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</si>
  <si>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</si>
  <si>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</si>
  <si>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</si>
  <si>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</si>
  <si>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</si>
  <si>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</si>
  <si>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</si>
  <si>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</si>
  <si>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</si>
  <si>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</si>
  <si>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Куликова Т.М.</t>
  </si>
  <si>
    <t>Заместитель Председателя Правления</t>
  </si>
  <si>
    <t>Заместитель Главного бухгалтера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</si>
  <si>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</si>
  <si>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</si>
  <si>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</si>
  <si>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</si>
  <si>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</si>
  <si>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</si>
  <si>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</si>
  <si>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</si>
  <si>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</si>
  <si>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</si>
  <si>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</si>
  <si>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(Расходы)/экономия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</si>
  <si>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</si>
  <si>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</si>
  <si>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</si>
  <si>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</si>
  <si>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</si>
  <si>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</si>
  <si>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средств в банках и прочих финансовых организациях</t>
  </si>
  <si>
    <t>Проценты, полученные от дебиторской задолженности по договорам "обратное РЕПО"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</si>
  <si>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</si>
  <si>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</si>
  <si>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кредитов клиентам</t>
  </si>
  <si>
    <t>Проценты, полученные от ценных бумаг, учитываемых по справедливой стоимости через прибыль или убыток</t>
  </si>
  <si>
    <t>Проценты, уплаченные по средствам клиентов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</si>
  <si>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</si>
  <si>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</si>
  <si>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Проценты, уплаченные по выпущенным долговым ценным бумагам</t>
  </si>
  <si>
    <t>Комиссии полученные</t>
  </si>
  <si>
    <t>Комиссии уплаченные</t>
  </si>
  <si>
    <t>Чистый убыток по производным финансовым активам</t>
  </si>
  <si>
    <t>Чистый реализованный доход по операциям с инвестиционными ценными бумагами, оцениваемыми по справедливой стоимости через прочий совокупный доход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</si>
  <si>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</si>
  <si>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</si>
  <si>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</si>
  <si>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</si>
  <si>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</si>
  <si>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</si>
  <si>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</si>
  <si>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Поступления от продажи инвестиционной недвижимости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</si>
  <si>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</si>
  <si>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продажи и погашения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</si>
  <si>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</si>
  <si>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Поступления от продажи и погашения инвестиционных ценных бумаг,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</si>
  <si>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</si>
  <si>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</si>
  <si>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Погашение выпущенных долговых ценных бумаг</t>
  </si>
  <si>
    <t>Выкуп выпущенных долговых ценных бумаг</t>
  </si>
  <si>
    <t>Платежи по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</si>
  <si>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</si>
  <si>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</si>
  <si>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</si>
  <si>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</si>
  <si>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</si>
  <si>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</si>
  <si>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</si>
  <si>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31 декабря 2022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</si>
  <si>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</si>
  <si>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31 марта 2022 года (неаудировано)</t>
  </si>
  <si>
    <t>Промежуточный сокращенный консолидированный отчет об изменениях в капитале за период, закончившийся 31 марта 2023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</si>
  <si>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</si>
  <si>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</si>
  <si>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</si>
  <si>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доход/(убыток) по производным финансовым активам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</si>
  <si>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</si>
  <si>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убыток по финансовым активам, оцениваемым по справедливой стоимости через прибыль или убыток</t>
  </si>
  <si>
    <t>Чистый доход в результате прекращения признания кредитов клиентам, оцениваемых по амортизированной стоимости</t>
  </si>
  <si>
    <t>Прочие операционные доходы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</si>
  <si>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</si>
  <si>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</si>
  <si>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</si>
  <si>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доход/(убыток) за период</t>
  </si>
  <si>
    <t>Итого совокупный доход/(убыток) за период</t>
  </si>
  <si>
    <t>Чистый реализованный доход, полученный по операциям с иностранной валютой</t>
  </si>
  <si>
    <t>Прочие операционные доходы полученные</t>
  </si>
  <si>
    <t>Чистое (расходование)/поступление денежных средств (в)/от операционной деятельности до корпоративного подоходного налога</t>
  </si>
  <si>
    <t>Чистое (расходование)/поступление денежных средств (в)/от операционной деятельности</t>
  </si>
  <si>
    <t>Чистое (расходование)/поступление денежных средств от инвестиционной деятельности</t>
  </si>
  <si>
    <t>Чистое поступление/(расходование) денежных средств от финансовой деятельности</t>
  </si>
  <si>
    <t>Чистое (уменьшение)/увеличение денежных средств и их эквивалентов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</si>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</sst>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164" fontId="5" fillId="0" borderId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3" fillId="0" borderId="0"/>
    <xf numFmtId="164" fontId="1" fillId="0" borderId="0"/>
    <xf numFmtId="168" fontId="1" fillId="0" borderId="0" applyFont="0" applyFill="0" applyBorder="0" applyAlignment="0" applyProtection="0"/>
    <xf numFmtId="164" fontId="1" fillId="0" borderId="0"/>
    <xf numFmtId="164" fontId="5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6" fillId="0" borderId="0"/>
    <xf numFmtId="164" fontId="1" fillId="0" borderId="0"/>
    <xf numFmtId="164" fontId="1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0" applyNumberFormat="1" applyFont="1" applyFill="1"/>
    <xf numFmtId="0" fontId="3" fillId="0" borderId="0" xfId="0" applyNumberFormat="1" applyFont="1"/>
    <xf numFmtId="0" fontId="4" fillId="2" borderId="0" xfId="0" applyNumberFormat="1" applyFont="1" applyFill="1" applyAlignment="1">
      <alignment horizontal="left" vertical="top" wrapText="1"/>
    </xf>
    <xf numFmtId="0" fontId="6" fillId="2" borderId="0" xfId="1" applyNumberFormat="1" applyFont="1" applyFill="1" applyBorder="1" applyAlignment="1">
      <alignment wrapText="1"/>
    </xf>
    <xf numFmtId="165" fontId="7" fillId="2" borderId="0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vertical="top" wrapText="1"/>
    </xf>
    <xf numFmtId="0" fontId="3" fillId="2" borderId="0" xfId="0" applyNumberFormat="1" applyFont="1" applyFill="1" applyAlignment="1"/>
    <xf numFmtId="0" fontId="9" fillId="2" borderId="0" xfId="1" applyNumberFormat="1" applyFont="1" applyFill="1" applyBorder="1" applyAlignment="1">
      <alignment vertical="top"/>
    </xf>
    <xf numFmtId="41" fontId="8" fillId="2" borderId="0" xfId="2" applyNumberFormat="1" applyFont="1" applyFill="1" applyBorder="1" applyAlignment="1"/>
    <xf numFmtId="41" fontId="9" fillId="2" borderId="0" xfId="2" applyNumberFormat="1" applyFont="1" applyFill="1" applyBorder="1" applyAlignment="1"/>
    <xf numFmtId="0" fontId="9" fillId="2" borderId="0" xfId="1" applyNumberFormat="1" applyFont="1" applyFill="1" applyBorder="1" applyAlignment="1">
      <alignment vertical="top" wrapText="1"/>
    </xf>
    <xf numFmtId="41" fontId="9" fillId="2" borderId="0" xfId="2" applyNumberFormat="1" applyFont="1" applyFill="1" applyBorder="1" applyAlignment="1">
      <alignment horizontal="right"/>
    </xf>
    <xf numFmtId="41" fontId="9" fillId="2" borderId="1" xfId="2" applyNumberFormat="1" applyFont="1" applyFill="1" applyBorder="1" applyAlignment="1"/>
    <xf numFmtId="0" fontId="8" fillId="2" borderId="0" xfId="1" applyNumberFormat="1" applyFont="1" applyFill="1" applyBorder="1" applyAlignment="1">
      <alignment vertical="top"/>
    </xf>
    <xf numFmtId="41" fontId="4" fillId="2" borderId="2" xfId="0" applyNumberFormat="1" applyFont="1" applyFill="1" applyBorder="1" applyAlignment="1"/>
    <xf numFmtId="41" fontId="3" fillId="2" borderId="2" xfId="0" applyNumberFormat="1" applyFont="1" applyFill="1" applyBorder="1" applyAlignment="1"/>
    <xf numFmtId="0" fontId="6" fillId="2" borderId="0" xfId="1" applyNumberFormat="1" applyFont="1" applyFill="1" applyBorder="1" applyAlignment="1">
      <alignment vertical="top" wrapText="1"/>
    </xf>
    <xf numFmtId="41" fontId="4" fillId="2" borderId="0" xfId="0" applyNumberFormat="1" applyFont="1" applyFill="1" applyAlignment="1"/>
    <xf numFmtId="41" fontId="3" fillId="2" borderId="0" xfId="0" applyNumberFormat="1" applyFont="1" applyFill="1" applyAlignment="1"/>
    <xf numFmtId="41" fontId="3" fillId="2" borderId="0" xfId="3" applyNumberFormat="1" applyFont="1" applyFill="1" applyBorder="1" applyAlignment="1"/>
    <xf numFmtId="41" fontId="4" fillId="2" borderId="3" xfId="0" applyNumberFormat="1" applyFont="1" applyFill="1" applyBorder="1" applyAlignment="1"/>
    <xf numFmtId="41" fontId="3" fillId="2" borderId="3" xfId="0" applyNumberFormat="1" applyFont="1" applyFill="1" applyBorder="1" applyAlignment="1"/>
    <xf numFmtId="0" fontId="6" fillId="2" borderId="0" xfId="1" applyNumberFormat="1" applyFont="1" applyFill="1" applyBorder="1" applyAlignment="1">
      <alignment vertical="top"/>
    </xf>
    <xf numFmtId="41" fontId="8" fillId="2" borderId="1" xfId="2" applyNumberFormat="1" applyFont="1" applyFill="1" applyBorder="1" applyAlignment="1"/>
    <xf numFmtId="0" fontId="9" fillId="2" borderId="0" xfId="1" applyNumberFormat="1" applyFont="1" applyFill="1" applyAlignment="1">
      <alignment vertical="top" wrapText="1"/>
    </xf>
    <xf numFmtId="0" fontId="9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9" fillId="2" borderId="0" xfId="0" applyNumberFormat="1" applyFont="1" applyFill="1" applyBorder="1"/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justify"/>
    </xf>
    <xf numFmtId="0" fontId="8" fillId="2" borderId="0" xfId="0" applyNumberFormat="1" applyFont="1" applyFill="1" applyBorder="1" applyAlignment="1"/>
    <xf numFmtId="41" fontId="8" fillId="2" borderId="0" xfId="4" applyNumberFormat="1" applyFont="1" applyFill="1" applyAlignment="1"/>
    <xf numFmtId="41" fontId="9" fillId="2" borderId="0" xfId="4" applyNumberFormat="1" applyFont="1" applyFill="1" applyAlignment="1"/>
    <xf numFmtId="41" fontId="9" fillId="2" borderId="1" xfId="4" applyNumberFormat="1" applyFont="1" applyFill="1" applyBorder="1" applyAlignment="1"/>
    <xf numFmtId="41" fontId="8" fillId="2" borderId="4" xfId="4" applyNumberFormat="1" applyFont="1" applyFill="1" applyBorder="1" applyAlignment="1">
      <alignment horizontal="center"/>
    </xf>
    <xf numFmtId="41" fontId="9" fillId="2" borderId="0" xfId="4" applyNumberFormat="1" applyFont="1" applyFill="1" applyAlignment="1">
      <alignment horizontal="center"/>
    </xf>
    <xf numFmtId="41" fontId="8" fillId="2" borderId="1" xfId="4" applyNumberFormat="1" applyFont="1" applyFill="1" applyBorder="1" applyAlignment="1"/>
    <xf numFmtId="41" fontId="8" fillId="2" borderId="0" xfId="4" applyNumberFormat="1" applyFont="1" applyFill="1" applyAlignment="1">
      <alignment horizontal="center"/>
    </xf>
    <xf numFmtId="41" fontId="9" fillId="2" borderId="0" xfId="4" applyNumberFormat="1" applyFont="1" applyFill="1" applyAlignment="1">
      <alignment horizontal="right"/>
    </xf>
    <xf numFmtId="41" fontId="12" fillId="2" borderId="0" xfId="5" applyNumberFormat="1" applyFont="1" applyFill="1" applyBorder="1" applyAlignment="1">
      <alignment horizontal="left"/>
    </xf>
    <xf numFmtId="41" fontId="9" fillId="2" borderId="0" xfId="6" applyNumberFormat="1" applyFont="1" applyFill="1" applyBorder="1" applyAlignment="1"/>
    <xf numFmtId="41" fontId="9" fillId="2" borderId="4" xfId="4" applyNumberFormat="1" applyFont="1" applyFill="1" applyBorder="1" applyAlignment="1">
      <alignment horizontal="center"/>
    </xf>
    <xf numFmtId="41" fontId="8" fillId="2" borderId="3" xfId="4" applyNumberFormat="1" applyFont="1" applyFill="1" applyBorder="1" applyAlignment="1"/>
    <xf numFmtId="41" fontId="9" fillId="2" borderId="3" xfId="4" applyNumberFormat="1" applyFont="1" applyFill="1" applyBorder="1" applyAlignment="1"/>
    <xf numFmtId="41" fontId="8" fillId="2" borderId="0" xfId="7" applyNumberFormat="1" applyFont="1" applyFill="1" applyAlignment="1">
      <alignment horizontal="center"/>
    </xf>
    <xf numFmtId="41" fontId="9" fillId="2" borderId="0" xfId="7" applyNumberFormat="1" applyFont="1" applyFill="1" applyAlignment="1">
      <alignment horizontal="center"/>
    </xf>
    <xf numFmtId="41" fontId="8" fillId="2" borderId="2" xfId="1" applyNumberFormat="1" applyFont="1" applyFill="1" applyBorder="1" applyAlignment="1"/>
    <xf numFmtId="41" fontId="9" fillId="2" borderId="2" xfId="1" applyNumberFormat="1" applyFont="1" applyFill="1" applyBorder="1" applyAlignment="1"/>
    <xf numFmtId="0" fontId="8" fillId="2" borderId="0" xfId="1" applyNumberFormat="1" applyFont="1" applyFill="1" applyAlignment="1">
      <alignment vertical="top"/>
    </xf>
    <xf numFmtId="0" fontId="9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41" fontId="3" fillId="0" borderId="0" xfId="0" applyNumberFormat="1" applyFont="1"/>
    <xf numFmtId="0" fontId="9" fillId="2" borderId="0" xfId="8" applyNumberFormat="1" applyFont="1" applyFill="1" applyBorder="1" applyAlignment="1">
      <alignment vertical="top"/>
    </xf>
    <xf numFmtId="0" fontId="9" fillId="2" borderId="0" xfId="9" applyNumberFormat="1" applyFont="1" applyFill="1" applyBorder="1" applyAlignment="1">
      <alignment vertical="top"/>
    </xf>
    <xf numFmtId="0" fontId="9" fillId="2" borderId="0" xfId="10" applyNumberFormat="1" applyFont="1" applyFill="1" applyBorder="1" applyAlignment="1">
      <alignment vertical="top"/>
    </xf>
    <xf numFmtId="0" fontId="8" fillId="2" borderId="0" xfId="10" applyNumberFormat="1" applyFont="1" applyFill="1" applyBorder="1" applyAlignment="1">
      <alignment vertical="top" wrapText="1"/>
    </xf>
    <xf numFmtId="0" fontId="8" fillId="2" borderId="0" xfId="10" applyNumberFormat="1" applyFont="1" applyFill="1" applyBorder="1" applyAlignment="1">
      <alignment vertical="top"/>
    </xf>
    <xf numFmtId="0" fontId="9" fillId="2" borderId="0" xfId="11" applyNumberFormat="1" applyFont="1" applyFill="1" applyBorder="1" applyAlignment="1">
      <alignment vertical="top"/>
    </xf>
    <xf numFmtId="0" fontId="6" fillId="2" borderId="0" xfId="10" applyNumberFormat="1" applyFont="1" applyFill="1" applyBorder="1" applyAlignment="1">
      <alignment horizontal="left" vertical="top"/>
    </xf>
    <xf numFmtId="0" fontId="14" fillId="2" borderId="1" xfId="12" applyNumberFormat="1" applyFont="1" applyFill="1" applyBorder="1" applyAlignment="1">
      <alignment horizontal="right" vertical="center" wrapText="1"/>
    </xf>
    <xf numFmtId="0" fontId="8" fillId="2" borderId="0" xfId="11" applyNumberFormat="1" applyFont="1" applyFill="1" applyBorder="1" applyAlignment="1">
      <alignment vertical="top" wrapText="1"/>
    </xf>
    <xf numFmtId="0" fontId="9" fillId="2" borderId="0" xfId="13" applyNumberFormat="1" applyFont="1" applyFill="1" applyBorder="1" applyAlignment="1">
      <alignment vertical="top"/>
    </xf>
    <xf numFmtId="0" fontId="9" fillId="2" borderId="0" xfId="11" applyNumberFormat="1" applyFont="1" applyFill="1" applyBorder="1" applyAlignment="1">
      <alignment vertical="top" wrapText="1"/>
    </xf>
    <xf numFmtId="41" fontId="8" fillId="2" borderId="0" xfId="13" applyNumberFormat="1" applyFont="1" applyFill="1" applyBorder="1" applyAlignment="1"/>
    <xf numFmtId="41" fontId="9" fillId="2" borderId="0" xfId="14" applyNumberFormat="1" applyFont="1" applyFill="1" applyBorder="1" applyAlignment="1"/>
    <xf numFmtId="41" fontId="9" fillId="2" borderId="0" xfId="14" applyNumberFormat="1" applyFont="1" applyFill="1" applyBorder="1" applyAlignment="1">
      <alignment horizontal="center"/>
    </xf>
    <xf numFmtId="41" fontId="9" fillId="0" borderId="1" xfId="14" applyNumberFormat="1" applyFont="1" applyFill="1" applyBorder="1" applyAlignment="1"/>
    <xf numFmtId="41" fontId="8" fillId="2" borderId="4" xfId="13" applyNumberFormat="1" applyFont="1" applyFill="1" applyBorder="1" applyAlignment="1"/>
    <xf numFmtId="41" fontId="9" fillId="2" borderId="0" xfId="13" applyNumberFormat="1" applyFont="1" applyFill="1" applyBorder="1" applyAlignment="1"/>
    <xf numFmtId="0" fontId="15" fillId="0" borderId="0" xfId="0" applyNumberFormat="1" applyFont="1"/>
    <xf numFmtId="41" fontId="8" fillId="2" borderId="0" xfId="13" applyNumberFormat="1" applyFont="1" applyFill="1" applyBorder="1" applyAlignment="1">
      <alignment horizontal="center"/>
    </xf>
    <xf numFmtId="41" fontId="9" fillId="2" borderId="0" xfId="13" applyNumberFormat="1" applyFont="1" applyFill="1" applyBorder="1" applyAlignment="1">
      <alignment horizontal="center"/>
    </xf>
    <xf numFmtId="41" fontId="8" fillId="2" borderId="3" xfId="13" applyNumberFormat="1" applyFont="1" applyFill="1" applyBorder="1" applyAlignment="1"/>
    <xf numFmtId="41" fontId="9" fillId="2" borderId="3" xfId="13" applyNumberFormat="1" applyFont="1" applyFill="1" applyBorder="1" applyAlignment="1"/>
    <xf numFmtId="41" fontId="9" fillId="2" borderId="1" xfId="13" applyNumberFormat="1" applyFont="1" applyFill="1" applyBorder="1" applyAlignment="1"/>
    <xf numFmtId="0" fontId="9" fillId="0" borderId="0" xfId="11" applyNumberFormat="1" applyFont="1" applyBorder="1" applyAlignment="1">
      <alignment vertical="top" wrapText="1"/>
    </xf>
    <xf numFmtId="41" fontId="9" fillId="2" borderId="4" xfId="13" applyNumberFormat="1" applyFont="1" applyFill="1" applyBorder="1" applyAlignment="1"/>
    <xf numFmtId="41" fontId="8" fillId="2" borderId="0" xfId="14" applyNumberFormat="1" applyFont="1" applyFill="1" applyBorder="1" applyAlignment="1"/>
    <xf numFmtId="41" fontId="9" fillId="2" borderId="1" xfId="14" applyNumberFormat="1" applyFont="1" applyFill="1" applyBorder="1" applyAlignment="1"/>
    <xf numFmtId="41" fontId="8" fillId="2" borderId="1" xfId="15" applyNumberFormat="1" applyFont="1" applyFill="1" applyBorder="1" applyAlignment="1">
      <alignment horizontal="center"/>
    </xf>
    <xf numFmtId="41" fontId="8" fillId="2" borderId="2" xfId="13" applyNumberFormat="1" applyFont="1" applyFill="1" applyBorder="1" applyAlignment="1"/>
    <xf numFmtId="41" fontId="9" fillId="2" borderId="2" xfId="13" applyNumberFormat="1" applyFont="1" applyFill="1" applyBorder="1" applyAlignment="1"/>
    <xf numFmtId="0" fontId="17" fillId="2" borderId="0" xfId="10" applyNumberFormat="1" applyFont="1" applyFill="1" applyBorder="1" applyAlignment="1">
      <alignment vertical="top"/>
    </xf>
    <xf numFmtId="0" fontId="17" fillId="2" borderId="0" xfId="13" applyNumberFormat="1" applyFont="1" applyFill="1" applyBorder="1" applyAlignment="1">
      <alignment vertical="top"/>
    </xf>
    <xf numFmtId="0" fontId="9" fillId="2" borderId="0" xfId="16" applyNumberFormat="1" applyFont="1" applyFill="1" applyBorder="1" applyAlignment="1">
      <alignment horizontal="justify" vertical="top"/>
    </xf>
    <xf numFmtId="0" fontId="8" fillId="2" borderId="0" xfId="13" applyNumberFormat="1" applyFont="1" applyFill="1" applyBorder="1" applyAlignment="1">
      <alignment vertical="top"/>
    </xf>
    <xf numFmtId="0" fontId="9" fillId="2" borderId="0" xfId="16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/>
    <xf numFmtId="0" fontId="18" fillId="2" borderId="0" xfId="16" applyNumberFormat="1" applyFont="1" applyFill="1" applyBorder="1" applyAlignment="1"/>
    <xf numFmtId="0" fontId="17" fillId="2" borderId="0" xfId="13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9" fillId="2" borderId="0" xfId="10" applyNumberFormat="1" applyFont="1" applyFill="1" applyBorder="1" applyAlignment="1">
      <alignment horizontal="right"/>
    </xf>
    <xf numFmtId="0" fontId="9" fillId="2" borderId="0" xfId="17" applyNumberFormat="1" applyFont="1" applyFill="1" applyBorder="1" applyAlignment="1">
      <alignment vertical="top"/>
    </xf>
    <xf numFmtId="0" fontId="9" fillId="2" borderId="0" xfId="18" applyNumberFormat="1" applyFont="1" applyFill="1" applyBorder="1" applyAlignment="1">
      <alignment vertical="top"/>
    </xf>
    <xf numFmtId="0" fontId="8" fillId="2" borderId="0" xfId="17" applyNumberFormat="1" applyFont="1" applyFill="1" applyBorder="1" applyAlignment="1">
      <alignment horizontal="left" vertical="top"/>
    </xf>
    <xf numFmtId="0" fontId="8" fillId="2" borderId="0" xfId="17" applyNumberFormat="1" applyFont="1" applyFill="1" applyBorder="1" applyAlignment="1">
      <alignment horizontal="left" vertical="top"/>
    </xf>
    <xf numFmtId="0" fontId="8" fillId="2" borderId="0" xfId="18" applyNumberFormat="1" applyFont="1" applyFill="1" applyBorder="1" applyAlignment="1">
      <alignment horizontal="left" vertical="top"/>
    </xf>
    <xf numFmtId="0" fontId="8" fillId="2" borderId="0" xfId="17" applyNumberFormat="1" applyFont="1" applyFill="1" applyAlignment="1"/>
    <xf numFmtId="0" fontId="8" fillId="2" borderId="0" xfId="18" applyNumberFormat="1" applyFont="1" applyFill="1" applyAlignment="1">
      <alignment vertical="top"/>
    </xf>
    <xf numFmtId="0" fontId="9" fillId="2" borderId="0" xfId="17" applyNumberFormat="1" applyFont="1" applyFill="1" applyAlignment="1">
      <alignment vertical="top"/>
    </xf>
    <xf numFmtId="0" fontId="6" fillId="2" borderId="0" xfId="1" applyNumberFormat="1" applyFont="1" applyFill="1" applyAlignment="1">
      <alignment horizontal="left" wrapText="1"/>
    </xf>
    <xf numFmtId="0" fontId="14" fillId="2" borderId="1" xfId="19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8" fillId="2" borderId="0" xfId="17" applyNumberFormat="1" applyFont="1" applyFill="1" applyAlignment="1" applyProtection="1">
      <alignment wrapText="1"/>
      <protection locked="0"/>
    </xf>
    <xf numFmtId="41" fontId="9" fillId="2" borderId="3" xfId="19" applyNumberFormat="1" applyFont="1" applyFill="1" applyBorder="1" applyAlignment="1"/>
    <xf numFmtId="0" fontId="9" fillId="2" borderId="0" xfId="17" applyNumberFormat="1" applyFont="1" applyFill="1" applyAlignment="1" applyProtection="1">
      <alignment wrapText="1"/>
      <protection locked="0"/>
    </xf>
    <xf numFmtId="41" fontId="8" fillId="2" borderId="0" xfId="19" applyNumberFormat="1" applyFont="1" applyFill="1" applyAlignment="1"/>
    <xf numFmtId="41" fontId="8" fillId="0" borderId="0" xfId="19" applyNumberFormat="1" applyFont="1" applyFill="1" applyAlignment="1"/>
    <xf numFmtId="0" fontId="8" fillId="2" borderId="0" xfId="17" applyNumberFormat="1" applyFont="1" applyFill="1" applyProtection="1">
      <protection locked="0"/>
    </xf>
    <xf numFmtId="41" fontId="8" fillId="2" borderId="4" xfId="19" applyNumberFormat="1" applyFont="1" applyFill="1" applyBorder="1" applyAlignment="1"/>
    <xf numFmtId="41" fontId="8" fillId="2" borderId="2" xfId="19" applyNumberFormat="1" applyFont="1" applyFill="1" applyBorder="1" applyAlignment="1"/>
    <xf numFmtId="41" fontId="8" fillId="2" borderId="0" xfId="18" applyNumberFormat="1" applyFont="1" applyFill="1" applyAlignment="1">
      <alignment vertical="top"/>
    </xf>
    <xf numFmtId="41" fontId="9" fillId="2" borderId="0" xfId="19" applyNumberFormat="1" applyFont="1" applyFill="1" applyAlignment="1"/>
    <xf numFmtId="0" fontId="8" fillId="2" borderId="0" xfId="17" applyNumberFormat="1" applyFont="1" applyFill="1" applyBorder="1" applyAlignment="1">
      <alignment vertical="top"/>
    </xf>
    <xf numFmtId="41" fontId="9" fillId="2" borderId="5" xfId="19" applyNumberFormat="1" applyFont="1" applyFill="1" applyBorder="1" applyAlignment="1"/>
    <xf numFmtId="0" fontId="18" fillId="2" borderId="0" xfId="17" applyNumberFormat="1" applyFont="1" applyFill="1" applyBorder="1" applyAlignment="1" applyProtection="1">
      <alignment wrapText="1"/>
      <protection locked="0"/>
    </xf>
    <xf numFmtId="0" fontId="18" fillId="2" borderId="0" xfId="18" applyNumberFormat="1" applyFont="1" applyFill="1" applyAlignment="1"/>
    <xf numFmtId="0" fontId="8" fillId="2" borderId="0" xfId="18" applyNumberFormat="1" applyFont="1" applyFill="1" applyBorder="1" applyAlignment="1">
      <alignment vertical="top"/>
    </xf>
    <xf numFmtId="0" fontId="17" fillId="2" borderId="0" xfId="18" applyNumberFormat="1" applyFont="1" applyFill="1" applyAlignment="1">
      <alignment vertical="top"/>
    </xf>
    <xf numFmtId="0" fontId="4" fillId="2" borderId="0" xfId="0" applyNumberFormat="1" applyFont="1" applyFill="1" applyAlignment="1">
      <alignment vertical="top" wrapText="1"/>
    </xf>
    <xf numFmtId="0" fontId="4" fillId="2" borderId="0" xfId="0" applyNumberFormat="1" applyFont="1" applyFill="1" applyAlignment="1">
      <alignment vertical="top"/>
    </xf>
    <xf numFmtId="0" fontId="6" fillId="2" borderId="0" xfId="1" applyNumberFormat="1" applyFont="1" applyFill="1" applyBorder="1" applyAlignment="1">
      <alignment wrapText="1"/>
    </xf>
    <xf numFmtId="164" fontId="14" fillId="2" borderId="1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vertical="top" wrapText="1"/>
    </xf>
    <xf numFmtId="0" fontId="9" fillId="2" borderId="0" xfId="1" applyNumberFormat="1" applyFont="1" applyFill="1" applyBorder="1" applyAlignment="1">
      <alignment horizontal="center"/>
    </xf>
  </cellXfs>
  <cellStyles count="20">
    <cellStyle name="Comma 2" xfId="3"/>
    <cellStyle name="Normal" xfId="0" builtinId="0"/>
    <cellStyle name="Обычный 2" xfId="7"/>
    <cellStyle name="Обычный 2 3 2" xfId="8"/>
    <cellStyle name="Обычный 2 3 2 2" xfId="10"/>
    <cellStyle name="Обычный 21 2 2" xfId="16"/>
    <cellStyle name="Обычный 3" xfId="17"/>
    <cellStyle name="Обычный 4" xfId="15"/>
    <cellStyle name="Обычный_Alfa Bank_ FS_2008_rus_1" xfId="1"/>
    <cellStyle name="Стиль 1" xfId="11"/>
    <cellStyle name="Финансовый 2 3 2" xfId="6"/>
    <cellStyle name="Финансовый 2 3 2 2" xfId="9"/>
    <cellStyle name="Финансовый 2 3 2 3" xfId="13"/>
    <cellStyle name="Финансовый 2 3 4" xfId="18"/>
    <cellStyle name="Финансовый 2 4 2" xfId="2"/>
    <cellStyle name="Финансовый 2 4 2 2" xfId="12"/>
    <cellStyle name="Финансовый 2 9" xfId="19"/>
    <cellStyle name="Финансовый 3" xfId="5"/>
    <cellStyle name="Финансовый 3 2 2" xfId="14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2947153</xdr:colOff>
      <xdr:row>0</xdr:row>
      <xdr:rowOff>95248</xdr:rowOff>
    </xdr:from>
    <xdr:to>
      <xdr:col>0</xdr:col>
      <xdr:colOff>4747378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7153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638744</xdr:colOff>
      <xdr:row>0</xdr:row>
      <xdr:rowOff>95248</xdr:rowOff>
    </xdr:from>
    <xdr:to>
      <xdr:col>2</xdr:col>
      <xdr:colOff>1195116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44" y="95248"/>
          <a:ext cx="1804147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S_3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li_v\AppData\Local\Temp\&#1044;&#1077;&#1087;.%20&#1087;&#1086;&#1088;&#1090;&#1092;&#1077;&#1083;&#1100;%20&#1079;&#1072;%2021.11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Денежные средства"/>
      <sheetName val="6. Средства в банках"/>
      <sheetName val="8. Инвестиционные ценные бумаги"/>
      <sheetName val="11. ОС и НМА"/>
      <sheetName val="11. ОС и НМА (переводы)"/>
      <sheetName val="13. Прочие активы"/>
      <sheetName val="15. Средства банков"/>
      <sheetName val="17. Прочие обязательства"/>
      <sheetName val="21. Комиссионные расходы"/>
      <sheetName val="24. Прочие операционные доходы"/>
      <sheetName val="19. Прибыль на акцию"/>
      <sheetName val="Средства клиентов (справ стоим)"/>
      <sheetName val="Вып ценные бумаги (справ стоим)"/>
      <sheetName val="Справ стоимость суборд"/>
      <sheetName val="Ф1_конс"/>
      <sheetName val="Ф2_конс"/>
      <sheetName val="Ф3_конс"/>
      <sheetName val="Ф4_конс"/>
      <sheetName val="Ф1_рус"/>
      <sheetName val="Ф2_рус"/>
      <sheetName val="PlusMinus"/>
      <sheetName val="Ф3_рус"/>
      <sheetName val="Ф4_рус"/>
      <sheetName val="Ф1_англ"/>
      <sheetName val="Ф2_англ"/>
      <sheetName val="Ф1_каз"/>
      <sheetName val="Ф2_каз"/>
      <sheetName val="ОСВ_RBK Project"/>
      <sheetName val="700H"/>
      <sheetName val="Примечания"/>
      <sheetName val="Примечания (конс)"/>
      <sheetName val="A1.100_TS"/>
      <sheetName val="A1.200_ES"/>
      <sheetName val="A1.300_CF_Bank"/>
      <sheetName val="A1.400_CF_cons"/>
      <sheetName val="залоговые имущества"/>
      <sheetName val="Расш реклассов (Bank)"/>
      <sheetName val="Расш реклассов (RBK Project)"/>
      <sheetName val="Прочее&gt;&gt;&gt;"/>
      <sheetName val="Модификация 2023"/>
      <sheetName val="ЦБ портфель RBK Project"/>
      <sheetName val="Начисление резервов по инв. ЦБ"/>
      <sheetName val="Аренда МСФО 16"/>
      <sheetName val="Продажа и погашения ЦБ"/>
      <sheetName val="Покупка ЦБ"/>
      <sheetName val="Покупка ЦБ и погашение ОУ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5"/>
  <sheetViews>
    <sheetView tabSelected="1" view="pageBreakPreview" topLeftCell="A2" zoomScale="80" zoomScaleNormal="80" zoomScaleSheetLayoutView="80" workbookViewId="0">
      <selection activeCell="B39" sqref="B39"/>
    </sheetView>
  </sheetViews>
  <sheetFormatPr defaultColWidth="0" defaultRowHeight="15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0" style="2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ht="15" customHeight="1" x14ac:dyDescent="0.25">
      <c r="A7" s="122" t="s">
        <v>0</v>
      </c>
      <c r="B7" s="122"/>
      <c r="C7" s="121"/>
      <c r="D7" s="121"/>
    </row>
    <row r="8" spans="1:4" x14ac:dyDescent="0.25">
      <c r="A8" s="3" t="str">
        <f>CONCATENATE("по состоянию на ",DAY(C10)," ",CHOOSE(MONTH(C10),"января","февраля","марта","апреля","мая","июня","июля","августа","сентября","октября","ноября","декабря")," ",YEAR(C10)," года")</f>
        <v>по состоянию на 31 марта 2023 года</v>
      </c>
      <c r="B8" s="3"/>
      <c r="C8" s="3"/>
      <c r="D8" s="3"/>
    </row>
    <row r="9" spans="1:4" x14ac:dyDescent="0.25">
      <c r="A9" s="1"/>
      <c r="B9" s="1"/>
      <c r="C9" s="1"/>
      <c r="D9" s="1"/>
    </row>
    <row r="10" spans="1:4" x14ac:dyDescent="0.25">
      <c r="A10" s="4" t="s">
        <v>1</v>
      </c>
      <c r="B10" s="123"/>
      <c r="C10" s="5">
        <v>45016</v>
      </c>
      <c r="D10" s="5">
        <f>(YEAR(C10)-1900)*365+IF(((YEAR(C10)-1)/4)=ROUND((YEAR(C10)-1)/4,0),ROUND((YEAR(C10)-1900)/4,0)+1,ROUND((YEAR(C10)-1900)/4,0))</f>
        <v>44926</v>
      </c>
    </row>
    <row r="11" spans="1:4" x14ac:dyDescent="0.25">
      <c r="A11" s="4"/>
      <c r="B11" s="124" t="s">
        <v>119</v>
      </c>
      <c r="C11" s="6" t="s">
        <v>2</v>
      </c>
      <c r="D11" s="6" t="s">
        <v>3</v>
      </c>
    </row>
    <row r="12" spans="1:4" x14ac:dyDescent="0.25">
      <c r="A12" s="7" t="s">
        <v>4</v>
      </c>
      <c r="B12" s="125"/>
      <c r="C12" s="8"/>
      <c r="D12" s="8"/>
    </row>
    <row r="13" spans="1:4" x14ac:dyDescent="0.25">
      <c r="A13" s="9" t="s">
        <v>5</v>
      </c>
      <c r="B13" s="126">
        <v>5</v>
      </c>
      <c r="C13" s="10">
        <v>188324012</v>
      </c>
      <c r="D13" s="11">
        <v>374507746</v>
      </c>
    </row>
    <row r="14" spans="1:4" x14ac:dyDescent="0.25">
      <c r="A14" s="9" t="s">
        <v>6</v>
      </c>
      <c r="B14" s="126"/>
      <c r="C14" s="10">
        <v>535447</v>
      </c>
      <c r="D14" s="11">
        <v>370057</v>
      </c>
    </row>
    <row r="15" spans="1:4" x14ac:dyDescent="0.25">
      <c r="A15" s="9" t="s">
        <v>7</v>
      </c>
      <c r="B15" s="126">
        <v>6</v>
      </c>
      <c r="C15" s="10">
        <v>33102586</v>
      </c>
      <c r="D15" s="11">
        <v>46672839</v>
      </c>
    </row>
    <row r="16" spans="1:4" x14ac:dyDescent="0.25">
      <c r="A16" s="12" t="s">
        <v>8</v>
      </c>
      <c r="B16" s="126"/>
      <c r="C16" s="10">
        <v>17332</v>
      </c>
      <c r="D16" s="11">
        <v>11515</v>
      </c>
    </row>
    <row r="17" spans="1:4" x14ac:dyDescent="0.25">
      <c r="A17" s="12" t="s">
        <v>9</v>
      </c>
      <c r="B17" s="126">
        <v>7</v>
      </c>
      <c r="C17" s="10">
        <v>2276073</v>
      </c>
      <c r="D17" s="11">
        <v>2377709</v>
      </c>
    </row>
    <row r="18" spans="1:4" x14ac:dyDescent="0.25">
      <c r="A18" s="9" t="s">
        <v>10</v>
      </c>
      <c r="B18" s="126">
        <v>8</v>
      </c>
      <c r="C18" s="10">
        <v>575806490</v>
      </c>
      <c r="D18" s="13">
        <v>565625626</v>
      </c>
    </row>
    <row r="19" spans="1:4" x14ac:dyDescent="0.25">
      <c r="A19" s="9" t="s">
        <v>11</v>
      </c>
      <c r="B19" s="126"/>
      <c r="C19" s="10">
        <v>3515564</v>
      </c>
      <c r="D19" s="13">
        <v>3515564</v>
      </c>
    </row>
    <row r="20" spans="1:4" x14ac:dyDescent="0.25">
      <c r="A20" s="9" t="s">
        <v>12</v>
      </c>
      <c r="B20" s="126">
        <v>9</v>
      </c>
      <c r="C20" s="10">
        <v>818413061</v>
      </c>
      <c r="D20" s="11">
        <v>891805413</v>
      </c>
    </row>
    <row r="21" spans="1:4" x14ac:dyDescent="0.25">
      <c r="A21" s="9" t="s">
        <v>13</v>
      </c>
      <c r="B21" s="126">
        <v>11</v>
      </c>
      <c r="C21" s="10">
        <v>21268713</v>
      </c>
      <c r="D21" s="11">
        <v>20705303</v>
      </c>
    </row>
    <row r="22" spans="1:4" x14ac:dyDescent="0.25">
      <c r="A22" s="9" t="s">
        <v>14</v>
      </c>
      <c r="B22" s="126">
        <v>10</v>
      </c>
      <c r="C22" s="10">
        <v>19424743</v>
      </c>
      <c r="D22" s="11">
        <v>20093507</v>
      </c>
    </row>
    <row r="23" spans="1:4" x14ac:dyDescent="0.25">
      <c r="A23" s="9" t="s">
        <v>15</v>
      </c>
      <c r="B23" s="126">
        <v>12</v>
      </c>
      <c r="C23" s="10">
        <v>1156234</v>
      </c>
      <c r="D23" s="11">
        <v>1164759</v>
      </c>
    </row>
    <row r="24" spans="1:4" x14ac:dyDescent="0.25">
      <c r="A24" s="9" t="s">
        <v>16</v>
      </c>
      <c r="B24" s="126"/>
      <c r="C24" s="10">
        <v>275692</v>
      </c>
      <c r="D24" s="11">
        <v>275118</v>
      </c>
    </row>
    <row r="25" spans="1:4" x14ac:dyDescent="0.25">
      <c r="A25" s="9" t="s">
        <v>17</v>
      </c>
      <c r="B25" s="126">
        <v>13</v>
      </c>
      <c r="C25" s="10">
        <v>58988328</v>
      </c>
      <c r="D25" s="14">
        <v>56804774</v>
      </c>
    </row>
    <row r="26" spans="1:4" ht="15.75" thickBot="1" x14ac:dyDescent="0.3">
      <c r="A26" s="15" t="s">
        <v>18</v>
      </c>
      <c r="B26" s="15"/>
      <c r="C26" s="16">
        <f>SUM(C13:C25)</f>
        <v>1723104275</v>
      </c>
      <c r="D26" s="17">
        <f>SUM(D13:D25)</f>
        <v>1983929930</v>
      </c>
    </row>
    <row r="27" spans="1:4" ht="15.75" thickTop="1" x14ac:dyDescent="0.25">
      <c r="A27" s="18"/>
      <c r="B27" s="18"/>
      <c r="C27" s="19"/>
      <c r="D27" s="20"/>
    </row>
    <row r="28" spans="1:4" x14ac:dyDescent="0.25">
      <c r="A28" s="15" t="s">
        <v>19</v>
      </c>
      <c r="B28" s="15"/>
      <c r="C28" s="10"/>
      <c r="D28" s="11"/>
    </row>
    <row r="29" spans="1:4" x14ac:dyDescent="0.25">
      <c r="A29" s="9" t="s">
        <v>20</v>
      </c>
      <c r="B29" s="126">
        <v>14</v>
      </c>
      <c r="C29" s="10">
        <v>1097050359</v>
      </c>
      <c r="D29" s="11">
        <v>1380709554</v>
      </c>
    </row>
    <row r="30" spans="1:4" x14ac:dyDescent="0.25">
      <c r="A30" s="9" t="s">
        <v>21</v>
      </c>
      <c r="B30" s="126">
        <v>15</v>
      </c>
      <c r="C30" s="10">
        <v>83731540</v>
      </c>
      <c r="D30" s="11">
        <v>87195833</v>
      </c>
    </row>
    <row r="31" spans="1:4" x14ac:dyDescent="0.25">
      <c r="A31" s="9" t="s">
        <v>22</v>
      </c>
      <c r="B31" s="9"/>
      <c r="C31" s="10">
        <v>56607165</v>
      </c>
      <c r="D31" s="20">
        <v>69503802</v>
      </c>
    </row>
    <row r="32" spans="1:4" x14ac:dyDescent="0.25">
      <c r="A32" s="9" t="s">
        <v>23</v>
      </c>
      <c r="B32" s="126">
        <v>16</v>
      </c>
      <c r="C32" s="10">
        <v>220963546</v>
      </c>
      <c r="D32" s="20">
        <v>199341374</v>
      </c>
    </row>
    <row r="33" spans="1:4" x14ac:dyDescent="0.25">
      <c r="A33" s="9" t="s">
        <v>24</v>
      </c>
      <c r="B33" s="126">
        <v>16</v>
      </c>
      <c r="C33" s="10">
        <v>112675043</v>
      </c>
      <c r="D33" s="20">
        <v>108664111</v>
      </c>
    </row>
    <row r="34" spans="1:4" x14ac:dyDescent="0.25">
      <c r="A34" s="9" t="s">
        <v>25</v>
      </c>
      <c r="B34" s="9"/>
      <c r="C34" s="10">
        <v>8734622</v>
      </c>
      <c r="D34" s="20">
        <v>8100386.0000000009</v>
      </c>
    </row>
    <row r="35" spans="1:4" x14ac:dyDescent="0.25">
      <c r="A35" s="9" t="s">
        <v>26</v>
      </c>
      <c r="B35" s="126">
        <v>17</v>
      </c>
      <c r="C35" s="10">
        <v>14628266</v>
      </c>
      <c r="D35" s="21">
        <v>10849510</v>
      </c>
    </row>
    <row r="36" spans="1:4" x14ac:dyDescent="0.25">
      <c r="A36" s="15" t="s">
        <v>27</v>
      </c>
      <c r="B36" s="15"/>
      <c r="C36" s="22">
        <f>SUM(C29:C35)</f>
        <v>1594390541</v>
      </c>
      <c r="D36" s="23">
        <f>SUM(D29:D35)</f>
        <v>1864364570</v>
      </c>
    </row>
    <row r="37" spans="1:4" x14ac:dyDescent="0.25">
      <c r="A37" s="24"/>
      <c r="B37" s="24"/>
      <c r="C37" s="19"/>
      <c r="D37" s="20"/>
    </row>
    <row r="38" spans="1:4" x14ac:dyDescent="0.25">
      <c r="A38" s="15" t="s">
        <v>28</v>
      </c>
      <c r="B38" s="15"/>
      <c r="C38" s="19"/>
      <c r="D38" s="20"/>
    </row>
    <row r="39" spans="1:4" x14ac:dyDescent="0.25">
      <c r="A39" s="9" t="s">
        <v>29</v>
      </c>
      <c r="B39" s="126">
        <v>18</v>
      </c>
      <c r="C39" s="10">
        <v>222554069</v>
      </c>
      <c r="D39" s="11">
        <v>222554069</v>
      </c>
    </row>
    <row r="40" spans="1:4" x14ac:dyDescent="0.25">
      <c r="A40" s="9" t="s">
        <v>30</v>
      </c>
      <c r="B40" s="9"/>
      <c r="C40" s="10">
        <v>-8906167</v>
      </c>
      <c r="D40" s="11">
        <v>-10276037</v>
      </c>
    </row>
    <row r="41" spans="1:4" x14ac:dyDescent="0.25">
      <c r="A41" s="9" t="s">
        <v>31</v>
      </c>
      <c r="B41" s="9"/>
      <c r="C41" s="25">
        <v>-84934168</v>
      </c>
      <c r="D41" s="14">
        <v>-92712672</v>
      </c>
    </row>
    <row r="42" spans="1:4" x14ac:dyDescent="0.25">
      <c r="A42" s="15" t="s">
        <v>32</v>
      </c>
      <c r="B42" s="15"/>
      <c r="C42" s="22">
        <f>SUM(C39:C41)</f>
        <v>128713734</v>
      </c>
      <c r="D42" s="23">
        <f>SUM(D39:D41)</f>
        <v>119565360</v>
      </c>
    </row>
    <row r="43" spans="1:4" ht="15.75" thickBot="1" x14ac:dyDescent="0.3">
      <c r="A43" s="15" t="s">
        <v>33</v>
      </c>
      <c r="B43" s="15"/>
      <c r="C43" s="16">
        <f>C36+C42</f>
        <v>1723104275</v>
      </c>
      <c r="D43" s="17">
        <f>D36+D42</f>
        <v>1983929930</v>
      </c>
    </row>
    <row r="44" spans="1:4" ht="15.75" thickTop="1" x14ac:dyDescent="0.25">
      <c r="A44" s="26"/>
      <c r="B44" s="26"/>
      <c r="C44" s="27"/>
      <c r="D44" s="27"/>
    </row>
    <row r="45" spans="1:4" x14ac:dyDescent="0.25">
      <c r="A45" s="26"/>
      <c r="B45" s="26"/>
      <c r="C45" s="27"/>
      <c r="D45" s="27"/>
    </row>
    <row r="46" spans="1:4" x14ac:dyDescent="0.25">
      <c r="A46" s="28"/>
      <c r="B46" s="28"/>
      <c r="C46" s="1"/>
      <c r="D46" s="1"/>
    </row>
    <row r="47" spans="1:4" x14ac:dyDescent="0.25">
      <c r="A47" s="29" t="s">
        <v>34</v>
      </c>
      <c r="B47" s="29"/>
      <c r="C47" s="29" t="s">
        <v>34</v>
      </c>
      <c r="D47" s="29"/>
    </row>
    <row r="48" spans="1:4" x14ac:dyDescent="0.25">
      <c r="A48" s="30" t="s">
        <v>35</v>
      </c>
      <c r="B48" s="30"/>
      <c r="C48" s="30" t="s">
        <v>36</v>
      </c>
      <c r="D48" s="30"/>
    </row>
    <row r="49" spans="1:4" x14ac:dyDescent="0.25">
      <c r="A49" s="31" t="s">
        <v>37</v>
      </c>
      <c r="B49" s="31"/>
      <c r="C49" s="32" t="s">
        <v>38</v>
      </c>
      <c r="D49" s="30"/>
    </row>
    <row r="50" spans="1:4" x14ac:dyDescent="0.25">
      <c r="A50" s="1"/>
      <c r="B50" s="1"/>
      <c r="C50" s="1"/>
      <c r="D50" s="1"/>
    </row>
    <row r="51" spans="1:4" hidden="1" x14ac:dyDescent="0.25"/>
    <row r="52" spans="1:4" hidden="1" x14ac:dyDescent="0.25"/>
    <row r="53" spans="1:4" ht="15" hidden="1" customHeight="1" x14ac:dyDescent="0.25"/>
    <row r="54" spans="1:4" ht="15" hidden="1" customHeight="1" x14ac:dyDescent="0.25"/>
    <row r="55" spans="1:4" ht="15" hidden="1" customHeight="1" x14ac:dyDescent="0.25"/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637"/>
  <sheetViews>
    <sheetView view="pageBreakPreview" topLeftCell="A3" zoomScale="80" zoomScaleNormal="80" zoomScaleSheetLayoutView="80" workbookViewId="0">
      <selection activeCell="B38" sqref="B38"/>
    </sheetView>
  </sheetViews>
  <sheetFormatPr defaultColWidth="0" defaultRowHeight="0" customHeight="1" zeroHeight="1" x14ac:dyDescent="0.25"/>
  <cols>
    <col min="1" max="1" width="65.7109375" style="2" customWidth="1"/>
    <col min="2" max="2" width="8.140625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customHeight="1" x14ac:dyDescent="0.25">
      <c r="A7" s="122" t="str">
        <f>CONCATENATE("Промежуточный сокращенный консолидированный отчет о совокупном доходе за",IF(MONTH(C10)=12," год"," период"),", ")</f>
        <v xml:space="preserve">Промежуточный сокращенный консолидированный отчет о совокупном доходе за период, </v>
      </c>
      <c r="B7" s="122"/>
      <c r="C7" s="122"/>
      <c r="D7" s="122"/>
    </row>
    <row r="8" spans="1:4" ht="15" x14ac:dyDescent="0.25">
      <c r="A8" s="3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31 марта 2023 года</v>
      </c>
      <c r="B8" s="3"/>
      <c r="C8" s="3"/>
      <c r="D8" s="3"/>
    </row>
    <row r="9" spans="1:4" ht="15" x14ac:dyDescent="0.25">
      <c r="A9" s="1"/>
      <c r="B9" s="1"/>
      <c r="C9" s="1"/>
      <c r="D9" s="1"/>
    </row>
    <row r="10" spans="1:4" ht="15" x14ac:dyDescent="0.25">
      <c r="A10" s="4" t="s">
        <v>1</v>
      </c>
      <c r="B10" s="123"/>
      <c r="C10" s="5">
        <v>45016</v>
      </c>
      <c r="D10" s="5">
        <f>IF((YEAR(C10)/4)=ROUND(YEAR(C10)/4,0),C10-366,C10-365)</f>
        <v>44651</v>
      </c>
    </row>
    <row r="11" spans="1:4" ht="15" x14ac:dyDescent="0.25">
      <c r="A11" s="4"/>
      <c r="B11" s="124" t="s">
        <v>119</v>
      </c>
      <c r="C11" s="6" t="s">
        <v>2</v>
      </c>
      <c r="D11" s="6" t="s">
        <v>2</v>
      </c>
    </row>
    <row r="12" spans="1:4" ht="30" x14ac:dyDescent="0.25">
      <c r="A12" s="12" t="s">
        <v>39</v>
      </c>
      <c r="B12" s="126">
        <v>20</v>
      </c>
      <c r="C12" s="33">
        <v>42569183</v>
      </c>
      <c r="D12" s="34">
        <v>25676004</v>
      </c>
    </row>
    <row r="13" spans="1:4" ht="15" x14ac:dyDescent="0.25">
      <c r="A13" s="12" t="s">
        <v>40</v>
      </c>
      <c r="B13" s="126">
        <v>20</v>
      </c>
      <c r="C13" s="33">
        <v>32495</v>
      </c>
      <c r="D13" s="34">
        <v>35833</v>
      </c>
    </row>
    <row r="14" spans="1:4" ht="15" x14ac:dyDescent="0.25">
      <c r="A14" s="9" t="s">
        <v>41</v>
      </c>
      <c r="B14" s="126">
        <v>20</v>
      </c>
      <c r="C14" s="33">
        <v>-28138618</v>
      </c>
      <c r="D14" s="35">
        <v>-18475600</v>
      </c>
    </row>
    <row r="15" spans="1:4" ht="15" x14ac:dyDescent="0.25">
      <c r="A15" s="15" t="s">
        <v>99</v>
      </c>
      <c r="B15" s="15"/>
      <c r="C15" s="36">
        <f>SUM(C12:C14)</f>
        <v>14463060</v>
      </c>
      <c r="D15" s="37">
        <f>SUM(D12:D14)</f>
        <v>7236237</v>
      </c>
    </row>
    <row r="16" spans="1:4" ht="15" x14ac:dyDescent="0.25">
      <c r="A16" s="12" t="s">
        <v>100</v>
      </c>
      <c r="B16" s="126">
        <v>27</v>
      </c>
      <c r="C16" s="38">
        <v>-8078445.4068734469</v>
      </c>
      <c r="D16" s="35">
        <v>-3495172</v>
      </c>
    </row>
    <row r="17" spans="1:4" ht="15" x14ac:dyDescent="0.25">
      <c r="A17" s="7" t="s">
        <v>42</v>
      </c>
      <c r="B17" s="7"/>
      <c r="C17" s="39">
        <f>SUM(C15:C16)</f>
        <v>6384614.5931265531</v>
      </c>
      <c r="D17" s="37">
        <f>SUM(D15:D16)</f>
        <v>3741065</v>
      </c>
    </row>
    <row r="18" spans="1:4" ht="15" x14ac:dyDescent="0.25">
      <c r="A18" s="9" t="s">
        <v>43</v>
      </c>
      <c r="B18" s="126">
        <v>21</v>
      </c>
      <c r="C18" s="33">
        <v>4455143</v>
      </c>
      <c r="D18" s="34">
        <v>2628212</v>
      </c>
    </row>
    <row r="19" spans="1:4" ht="15" x14ac:dyDescent="0.25">
      <c r="A19" s="9" t="s">
        <v>44</v>
      </c>
      <c r="B19" s="126">
        <v>21</v>
      </c>
      <c r="C19" s="33">
        <v>-677091</v>
      </c>
      <c r="D19" s="34">
        <v>-319974</v>
      </c>
    </row>
    <row r="20" spans="1:4" ht="15" x14ac:dyDescent="0.25">
      <c r="A20" s="9" t="s">
        <v>101</v>
      </c>
      <c r="B20" s="126">
        <v>22</v>
      </c>
      <c r="C20" s="33">
        <v>2883481.4068734469</v>
      </c>
      <c r="D20" s="34">
        <v>4701329</v>
      </c>
    </row>
    <row r="21" spans="1:4" ht="15" x14ac:dyDescent="0.25">
      <c r="A21" s="12" t="s">
        <v>102</v>
      </c>
      <c r="B21" s="12"/>
      <c r="C21" s="33">
        <v>1651671</v>
      </c>
      <c r="D21" s="34">
        <v>-1134233</v>
      </c>
    </row>
    <row r="22" spans="1:4" ht="29.25" customHeight="1" x14ac:dyDescent="0.25">
      <c r="A22" s="12" t="s">
        <v>103</v>
      </c>
      <c r="B22" s="12"/>
      <c r="C22" s="33">
        <v>5835</v>
      </c>
      <c r="D22" s="40">
        <v>2509</v>
      </c>
    </row>
    <row r="23" spans="1:4" ht="29.25" customHeight="1" x14ac:dyDescent="0.25">
      <c r="A23" s="12" t="s">
        <v>104</v>
      </c>
      <c r="B23" s="12"/>
      <c r="C23" s="33">
        <v>-21126</v>
      </c>
      <c r="D23" s="40">
        <v>0</v>
      </c>
    </row>
    <row r="24" spans="1:4" ht="30" x14ac:dyDescent="0.25">
      <c r="A24" s="12" t="s">
        <v>105</v>
      </c>
      <c r="B24" s="12"/>
      <c r="C24" s="33">
        <v>41146</v>
      </c>
      <c r="D24" s="40">
        <v>18257</v>
      </c>
    </row>
    <row r="25" spans="1:4" ht="15" x14ac:dyDescent="0.25">
      <c r="A25" s="12" t="s">
        <v>45</v>
      </c>
      <c r="B25" s="12"/>
      <c r="C25" s="33">
        <v>1367706</v>
      </c>
      <c r="D25" s="40">
        <v>970515</v>
      </c>
    </row>
    <row r="26" spans="1:4" ht="15" x14ac:dyDescent="0.25">
      <c r="A26" s="12" t="s">
        <v>106</v>
      </c>
      <c r="B26" s="126">
        <v>24</v>
      </c>
      <c r="C26" s="38">
        <v>532613</v>
      </c>
      <c r="D26" s="35">
        <v>568152</v>
      </c>
    </row>
    <row r="27" spans="1:4" ht="15" x14ac:dyDescent="0.25">
      <c r="A27" s="15" t="s">
        <v>46</v>
      </c>
      <c r="B27" s="15"/>
      <c r="C27" s="39">
        <f>SUM(C18:C26)</f>
        <v>10239378.406873446</v>
      </c>
      <c r="D27" s="37">
        <f>SUM(D18:D26)</f>
        <v>7434767</v>
      </c>
    </row>
    <row r="28" spans="1:4" ht="15" x14ac:dyDescent="0.25">
      <c r="A28" s="9" t="s">
        <v>47</v>
      </c>
      <c r="B28" s="126">
        <v>25</v>
      </c>
      <c r="C28" s="41">
        <v>-7643762</v>
      </c>
      <c r="D28" s="42">
        <v>-5517450</v>
      </c>
    </row>
    <row r="29" spans="1:4" ht="30" customHeight="1" x14ac:dyDescent="0.25">
      <c r="A29" s="12" t="s">
        <v>107</v>
      </c>
      <c r="B29" s="12"/>
      <c r="C29" s="41">
        <v>-6578</v>
      </c>
      <c r="D29" s="42">
        <v>0</v>
      </c>
    </row>
    <row r="30" spans="1:4" ht="15" x14ac:dyDescent="0.25">
      <c r="A30" s="12" t="s">
        <v>48</v>
      </c>
      <c r="B30" s="12"/>
      <c r="C30" s="41">
        <v>-558644</v>
      </c>
      <c r="D30" s="42">
        <v>-567163</v>
      </c>
    </row>
    <row r="31" spans="1:4" ht="15" x14ac:dyDescent="0.25">
      <c r="A31" s="15" t="s">
        <v>49</v>
      </c>
      <c r="B31" s="15"/>
      <c r="C31" s="36">
        <f>SUM(C28:C30)</f>
        <v>-8208984</v>
      </c>
      <c r="D31" s="43">
        <f>SUM(D28:D30)</f>
        <v>-6084613</v>
      </c>
    </row>
    <row r="32" spans="1:4" ht="15" x14ac:dyDescent="0.25">
      <c r="A32" s="15" t="s">
        <v>108</v>
      </c>
      <c r="B32" s="15"/>
      <c r="C32" s="33">
        <f>C17+C27+C31</f>
        <v>8415009</v>
      </c>
      <c r="D32" s="34">
        <f>D17+D27+D31</f>
        <v>5091219</v>
      </c>
    </row>
    <row r="33" spans="1:4" ht="15" x14ac:dyDescent="0.25">
      <c r="A33" s="9" t="s">
        <v>50</v>
      </c>
      <c r="B33" s="126">
        <v>26</v>
      </c>
      <c r="C33" s="33">
        <v>-636505</v>
      </c>
      <c r="D33" s="34">
        <v>-272991</v>
      </c>
    </row>
    <row r="34" spans="1:4" ht="15" x14ac:dyDescent="0.25">
      <c r="A34" s="15" t="s">
        <v>109</v>
      </c>
      <c r="B34" s="15"/>
      <c r="C34" s="44">
        <f>SUM(C32:C33)</f>
        <v>7778504</v>
      </c>
      <c r="D34" s="45">
        <f>SUM(D32:D33)</f>
        <v>4818228</v>
      </c>
    </row>
    <row r="35" spans="1:4" ht="15" x14ac:dyDescent="0.25">
      <c r="A35" s="15" t="s">
        <v>51</v>
      </c>
      <c r="B35" s="15"/>
      <c r="C35" s="46"/>
      <c r="D35" s="47"/>
    </row>
    <row r="36" spans="1:4" ht="30" x14ac:dyDescent="0.25">
      <c r="A36" s="18" t="s">
        <v>52</v>
      </c>
      <c r="B36" s="18"/>
      <c r="C36" s="33"/>
      <c r="D36" s="34"/>
    </row>
    <row r="37" spans="1:4" ht="30" customHeight="1" x14ac:dyDescent="0.25">
      <c r="A37" s="12" t="s">
        <v>53</v>
      </c>
      <c r="B37" s="12"/>
      <c r="C37" s="33">
        <v>1409630</v>
      </c>
      <c r="D37" s="40">
        <v>-15530966</v>
      </c>
    </row>
    <row r="38" spans="1:4" ht="43.5" customHeight="1" x14ac:dyDescent="0.25">
      <c r="A38" s="12" t="s">
        <v>54</v>
      </c>
      <c r="B38" s="126">
        <v>8</v>
      </c>
      <c r="C38" s="33">
        <v>-33925</v>
      </c>
      <c r="D38" s="40">
        <v>23</v>
      </c>
    </row>
    <row r="39" spans="1:4" ht="42.75" customHeight="1" x14ac:dyDescent="0.25">
      <c r="A39" s="12" t="s">
        <v>55</v>
      </c>
      <c r="B39" s="12"/>
      <c r="C39" s="38">
        <v>-5835</v>
      </c>
      <c r="D39" s="35">
        <v>-2509</v>
      </c>
    </row>
    <row r="40" spans="1:4" ht="15" x14ac:dyDescent="0.25">
      <c r="A40" s="15" t="s">
        <v>110</v>
      </c>
      <c r="B40" s="15"/>
      <c r="C40" s="44">
        <f>SUM(C37:C39)</f>
        <v>1369870</v>
      </c>
      <c r="D40" s="45">
        <f>SUM(D37:D39)</f>
        <v>-15533452</v>
      </c>
    </row>
    <row r="41" spans="1:4" ht="15.75" thickBot="1" x14ac:dyDescent="0.3">
      <c r="A41" s="15" t="s">
        <v>111</v>
      </c>
      <c r="B41" s="15"/>
      <c r="C41" s="48">
        <f>C34+C40</f>
        <v>9148374</v>
      </c>
      <c r="D41" s="49">
        <f>D34+D40</f>
        <v>-10715224</v>
      </c>
    </row>
    <row r="42" spans="1:4" ht="15.75" thickTop="1" x14ac:dyDescent="0.25">
      <c r="A42" s="15"/>
      <c r="B42" s="15"/>
      <c r="C42" s="50"/>
      <c r="D42" s="50"/>
    </row>
    <row r="43" spans="1:4" ht="15" x14ac:dyDescent="0.25">
      <c r="A43" s="15"/>
      <c r="B43" s="15"/>
      <c r="C43" s="50"/>
      <c r="D43" s="50"/>
    </row>
    <row r="44" spans="1:4" ht="15" x14ac:dyDescent="0.25">
      <c r="A44" s="15"/>
      <c r="B44" s="15"/>
      <c r="C44" s="50"/>
      <c r="D44" s="50"/>
    </row>
    <row r="45" spans="1:4" ht="15" x14ac:dyDescent="0.25">
      <c r="A45" s="29" t="s">
        <v>34</v>
      </c>
      <c r="B45" s="29"/>
      <c r="C45" s="29" t="s">
        <v>34</v>
      </c>
      <c r="D45" s="51"/>
    </row>
    <row r="46" spans="1:4" ht="15" x14ac:dyDescent="0.25">
      <c r="A46" s="30" t="s">
        <v>35</v>
      </c>
      <c r="B46" s="30"/>
      <c r="C46" s="30" t="s">
        <v>36</v>
      </c>
      <c r="D46" s="52"/>
    </row>
    <row r="47" spans="1:4" ht="15" x14ac:dyDescent="0.25">
      <c r="A47" s="31" t="s">
        <v>37</v>
      </c>
      <c r="B47" s="31"/>
      <c r="C47" s="30" t="s">
        <v>38</v>
      </c>
      <c r="D47" s="52"/>
    </row>
    <row r="48" spans="1:4" ht="15" x14ac:dyDescent="0.25">
      <c r="A48" s="1"/>
      <c r="B48" s="1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637" spans="9:9" ht="0" hidden="1" customHeight="1" x14ac:dyDescent="0.25">
      <c r="I637" s="53">
        <f>Ф2_конс!C33</f>
        <v>-636505</v>
      </c>
    </row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98"/>
  <sheetViews>
    <sheetView view="pageBreakPreview" topLeftCell="A40" zoomScale="85" zoomScaleNormal="80" zoomScaleSheetLayoutView="85" workbookViewId="0">
      <selection activeCell="B69" sqref="B69"/>
    </sheetView>
  </sheetViews>
  <sheetFormatPr defaultColWidth="0" defaultRowHeight="15" customHeight="1" zeroHeight="1" x14ac:dyDescent="0.25"/>
  <cols>
    <col min="1" max="1" width="75.7109375" style="56" customWidth="1"/>
    <col min="2" max="2" width="8.140625" style="56" customWidth="1"/>
    <col min="3" max="4" width="19.7109375" style="63" customWidth="1"/>
    <col min="5" max="5" width="2.140625" style="56" hidden="1" customWidth="1"/>
    <col min="6" max="6" width="10" style="56" hidden="1" customWidth="1"/>
    <col min="7" max="16384" width="9.140625" style="56" hidden="1"/>
  </cols>
  <sheetData>
    <row r="1" spans="1:5" ht="15" customHeight="1" x14ac:dyDescent="0.25">
      <c r="A1" s="54"/>
      <c r="B1" s="54"/>
      <c r="C1" s="55"/>
      <c r="D1" s="55"/>
    </row>
    <row r="2" spans="1:5" ht="15" customHeight="1" x14ac:dyDescent="0.25">
      <c r="A2" s="54"/>
      <c r="B2" s="54"/>
      <c r="C2" s="55"/>
      <c r="D2" s="55"/>
    </row>
    <row r="3" spans="1:5" x14ac:dyDescent="0.25">
      <c r="A3" s="54"/>
      <c r="B3" s="54"/>
      <c r="C3" s="55"/>
      <c r="D3" s="55"/>
    </row>
    <row r="4" spans="1:5" x14ac:dyDescent="0.25">
      <c r="A4" s="54"/>
      <c r="B4" s="54"/>
      <c r="C4" s="55"/>
      <c r="D4" s="55"/>
    </row>
    <row r="5" spans="1:5" x14ac:dyDescent="0.25">
      <c r="A5" s="54"/>
      <c r="B5" s="54"/>
      <c r="C5" s="55"/>
      <c r="D5" s="55"/>
    </row>
    <row r="6" spans="1:5" x14ac:dyDescent="0.25">
      <c r="A6" s="54"/>
      <c r="B6" s="54"/>
      <c r="C6" s="55"/>
      <c r="D6" s="55"/>
    </row>
    <row r="7" spans="1:5" ht="15" customHeight="1" x14ac:dyDescent="0.25">
      <c r="A7" s="58" t="str">
        <f>CONCATENATE("Промежуточный сокращенный консолидированный отчет о движении денежных средств за",IF(MONTH(C10)=12," год"," период"),", ")</f>
        <v xml:space="preserve">Промежуточный сокращенный консолидированный отчет о движении денежных средств за период, </v>
      </c>
      <c r="B7" s="58"/>
      <c r="C7" s="57"/>
      <c r="D7" s="57"/>
    </row>
    <row r="8" spans="1:5" x14ac:dyDescent="0.25">
      <c r="A8" s="57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31 марта 2023 года</v>
      </c>
      <c r="B8" s="57"/>
      <c r="C8" s="57"/>
      <c r="D8" s="57"/>
      <c r="E8" s="57"/>
    </row>
    <row r="9" spans="1:5" x14ac:dyDescent="0.25">
      <c r="A9" s="58"/>
      <c r="B9" s="58"/>
      <c r="C9" s="57"/>
      <c r="D9" s="57"/>
      <c r="E9" s="57"/>
    </row>
    <row r="10" spans="1:5" x14ac:dyDescent="0.25">
      <c r="A10" s="59"/>
      <c r="B10" s="59"/>
      <c r="C10" s="5">
        <v>45016</v>
      </c>
      <c r="D10" s="5">
        <f>IF((YEAR(C10)/4)=ROUND(YEAR(C10)/4,0),C10-366,C10-365)</f>
        <v>44651</v>
      </c>
    </row>
    <row r="11" spans="1:5" x14ac:dyDescent="0.25">
      <c r="A11" s="60" t="s">
        <v>1</v>
      </c>
      <c r="B11" s="124" t="s">
        <v>119</v>
      </c>
      <c r="C11" s="61" t="s">
        <v>2</v>
      </c>
      <c r="D11" s="6" t="s">
        <v>2</v>
      </c>
    </row>
    <row r="12" spans="1:5" x14ac:dyDescent="0.25">
      <c r="A12" s="62" t="s">
        <v>56</v>
      </c>
      <c r="B12" s="62"/>
    </row>
    <row r="13" spans="1:5" x14ac:dyDescent="0.25">
      <c r="A13" s="64" t="s">
        <v>57</v>
      </c>
      <c r="B13" s="64"/>
      <c r="C13" s="65">
        <v>1024500</v>
      </c>
      <c r="D13" s="66">
        <v>84385</v>
      </c>
    </row>
    <row r="14" spans="1:5" x14ac:dyDescent="0.25">
      <c r="A14" s="59" t="s">
        <v>58</v>
      </c>
      <c r="B14" s="59"/>
      <c r="C14" s="65">
        <v>426936</v>
      </c>
      <c r="D14" s="66">
        <v>379024</v>
      </c>
    </row>
    <row r="15" spans="1:5" ht="30" x14ac:dyDescent="0.25">
      <c r="A15" s="64" t="s">
        <v>59</v>
      </c>
      <c r="B15" s="64"/>
      <c r="C15" s="65">
        <v>8103962</v>
      </c>
      <c r="D15" s="66">
        <v>7189147</v>
      </c>
    </row>
    <row r="16" spans="1:5" ht="30" x14ac:dyDescent="0.25">
      <c r="A16" s="64" t="s">
        <v>60</v>
      </c>
      <c r="B16" s="64"/>
      <c r="C16" s="65">
        <v>2928544</v>
      </c>
      <c r="D16" s="66">
        <v>0</v>
      </c>
    </row>
    <row r="17" spans="1:4" x14ac:dyDescent="0.25">
      <c r="A17" s="64" t="s">
        <v>61</v>
      </c>
      <c r="B17" s="64"/>
      <c r="C17" s="65">
        <v>25653496</v>
      </c>
      <c r="D17" s="66">
        <v>14658541</v>
      </c>
    </row>
    <row r="18" spans="1:4" ht="30" x14ac:dyDescent="0.25">
      <c r="A18" s="64" t="s">
        <v>62</v>
      </c>
      <c r="B18" s="64"/>
      <c r="C18" s="65">
        <v>57440</v>
      </c>
      <c r="D18" s="66">
        <v>63583</v>
      </c>
    </row>
    <row r="19" spans="1:4" x14ac:dyDescent="0.25">
      <c r="A19" s="64" t="s">
        <v>63</v>
      </c>
      <c r="B19" s="64"/>
      <c r="C19" s="65">
        <v>-14280714</v>
      </c>
      <c r="D19" s="66">
        <v>-6524726</v>
      </c>
    </row>
    <row r="20" spans="1:4" x14ac:dyDescent="0.25">
      <c r="A20" s="64" t="s">
        <v>64</v>
      </c>
      <c r="B20" s="64"/>
      <c r="C20" s="65">
        <v>-694317</v>
      </c>
      <c r="D20" s="66">
        <v>-498830</v>
      </c>
    </row>
    <row r="21" spans="1:4" x14ac:dyDescent="0.25">
      <c r="A21" s="64" t="s">
        <v>65</v>
      </c>
      <c r="B21" s="64"/>
      <c r="C21" s="65">
        <v>-2433337</v>
      </c>
      <c r="D21" s="66">
        <v>-889405</v>
      </c>
    </row>
    <row r="22" spans="1:4" x14ac:dyDescent="0.25">
      <c r="A22" s="64" t="s">
        <v>66</v>
      </c>
      <c r="B22" s="64"/>
      <c r="C22" s="65">
        <v>-3883014</v>
      </c>
      <c r="D22" s="66">
        <v>-4605471</v>
      </c>
    </row>
    <row r="23" spans="1:4" x14ac:dyDescent="0.25">
      <c r="A23" s="64" t="s">
        <v>67</v>
      </c>
      <c r="B23" s="64"/>
      <c r="C23" s="65">
        <v>4383688</v>
      </c>
      <c r="D23" s="66">
        <v>2610896</v>
      </c>
    </row>
    <row r="24" spans="1:4" x14ac:dyDescent="0.25">
      <c r="A24" s="64" t="s">
        <v>68</v>
      </c>
      <c r="B24" s="64"/>
      <c r="C24" s="65">
        <v>-676233</v>
      </c>
      <c r="D24" s="66">
        <v>-321286</v>
      </c>
    </row>
    <row r="25" spans="1:4" x14ac:dyDescent="0.25">
      <c r="A25" s="59" t="s">
        <v>112</v>
      </c>
      <c r="B25" s="126">
        <v>22</v>
      </c>
      <c r="C25" s="65">
        <v>7105280</v>
      </c>
      <c r="D25" s="66">
        <v>4391921</v>
      </c>
    </row>
    <row r="26" spans="1:4" x14ac:dyDescent="0.25">
      <c r="A26" s="64" t="s">
        <v>69</v>
      </c>
      <c r="B26" s="64"/>
      <c r="C26" s="65">
        <v>1651671</v>
      </c>
      <c r="D26" s="67">
        <v>-855159</v>
      </c>
    </row>
    <row r="27" spans="1:4" ht="33.75" customHeight="1" x14ac:dyDescent="0.25">
      <c r="A27" s="64" t="s">
        <v>70</v>
      </c>
      <c r="B27" s="64"/>
      <c r="C27" s="65">
        <v>0</v>
      </c>
      <c r="D27" s="67">
        <v>2509</v>
      </c>
    </row>
    <row r="28" spans="1:4" x14ac:dyDescent="0.25">
      <c r="A28" s="64" t="s">
        <v>113</v>
      </c>
      <c r="B28" s="64"/>
      <c r="C28" s="65">
        <v>303570</v>
      </c>
      <c r="D28" s="66">
        <v>388548</v>
      </c>
    </row>
    <row r="29" spans="1:4" x14ac:dyDescent="0.25">
      <c r="A29" s="64" t="s">
        <v>71</v>
      </c>
      <c r="B29" s="64"/>
      <c r="C29" s="65">
        <v>-7905534</v>
      </c>
      <c r="D29" s="68">
        <v>-4919946</v>
      </c>
    </row>
    <row r="30" spans="1:4" ht="30" x14ac:dyDescent="0.25">
      <c r="A30" s="62" t="s">
        <v>72</v>
      </c>
      <c r="B30" s="62"/>
      <c r="C30" s="69">
        <f>SUM(C13:C29)</f>
        <v>21765938</v>
      </c>
      <c r="D30" s="69">
        <f>SUM(D13:D29)</f>
        <v>11153731</v>
      </c>
    </row>
    <row r="31" spans="1:4" x14ac:dyDescent="0.25">
      <c r="A31" s="62"/>
      <c r="B31" s="62"/>
      <c r="C31" s="65"/>
      <c r="D31" s="70"/>
    </row>
    <row r="32" spans="1:4" x14ac:dyDescent="0.25">
      <c r="A32" s="71" t="str">
        <f>IF(C34&gt;=0,IF(D34&gt;=0,IF(C36&gt;=0,IF(D36&gt;=0,IF(C37&gt;=0,IF(D37&gt;=0,"Чистое уменьшение в операционных активах","Чистое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активах"),IF(D34&lt;=0,IF(C36&lt;=0,IF(D36&lt;=0,IF(C37&lt;=0,IF(D37&lt;=0,"Чистое увеличение в операционных активах","Чистое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активах"))</f>
        <v>Чистое уменьшение в операционных активах</v>
      </c>
      <c r="B32" s="71"/>
      <c r="C32" s="72"/>
      <c r="D32" s="73"/>
    </row>
    <row r="33" spans="1:4" x14ac:dyDescent="0.25">
      <c r="A33" s="64" t="s">
        <v>6</v>
      </c>
      <c r="B33" s="64"/>
      <c r="C33" s="72">
        <v>87201</v>
      </c>
      <c r="D33" s="73">
        <v>9021048</v>
      </c>
    </row>
    <row r="34" spans="1:4" x14ac:dyDescent="0.25">
      <c r="A34" s="64" t="s">
        <v>7</v>
      </c>
      <c r="B34" s="64"/>
      <c r="C34" s="72">
        <v>11368423</v>
      </c>
      <c r="D34" s="66">
        <v>1184972</v>
      </c>
    </row>
    <row r="35" spans="1:4" x14ac:dyDescent="0.25">
      <c r="A35" s="64" t="s">
        <v>9</v>
      </c>
      <c r="B35" s="64"/>
      <c r="C35" s="72">
        <v>0</v>
      </c>
      <c r="D35" s="66">
        <v>1383676</v>
      </c>
    </row>
    <row r="36" spans="1:4" x14ac:dyDescent="0.25">
      <c r="A36" s="64" t="s">
        <v>12</v>
      </c>
      <c r="B36" s="64"/>
      <c r="C36" s="72">
        <v>59414076</v>
      </c>
      <c r="D36" s="66">
        <v>4856717</v>
      </c>
    </row>
    <row r="37" spans="1:4" x14ac:dyDescent="0.25">
      <c r="A37" s="64" t="s">
        <v>17</v>
      </c>
      <c r="B37" s="64"/>
      <c r="C37" s="72">
        <v>925763</v>
      </c>
      <c r="D37" s="66">
        <v>6447252</v>
      </c>
    </row>
    <row r="38" spans="1:4" x14ac:dyDescent="0.25">
      <c r="A38" s="64" t="s">
        <v>8</v>
      </c>
      <c r="B38" s="64"/>
      <c r="C38" s="72">
        <v>-5817</v>
      </c>
      <c r="D38" s="66">
        <v>0</v>
      </c>
    </row>
    <row r="39" spans="1:4" x14ac:dyDescent="0.25">
      <c r="A39" s="71" t="str">
        <f>IF(C40&gt;=0,IF(D40&gt;=0,IF(C41&gt;=0,IF(D41&gt;=0,IF(C42&gt;=0,IF(D42&gt;=0,IF(C43&gt;=0,IF(D43&gt;=0,"Чистое увеличение в операционных обязательствах","Чистое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обязательствах"),IF(D40&lt;=0,IF(C41&lt;=0,IF(D41&lt;=0,IF(C42&lt;=0,IF(D42&lt;=0,IF(C43&lt;=0,IF(D43&lt;=0,"Чистое уменьшение в операционных обязательствах","Чистое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обязательствах"))</f>
        <v>Чистое (уменьшение)/увеличение в операционных обязательствах</v>
      </c>
      <c r="B39" s="71"/>
      <c r="C39" s="65"/>
      <c r="D39" s="70"/>
    </row>
    <row r="40" spans="1:4" x14ac:dyDescent="0.25">
      <c r="A40" s="64" t="s">
        <v>20</v>
      </c>
      <c r="B40" s="64"/>
      <c r="C40" s="65">
        <v>-258622563</v>
      </c>
      <c r="D40" s="66">
        <v>85876092</v>
      </c>
    </row>
    <row r="41" spans="1:4" x14ac:dyDescent="0.25">
      <c r="A41" s="64" t="s">
        <v>21</v>
      </c>
      <c r="B41" s="64"/>
      <c r="C41" s="65">
        <v>-1926879</v>
      </c>
      <c r="D41" s="66">
        <v>2996923</v>
      </c>
    </row>
    <row r="42" spans="1:4" x14ac:dyDescent="0.25">
      <c r="A42" s="64" t="s">
        <v>73</v>
      </c>
      <c r="B42" s="64"/>
      <c r="C42" s="65">
        <v>-12838064</v>
      </c>
      <c r="D42" s="66">
        <v>-36301814</v>
      </c>
    </row>
    <row r="43" spans="1:4" x14ac:dyDescent="0.25">
      <c r="A43" s="64" t="s">
        <v>26</v>
      </c>
      <c r="B43" s="64"/>
      <c r="C43" s="65">
        <v>4352583</v>
      </c>
      <c r="D43" s="68">
        <v>-137356</v>
      </c>
    </row>
    <row r="44" spans="1:4" ht="30" x14ac:dyDescent="0.25">
      <c r="A44" s="62" t="s">
        <v>114</v>
      </c>
      <c r="B44" s="62"/>
      <c r="C44" s="69">
        <f>SUM(C30:C43)</f>
        <v>-175479339</v>
      </c>
      <c r="D44" s="70">
        <f>SUM(D30:D43)</f>
        <v>86481241</v>
      </c>
    </row>
    <row r="45" spans="1:4" x14ac:dyDescent="0.25">
      <c r="A45" s="62"/>
      <c r="B45" s="62"/>
      <c r="C45" s="65"/>
      <c r="D45" s="70"/>
    </row>
    <row r="46" spans="1:4" x14ac:dyDescent="0.25">
      <c r="A46" s="64" t="s">
        <v>74</v>
      </c>
      <c r="B46" s="64"/>
      <c r="C46" s="65">
        <v>-2554</v>
      </c>
      <c r="D46" s="68">
        <v>-1157</v>
      </c>
    </row>
    <row r="47" spans="1:4" ht="30" x14ac:dyDescent="0.25">
      <c r="A47" s="62" t="s">
        <v>115</v>
      </c>
      <c r="B47" s="62"/>
      <c r="C47" s="74">
        <f>SUM(C44:C46)</f>
        <v>-175481893</v>
      </c>
      <c r="D47" s="75">
        <f>SUM(D44:D46)</f>
        <v>86480084</v>
      </c>
    </row>
    <row r="48" spans="1:4" x14ac:dyDescent="0.25">
      <c r="A48" s="62"/>
      <c r="B48" s="62"/>
      <c r="C48" s="65"/>
      <c r="D48" s="70"/>
    </row>
    <row r="49" spans="1:4" x14ac:dyDescent="0.25">
      <c r="A49" s="62" t="s">
        <v>75</v>
      </c>
      <c r="B49" s="62"/>
      <c r="C49" s="72"/>
      <c r="D49" s="73"/>
    </row>
    <row r="50" spans="1:4" x14ac:dyDescent="0.25">
      <c r="A50" s="64" t="s">
        <v>76</v>
      </c>
      <c r="B50" s="64"/>
      <c r="C50" s="65">
        <v>-200490</v>
      </c>
      <c r="D50" s="66">
        <v>-430015</v>
      </c>
    </row>
    <row r="51" spans="1:4" x14ac:dyDescent="0.25">
      <c r="A51" s="64" t="s">
        <v>77</v>
      </c>
      <c r="B51" s="64"/>
      <c r="C51" s="65">
        <v>-66128</v>
      </c>
      <c r="D51" s="66">
        <v>-7114</v>
      </c>
    </row>
    <row r="52" spans="1:4" x14ac:dyDescent="0.25">
      <c r="A52" s="64" t="s">
        <v>78</v>
      </c>
      <c r="B52" s="64"/>
      <c r="C52" s="65">
        <v>82514</v>
      </c>
      <c r="D52" s="66">
        <v>0</v>
      </c>
    </row>
    <row r="53" spans="1:4" ht="30" x14ac:dyDescent="0.25">
      <c r="A53" s="64" t="s">
        <v>79</v>
      </c>
      <c r="B53" s="64"/>
      <c r="C53" s="65">
        <v>-282642745</v>
      </c>
      <c r="D53" s="70">
        <v>-231121925</v>
      </c>
    </row>
    <row r="54" spans="1:4" ht="30" x14ac:dyDescent="0.25">
      <c r="A54" s="64" t="s">
        <v>80</v>
      </c>
      <c r="B54" s="64"/>
      <c r="C54" s="65">
        <v>277335280</v>
      </c>
      <c r="D54" s="70">
        <v>249638240</v>
      </c>
    </row>
    <row r="55" spans="1:4" ht="30" x14ac:dyDescent="0.25">
      <c r="A55" s="64" t="s">
        <v>81</v>
      </c>
      <c r="B55" s="64"/>
      <c r="C55" s="65">
        <v>-156315452</v>
      </c>
      <c r="D55" s="70">
        <v>0</v>
      </c>
    </row>
    <row r="56" spans="1:4" ht="30" x14ac:dyDescent="0.25">
      <c r="A56" s="64" t="s">
        <v>82</v>
      </c>
      <c r="B56" s="64"/>
      <c r="C56" s="65">
        <v>147697058</v>
      </c>
      <c r="D56" s="76">
        <v>0</v>
      </c>
    </row>
    <row r="57" spans="1:4" ht="16.5" customHeight="1" x14ac:dyDescent="0.25">
      <c r="A57" s="62" t="s">
        <v>116</v>
      </c>
      <c r="B57" s="62"/>
      <c r="C57" s="74">
        <f>SUM(C50:C56)</f>
        <v>-14109963</v>
      </c>
      <c r="D57" s="75">
        <f>SUM(D50:D56)</f>
        <v>18079186</v>
      </c>
    </row>
    <row r="58" spans="1:4" x14ac:dyDescent="0.25">
      <c r="A58" s="62"/>
      <c r="B58" s="62"/>
      <c r="C58" s="65"/>
      <c r="D58" s="70"/>
    </row>
    <row r="59" spans="1:4" x14ac:dyDescent="0.25">
      <c r="A59" s="62" t="s">
        <v>83</v>
      </c>
      <c r="B59" s="62"/>
      <c r="C59" s="72"/>
      <c r="D59" s="73"/>
    </row>
    <row r="60" spans="1:4" x14ac:dyDescent="0.25">
      <c r="A60" s="64" t="s">
        <v>84</v>
      </c>
      <c r="B60" s="64"/>
      <c r="C60" s="65">
        <v>19276933</v>
      </c>
      <c r="D60" s="66">
        <v>0</v>
      </c>
    </row>
    <row r="61" spans="1:4" x14ac:dyDescent="0.25">
      <c r="A61" s="64" t="s">
        <v>85</v>
      </c>
      <c r="B61" s="64"/>
      <c r="C61" s="65">
        <v>0</v>
      </c>
      <c r="D61" s="66">
        <v>-26282</v>
      </c>
    </row>
    <row r="62" spans="1:4" x14ac:dyDescent="0.25">
      <c r="A62" s="64" t="s">
        <v>86</v>
      </c>
      <c r="B62" s="64"/>
      <c r="C62" s="65">
        <v>0</v>
      </c>
      <c r="D62" s="66">
        <v>-466310</v>
      </c>
    </row>
    <row r="63" spans="1:4" x14ac:dyDescent="0.25">
      <c r="A63" s="77" t="s">
        <v>87</v>
      </c>
      <c r="B63" s="77"/>
      <c r="C63" s="65">
        <v>-110113</v>
      </c>
      <c r="D63" s="66">
        <v>-212197</v>
      </c>
    </row>
    <row r="64" spans="1:4" ht="30" x14ac:dyDescent="0.25">
      <c r="A64" s="62" t="s">
        <v>117</v>
      </c>
      <c r="B64" s="62"/>
      <c r="C64" s="69">
        <f>SUM(C60:C63)</f>
        <v>19166820</v>
      </c>
      <c r="D64" s="78">
        <f>SUM(D60:D63)</f>
        <v>-704789</v>
      </c>
    </row>
    <row r="65" spans="1:5" x14ac:dyDescent="0.25">
      <c r="A65" s="64" t="s">
        <v>88</v>
      </c>
      <c r="B65" s="64"/>
      <c r="C65" s="79">
        <v>-15763586</v>
      </c>
      <c r="D65" s="66">
        <v>1165292</v>
      </c>
    </row>
    <row r="66" spans="1:5" x14ac:dyDescent="0.25">
      <c r="A66" s="64" t="s">
        <v>89</v>
      </c>
      <c r="B66" s="64"/>
      <c r="C66" s="79">
        <v>4888</v>
      </c>
      <c r="D66" s="80">
        <v>-1462</v>
      </c>
    </row>
    <row r="67" spans="1:5" x14ac:dyDescent="0.25">
      <c r="A67" s="62" t="s">
        <v>118</v>
      </c>
      <c r="B67" s="62"/>
      <c r="C67" s="69">
        <f>SUM(C66,C65,C64,C57,C47)</f>
        <v>-186183734</v>
      </c>
      <c r="D67" s="70">
        <f>SUM(D66,D65,D64,D57,D47)</f>
        <v>105018311</v>
      </c>
    </row>
    <row r="68" spans="1:5" x14ac:dyDescent="0.25">
      <c r="A68" s="64" t="str">
        <f>CONCATENATE("Денежные средства и их эквиваленты, на начало отчётного",IF(MONTH(Ф1_конс!C10)=12," года"," периода"))</f>
        <v>Денежные средства и их эквиваленты, на начало отчётного периода</v>
      </c>
      <c r="B68" s="64"/>
      <c r="C68" s="81">
        <v>374507746</v>
      </c>
      <c r="D68" s="68">
        <v>154580773</v>
      </c>
    </row>
    <row r="69" spans="1:5" ht="15.75" thickBot="1" x14ac:dyDescent="0.3">
      <c r="A69" s="62" t="str">
        <f>CONCATENATE("Денежные средства и их эквиваленты, на конец отчётного",IF(MONTH(Ф1_конс!C10)=12," года"," периода"))</f>
        <v>Денежные средства и их эквиваленты, на конец отчётного периода</v>
      </c>
      <c r="B69" s="126">
        <v>5</v>
      </c>
      <c r="C69" s="82">
        <f>SUM(C67:C68)</f>
        <v>188324012</v>
      </c>
      <c r="D69" s="83">
        <f>SUM(D67:D68)</f>
        <v>259599084</v>
      </c>
    </row>
    <row r="70" spans="1:5" ht="15.75" thickTop="1" x14ac:dyDescent="0.25">
      <c r="A70" s="84"/>
      <c r="B70" s="84"/>
      <c r="C70" s="85"/>
      <c r="D70" s="85"/>
    </row>
    <row r="71" spans="1:5" x14ac:dyDescent="0.25">
      <c r="A71" s="84"/>
      <c r="B71" s="84"/>
      <c r="C71" s="85"/>
      <c r="D71" s="85"/>
    </row>
    <row r="72" spans="1:5" x14ac:dyDescent="0.25">
      <c r="A72" s="86" t="s">
        <v>90</v>
      </c>
      <c r="B72" s="86"/>
      <c r="C72" s="87" t="s">
        <v>90</v>
      </c>
      <c r="D72" s="87"/>
      <c r="E72" s="88"/>
    </row>
    <row r="73" spans="1:5" x14ac:dyDescent="0.25">
      <c r="A73" s="30" t="s">
        <v>35</v>
      </c>
      <c r="B73" s="30"/>
      <c r="C73" s="89" t="s">
        <v>36</v>
      </c>
      <c r="D73" s="90"/>
      <c r="E73" s="90"/>
    </row>
    <row r="74" spans="1:5" x14ac:dyDescent="0.25">
      <c r="A74" s="89" t="s">
        <v>37</v>
      </c>
      <c r="B74" s="89"/>
      <c r="C74" s="89" t="s">
        <v>38</v>
      </c>
      <c r="D74" s="90"/>
      <c r="E74" s="90"/>
    </row>
    <row r="75" spans="1:5" ht="15.75" hidden="1" customHeight="1" x14ac:dyDescent="0.25">
      <c r="C75" s="91"/>
      <c r="D75" s="91"/>
      <c r="E75" s="92"/>
    </row>
    <row r="76" spans="1:5" ht="15.75" hidden="1" customHeight="1" x14ac:dyDescent="0.25">
      <c r="E76" s="58"/>
    </row>
    <row r="77" spans="1:5" ht="15.75" hidden="1" customHeight="1" x14ac:dyDescent="0.25"/>
    <row r="78" spans="1:5" ht="15.75" hidden="1" customHeight="1" x14ac:dyDescent="0.25"/>
    <row r="79" spans="1:5" ht="15.75" hidden="1" customHeight="1" x14ac:dyDescent="0.25">
      <c r="A79" s="93"/>
      <c r="B79" s="93"/>
      <c r="C79" s="85"/>
    </row>
    <row r="80" spans="1:5" ht="15.75" hidden="1" customHeight="1" x14ac:dyDescent="0.25">
      <c r="C80" s="56"/>
      <c r="D80" s="56"/>
    </row>
    <row r="81" spans="3:4" ht="15.75" hidden="1" customHeight="1" x14ac:dyDescent="0.25">
      <c r="C81" s="56"/>
      <c r="D81" s="56"/>
    </row>
    <row r="82" spans="3:4" ht="15.75" hidden="1" customHeight="1" x14ac:dyDescent="0.25">
      <c r="C82" s="56"/>
      <c r="D82" s="56"/>
    </row>
    <row r="83" spans="3:4" ht="15" hidden="1" customHeight="1" x14ac:dyDescent="0.25">
      <c r="C83" s="56"/>
      <c r="D83" s="56"/>
    </row>
    <row r="84" spans="3:4" ht="15" hidden="1" customHeight="1" x14ac:dyDescent="0.25">
      <c r="C84" s="56"/>
      <c r="D84" s="56"/>
    </row>
    <row r="85" spans="3:4" ht="15" hidden="1" customHeight="1" x14ac:dyDescent="0.25">
      <c r="C85" s="56"/>
      <c r="D85" s="56"/>
    </row>
    <row r="86" spans="3:4" ht="15" hidden="1" customHeight="1" x14ac:dyDescent="0.25">
      <c r="C86" s="56"/>
      <c r="D86" s="56"/>
    </row>
    <row r="87" spans="3:4" ht="15" hidden="1" customHeight="1" x14ac:dyDescent="0.25">
      <c r="C87" s="56"/>
      <c r="D87" s="56"/>
    </row>
    <row r="88" spans="3:4" ht="15" hidden="1" customHeight="1" x14ac:dyDescent="0.25">
      <c r="C88" s="56"/>
      <c r="D88" s="56"/>
    </row>
    <row r="89" spans="3:4" ht="15" hidden="1" customHeight="1" x14ac:dyDescent="0.25">
      <c r="C89" s="56"/>
      <c r="D89" s="56"/>
    </row>
    <row r="90" spans="3:4" ht="15" hidden="1" customHeight="1" x14ac:dyDescent="0.25">
      <c r="C90" s="56"/>
      <c r="D90" s="56"/>
    </row>
    <row r="91" spans="3:4" ht="15" hidden="1" customHeight="1" x14ac:dyDescent="0.25">
      <c r="C91" s="56"/>
      <c r="D91" s="56"/>
    </row>
    <row r="92" spans="3:4" ht="15" hidden="1" customHeight="1" x14ac:dyDescent="0.25">
      <c r="C92" s="56"/>
      <c r="D92" s="56"/>
    </row>
    <row r="93" spans="3:4" ht="15" customHeight="1" x14ac:dyDescent="0.25">
      <c r="C93" s="56"/>
      <c r="D93" s="56"/>
    </row>
    <row r="94" spans="3:4" ht="15" customHeight="1" x14ac:dyDescent="0.25">
      <c r="C94" s="56"/>
      <c r="D94" s="56"/>
    </row>
    <row r="95" spans="3:4" ht="15" customHeight="1" x14ac:dyDescent="0.25">
      <c r="C95" s="56"/>
      <c r="D95" s="56"/>
    </row>
    <row r="96" spans="3:4" ht="15" customHeight="1" x14ac:dyDescent="0.25">
      <c r="C96" s="56"/>
      <c r="D96" s="56"/>
    </row>
    <row r="97" ht="15" hidden="1" customHeight="1" x14ac:dyDescent="0.25"/>
    <row r="98" ht="15" hidden="1" customHeight="1" x14ac:dyDescent="0.25"/>
  </sheetData>
  <printOptions horizontalCentered="1"/>
  <pageMargins left="0.25" right="0.25" top="0.75" bottom="0.75" header="0.3" footer="0.3"/>
  <pageSetup paperSize="9" scale="55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D54"/>
  <sheetViews>
    <sheetView view="pageBreakPreview" zoomScale="85" zoomScaleNormal="80" zoomScaleSheetLayoutView="85" workbookViewId="0">
      <selection activeCell="C48" sqref="C48"/>
    </sheetView>
  </sheetViews>
  <sheetFormatPr defaultColWidth="0" defaultRowHeight="15" customHeight="1" zeroHeight="1" x14ac:dyDescent="0.25"/>
  <cols>
    <col min="1" max="1" width="65.7109375" style="94" customWidth="1"/>
    <col min="2" max="7" width="18.7109375" style="95" customWidth="1"/>
    <col min="8" max="236" width="11.42578125" style="94" hidden="1" customWidth="1"/>
    <col min="237" max="237" width="3.7109375" style="94" hidden="1" customWidth="1"/>
    <col min="238" max="238" width="92.140625" style="94" hidden="1" customWidth="1"/>
    <col min="239" max="16384" width="19.5703125" style="94" hidden="1"/>
  </cols>
  <sheetData>
    <row r="1" spans="1:7" x14ac:dyDescent="0.25">
      <c r="C1" s="1"/>
    </row>
    <row r="2" spans="1:7" x14ac:dyDescent="0.25">
      <c r="C2" s="1"/>
    </row>
    <row r="3" spans="1:7" x14ac:dyDescent="0.25">
      <c r="C3" s="1"/>
    </row>
    <row r="4" spans="1:7" x14ac:dyDescent="0.25">
      <c r="A4" s="96"/>
      <c r="B4" s="96"/>
      <c r="C4" s="96"/>
    </row>
    <row r="5" spans="1:7" x14ac:dyDescent="0.25">
      <c r="A5" s="97"/>
      <c r="B5" s="98"/>
      <c r="C5" s="98"/>
    </row>
    <row r="6" spans="1:7" x14ac:dyDescent="0.25">
      <c r="A6" s="97"/>
      <c r="B6" s="98"/>
      <c r="C6" s="98"/>
    </row>
    <row r="7" spans="1:7" s="101" customFormat="1" x14ac:dyDescent="0.25">
      <c r="A7" s="99" t="s">
        <v>98</v>
      </c>
      <c r="B7" s="100"/>
      <c r="C7" s="100"/>
      <c r="D7" s="100"/>
      <c r="E7" s="100"/>
      <c r="F7" s="100"/>
      <c r="G7" s="100"/>
    </row>
    <row r="8" spans="1:7" s="101" customFormat="1" x14ac:dyDescent="0.25">
      <c r="A8" s="99"/>
      <c r="B8" s="100"/>
      <c r="C8" s="100"/>
      <c r="D8" s="100"/>
      <c r="E8" s="100"/>
      <c r="F8" s="100"/>
      <c r="G8" s="100"/>
    </row>
    <row r="9" spans="1:7" s="101" customFormat="1" ht="75" x14ac:dyDescent="0.25">
      <c r="A9" s="102" t="s">
        <v>1</v>
      </c>
      <c r="B9" s="103" t="s">
        <v>29</v>
      </c>
      <c r="C9" s="103" t="s">
        <v>91</v>
      </c>
      <c r="D9" s="103" t="s">
        <v>92</v>
      </c>
      <c r="E9" s="104" t="s">
        <v>93</v>
      </c>
      <c r="F9" s="103" t="s">
        <v>31</v>
      </c>
      <c r="G9" s="103" t="s">
        <v>94</v>
      </c>
    </row>
    <row r="10" spans="1:7" s="101" customFormat="1" x14ac:dyDescent="0.25">
      <c r="A10" s="105" t="s">
        <v>95</v>
      </c>
      <c r="B10" s="106">
        <v>222554069</v>
      </c>
      <c r="C10" s="106">
        <v>162306</v>
      </c>
      <c r="D10" s="106">
        <v>5609220</v>
      </c>
      <c r="E10" s="106">
        <v>-16047563</v>
      </c>
      <c r="F10" s="106">
        <v>-92712672</v>
      </c>
      <c r="G10" s="106">
        <f>SUM(B10:F10)</f>
        <v>119565360</v>
      </c>
    </row>
    <row r="11" spans="1:7" s="101" customFormat="1" x14ac:dyDescent="0.25">
      <c r="A11" s="107" t="str">
        <f>CONCATENATE("Прибыль за",IF(MONTH(Ф1_конс!C10)=12," год"," период"))</f>
        <v>Прибыль за период</v>
      </c>
      <c r="B11" s="108">
        <v>0</v>
      </c>
      <c r="C11" s="108">
        <v>0</v>
      </c>
      <c r="D11" s="108">
        <v>0</v>
      </c>
      <c r="E11" s="108">
        <v>0</v>
      </c>
      <c r="F11" s="109">
        <f>Ф2_конс!C34</f>
        <v>7778504</v>
      </c>
      <c r="G11" s="108">
        <f>SUM(B11:F11)</f>
        <v>7778504</v>
      </c>
    </row>
    <row r="12" spans="1:7" s="101" customFormat="1" x14ac:dyDescent="0.25">
      <c r="A12" s="110" t="str">
        <f>CONCATENATE("Прочий совокупный доход за",IF(MONTH(Ф1_конс!C10)=12," год"," период"))</f>
        <v>Прочий совокупный доход за период</v>
      </c>
      <c r="B12" s="108"/>
      <c r="C12" s="108"/>
      <c r="D12" s="108"/>
      <c r="E12" s="108"/>
      <c r="F12" s="108"/>
      <c r="G12" s="108"/>
    </row>
    <row r="13" spans="1:7" s="101" customFormat="1" ht="30" x14ac:dyDescent="0.25">
      <c r="A13" s="107" t="s">
        <v>96</v>
      </c>
      <c r="B13" s="108">
        <v>0</v>
      </c>
      <c r="C13" s="108">
        <v>0</v>
      </c>
      <c r="D13" s="108">
        <v>0</v>
      </c>
      <c r="E13" s="108">
        <f>Ф2_конс!C37</f>
        <v>1409630</v>
      </c>
      <c r="F13" s="108">
        <v>0</v>
      </c>
      <c r="G13" s="108">
        <f t="shared" ref="G13:G16" si="0">SUM(B13:F13)</f>
        <v>1409630</v>
      </c>
    </row>
    <row r="14" spans="1:7" s="101" customFormat="1" ht="45" x14ac:dyDescent="0.25">
      <c r="A14" s="107" t="s">
        <v>54</v>
      </c>
      <c r="B14" s="108">
        <v>0</v>
      </c>
      <c r="C14" s="108">
        <v>0</v>
      </c>
      <c r="D14" s="108">
        <v>0</v>
      </c>
      <c r="E14" s="108">
        <f>Ф2_конс!C38</f>
        <v>-33925</v>
      </c>
      <c r="F14" s="108">
        <v>0</v>
      </c>
      <c r="G14" s="108">
        <f t="shared" si="0"/>
        <v>-33925</v>
      </c>
    </row>
    <row r="15" spans="1:7" s="101" customFormat="1" ht="45" x14ac:dyDescent="0.25">
      <c r="A15" s="107" t="s">
        <v>55</v>
      </c>
      <c r="B15" s="108">
        <v>0</v>
      </c>
      <c r="C15" s="108">
        <v>0</v>
      </c>
      <c r="D15" s="108">
        <v>0</v>
      </c>
      <c r="E15" s="108">
        <f>Ф2_конс!C39</f>
        <v>-5835</v>
      </c>
      <c r="F15" s="108">
        <v>0</v>
      </c>
      <c r="G15" s="108">
        <f t="shared" si="0"/>
        <v>-5835</v>
      </c>
    </row>
    <row r="16" spans="1:7" s="101" customFormat="1" x14ac:dyDescent="0.25">
      <c r="A16" s="105" t="str">
        <f>CONCATENATE("Итого совокупный доход за",IF(MONTH(Ф1_конс!C10)=12," год"," период"))</f>
        <v>Итого совокупный доход за период</v>
      </c>
      <c r="B16" s="111">
        <f>SUM(B11:B15)</f>
        <v>0</v>
      </c>
      <c r="C16" s="111">
        <f>SUM(C11:C15)</f>
        <v>0</v>
      </c>
      <c r="D16" s="111">
        <f>SUM(D11:D15)</f>
        <v>0</v>
      </c>
      <c r="E16" s="111">
        <f>SUM(E11:E15)</f>
        <v>1369870</v>
      </c>
      <c r="F16" s="111">
        <f>SUM(F11:F15)</f>
        <v>7778504</v>
      </c>
      <c r="G16" s="111">
        <f t="shared" si="0"/>
        <v>9148374</v>
      </c>
    </row>
    <row r="17" spans="1:7" s="101" customFormat="1" ht="15.75" thickBot="1" x14ac:dyDescent="0.3">
      <c r="A17" s="105" t="str">
        <f>CONCATENATE(CONCATENATE(DAY(Ф1_конс!C10)," ",CHOOSE(MONTH(Ф1_конс!C10),"января","февраля","марта","апреля","мая","июня","июля","августа","сентября","октября","ноября","декабря")," ",YEAR(Ф1_конс!C10)," года")," (неаудировано)")</f>
        <v>31 марта 2023 года (неаудировано)</v>
      </c>
      <c r="B17" s="112">
        <f t="shared" ref="B17:G17" si="1">B10+SUM(B16:B16)</f>
        <v>222554069</v>
      </c>
      <c r="C17" s="112">
        <f t="shared" si="1"/>
        <v>162306</v>
      </c>
      <c r="D17" s="112">
        <f t="shared" si="1"/>
        <v>5609220</v>
      </c>
      <c r="E17" s="112">
        <f t="shared" si="1"/>
        <v>-14677693</v>
      </c>
      <c r="F17" s="112">
        <f t="shared" si="1"/>
        <v>-84934168</v>
      </c>
      <c r="G17" s="112">
        <f t="shared" si="1"/>
        <v>128713734</v>
      </c>
    </row>
    <row r="18" spans="1:7" s="101" customFormat="1" ht="15.75" thickTop="1" x14ac:dyDescent="0.25">
      <c r="A18" s="99"/>
      <c r="B18" s="100"/>
      <c r="C18" s="100"/>
      <c r="D18" s="100"/>
      <c r="E18" s="100"/>
      <c r="F18" s="100"/>
      <c r="G18" s="113"/>
    </row>
    <row r="19" spans="1:7" ht="75" x14ac:dyDescent="0.25">
      <c r="A19" s="102" t="s">
        <v>1</v>
      </c>
      <c r="B19" s="103" t="s">
        <v>29</v>
      </c>
      <c r="C19" s="103" t="s">
        <v>91</v>
      </c>
      <c r="D19" s="103" t="s">
        <v>92</v>
      </c>
      <c r="E19" s="104" t="s">
        <v>93</v>
      </c>
      <c r="F19" s="103" t="s">
        <v>31</v>
      </c>
      <c r="G19" s="103" t="s">
        <v>94</v>
      </c>
    </row>
    <row r="20" spans="1:7" x14ac:dyDescent="0.25">
      <c r="A20" s="105" t="str">
        <f>CONCATENATE(CONCATENATE(DAY(Ф1_конс!D10)," ",CHOOSE(MONTH(Ф1_конс!D10),"января","февраля","марта","апреля","мая","июня","июля","августа","сентября","октября","ноября","декабря")," ",YEAR(Ф1_конс!D10)-1," года")," (аудировано)")</f>
        <v>31 декабря 2021 года (аудировано)</v>
      </c>
      <c r="B20" s="106">
        <v>222554069</v>
      </c>
      <c r="C20" s="106">
        <v>162306</v>
      </c>
      <c r="D20" s="106">
        <v>5663111</v>
      </c>
      <c r="E20" s="106">
        <v>-539757</v>
      </c>
      <c r="F20" s="106">
        <v>-121805280</v>
      </c>
      <c r="G20" s="106">
        <f>SUM(B20:F20)</f>
        <v>106034449</v>
      </c>
    </row>
    <row r="21" spans="1:7" x14ac:dyDescent="0.25">
      <c r="A21" s="107" t="str">
        <f>CONCATENATE("Прибыль за",IF(MONTH(Ф1_конс!C10)=12," год"," период"))</f>
        <v>Прибыль за период</v>
      </c>
      <c r="B21" s="114">
        <v>0</v>
      </c>
      <c r="C21" s="114">
        <v>0</v>
      </c>
      <c r="D21" s="114">
        <v>0</v>
      </c>
      <c r="E21" s="114">
        <v>0</v>
      </c>
      <c r="F21" s="114">
        <v>4818228</v>
      </c>
      <c r="G21" s="114">
        <f>SUM(B21:F21)</f>
        <v>4818228</v>
      </c>
    </row>
    <row r="22" spans="1:7" s="115" customFormat="1" x14ac:dyDescent="0.25">
      <c r="A22" s="110" t="str">
        <f>CONCATENATE("Прочий совокупный доход за",IF(MONTH(Ф1_конс!C10)=12," год"," период"))</f>
        <v>Прочий совокупный доход за период</v>
      </c>
      <c r="B22" s="114"/>
      <c r="C22" s="114"/>
      <c r="D22" s="114"/>
      <c r="E22" s="114"/>
      <c r="F22" s="114"/>
      <c r="G22" s="114"/>
    </row>
    <row r="23" spans="1:7" s="115" customFormat="1" ht="30" x14ac:dyDescent="0.25">
      <c r="A23" s="107" t="s">
        <v>96</v>
      </c>
      <c r="B23" s="114">
        <v>0</v>
      </c>
      <c r="C23" s="114">
        <v>0</v>
      </c>
      <c r="D23" s="114">
        <v>0</v>
      </c>
      <c r="E23" s="114">
        <v>-15530966</v>
      </c>
      <c r="F23" s="114">
        <v>0</v>
      </c>
      <c r="G23" s="114">
        <f t="shared" ref="G23:G26" si="2">SUM(B23:F23)</f>
        <v>-15530966</v>
      </c>
    </row>
    <row r="24" spans="1:7" s="115" customFormat="1" ht="45" x14ac:dyDescent="0.25">
      <c r="A24" s="107" t="s">
        <v>54</v>
      </c>
      <c r="B24" s="114">
        <v>0</v>
      </c>
      <c r="C24" s="114">
        <v>0</v>
      </c>
      <c r="D24" s="114">
        <v>0</v>
      </c>
      <c r="E24" s="114">
        <v>23</v>
      </c>
      <c r="F24" s="114">
        <v>0</v>
      </c>
      <c r="G24" s="114">
        <f t="shared" si="2"/>
        <v>23</v>
      </c>
    </row>
    <row r="25" spans="1:7" s="115" customFormat="1" ht="45" x14ac:dyDescent="0.25">
      <c r="A25" s="107" t="s">
        <v>55</v>
      </c>
      <c r="B25" s="114">
        <v>0</v>
      </c>
      <c r="C25" s="114">
        <v>0</v>
      </c>
      <c r="D25" s="114">
        <v>0</v>
      </c>
      <c r="E25" s="114">
        <v>-2509</v>
      </c>
      <c r="F25" s="114">
        <v>0</v>
      </c>
      <c r="G25" s="114">
        <f t="shared" si="2"/>
        <v>-2509</v>
      </c>
    </row>
    <row r="26" spans="1:7" s="115" customFormat="1" x14ac:dyDescent="0.25">
      <c r="A26" s="105" t="str">
        <f>CONCATENATE("Итого совокупный доход за",IF(MONTH(Ф1_конс!C10)=12," год"," период"))</f>
        <v>Итого совокупный доход за период</v>
      </c>
      <c r="B26" s="106">
        <f>SUM(B21:B25)</f>
        <v>0</v>
      </c>
      <c r="C26" s="106">
        <f>SUM(C21:C25)</f>
        <v>0</v>
      </c>
      <c r="D26" s="106">
        <f>SUM(D21:D25)</f>
        <v>0</v>
      </c>
      <c r="E26" s="106">
        <f>SUM(E21:E25)</f>
        <v>-15533452</v>
      </c>
      <c r="F26" s="106">
        <f>SUM(F21:F25)</f>
        <v>4818228</v>
      </c>
      <c r="G26" s="106">
        <f t="shared" si="2"/>
        <v>-10715224</v>
      </c>
    </row>
    <row r="27" spans="1:7" s="115" customFormat="1" ht="15.75" thickBot="1" x14ac:dyDescent="0.3">
      <c r="A27" s="105" t="s">
        <v>97</v>
      </c>
      <c r="B27" s="116">
        <f t="shared" ref="B27:G27" si="3">SUM(B20:B20,B26:B26)</f>
        <v>222554069</v>
      </c>
      <c r="C27" s="116">
        <f t="shared" si="3"/>
        <v>162306</v>
      </c>
      <c r="D27" s="116">
        <f t="shared" si="3"/>
        <v>5663111</v>
      </c>
      <c r="E27" s="116">
        <f t="shared" si="3"/>
        <v>-16073209</v>
      </c>
      <c r="F27" s="116">
        <f t="shared" si="3"/>
        <v>-116987052</v>
      </c>
      <c r="G27" s="116">
        <f t="shared" si="3"/>
        <v>95319225</v>
      </c>
    </row>
    <row r="28" spans="1:7" s="115" customFormat="1" ht="15.75" thickTop="1" x14ac:dyDescent="0.2">
      <c r="A28" s="117"/>
      <c r="B28" s="118"/>
      <c r="C28" s="118"/>
      <c r="D28" s="118"/>
      <c r="E28" s="118"/>
      <c r="F28" s="118"/>
      <c r="G28" s="118"/>
    </row>
    <row r="29" spans="1:7" x14ac:dyDescent="0.25">
      <c r="D29" s="89"/>
    </row>
    <row r="30" spans="1:7" x14ac:dyDescent="0.25">
      <c r="D30" s="89"/>
    </row>
    <row r="31" spans="1:7" x14ac:dyDescent="0.25">
      <c r="A31" s="86" t="s">
        <v>90</v>
      </c>
      <c r="B31" s="119" t="s">
        <v>90</v>
      </c>
      <c r="C31" s="119"/>
      <c r="D31" s="89"/>
    </row>
    <row r="32" spans="1:7" hidden="1" x14ac:dyDescent="0.25">
      <c r="B32" s="120"/>
      <c r="C32" s="120"/>
      <c r="D32" s="92"/>
    </row>
    <row r="33" spans="1:7" hidden="1" x14ac:dyDescent="0.25"/>
    <row r="34" spans="1:7" hidden="1" x14ac:dyDescent="0.25"/>
    <row r="35" spans="1:7" hidden="1" x14ac:dyDescent="0.25"/>
    <row r="36" spans="1:7" hidden="1" x14ac:dyDescent="0.25"/>
    <row r="37" spans="1:7" hidden="1" x14ac:dyDescent="0.25"/>
    <row r="38" spans="1:7" s="115" customFormat="1" hidden="1" x14ac:dyDescent="0.25">
      <c r="A38" s="94"/>
      <c r="B38" s="95"/>
      <c r="C38" s="95"/>
      <c r="D38" s="119"/>
      <c r="E38" s="119"/>
      <c r="F38" s="119"/>
      <c r="G38" s="119"/>
    </row>
    <row r="39" spans="1:7" s="115" customFormat="1" hidden="1" x14ac:dyDescent="0.25">
      <c r="A39" s="94"/>
      <c r="B39" s="95"/>
      <c r="C39" s="95"/>
      <c r="D39" s="119"/>
      <c r="E39" s="119"/>
      <c r="F39" s="119"/>
      <c r="G39" s="119"/>
    </row>
    <row r="40" spans="1:7" x14ac:dyDescent="0.25">
      <c r="A40" s="89" t="s">
        <v>35</v>
      </c>
      <c r="B40" s="89" t="s">
        <v>36</v>
      </c>
      <c r="C40" s="89"/>
    </row>
    <row r="41" spans="1:7" x14ac:dyDescent="0.25">
      <c r="A41" s="89" t="s">
        <v>37</v>
      </c>
      <c r="B41" s="89" t="s">
        <v>38</v>
      </c>
      <c r="C41" s="89"/>
    </row>
    <row r="42" spans="1:7" hidden="1" x14ac:dyDescent="0.25"/>
    <row r="43" spans="1:7" hidden="1" x14ac:dyDescent="0.25"/>
    <row r="44" spans="1:7" hidden="1" x14ac:dyDescent="0.25"/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Аманбеков Габит Мухтарович</dc:creator>
  <cp:lastModifiedBy>Аманбеков Габит Мухтарович</cp:lastModifiedBy>
  <dcterms:created xsi:type="dcterms:W3CDTF">2023-05-11T18:13:45Z</dcterms:created>
  <dcterms:modified xsi:type="dcterms:W3CDTF">2023-05-11T18:18:14Z</dcterms:modified>
</cp:coreProperties>
</file>