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4 год\Фин отчетность МСФО_Шохан\1 кв 2024\Пояснительные записки\"/>
    </mc:Choice>
  </mc:AlternateContent>
  <bookViews>
    <workbookView xWindow="0" yWindow="0" windowWidth="28800" windowHeight="10695" activeTab="2"/>
  </bookViews>
  <sheets>
    <sheet name="Ф1_конс" sheetId="1" r:id="rId1"/>
    <sheet name="Ф2_конс" sheetId="2" r:id="rId2"/>
    <sheet name="Ф3_конс" sheetId="3" r:id="rId3"/>
    <sheet name="Ф4_конс" sheetId="4" r:id="rId4"/>
  </sheets>
  <externalReferences>
    <externalReference r:id="rId5"/>
    <externalReference r:id="rId6"/>
  </externalReferences>
  <definedNames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 hidden="1">255</definedName>
    <definedName name="_Parse_In" localSheetId="2" hidden="1">#REF!</definedName>
    <definedName name="_Parse_In" localSheetId="3" hidden="1">#REF!</definedName>
    <definedName name="_Parse_In" hidden="1">#REF!</definedName>
    <definedName name="_Sort" localSheetId="2" hidden="1">#REF!</definedName>
    <definedName name="_Sort" localSheetId="3" hidden="1">#REF!</definedName>
    <definedName name="_Sort" hidden="1">#REF!</definedName>
    <definedName name="a" localSheetId="2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3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LANK11_NP120" hidden="1">[1]XLR_NoRangeSheet!$B$17</definedName>
    <definedName name="BLANK11_NP121" hidden="1">[1]XLR_NoRangeSheet!$D$17</definedName>
    <definedName name="BLANK11_NP122" hidden="1">[1]XLR_NoRangeSheet!$F$17</definedName>
    <definedName name="BLANK11_NP123" hidden="1">[1]XLR_NoRangeSheet!$H$17</definedName>
    <definedName name="BLANK11_NP124" hidden="1">[1]XLR_NoRangeSheet!$J$17</definedName>
    <definedName name="BLANK11_NP125" hidden="1">[1]XLR_NoRangeSheet!$L$17</definedName>
    <definedName name="BLANK11_NP126" hidden="1">[1]XLR_NoRangeSheet!$N$17</definedName>
    <definedName name="BLANK11_NVALP120" hidden="1">[1]XLR_NoRangeSheet!$C$17</definedName>
    <definedName name="BLANK11_NVALP121" hidden="1">[1]XLR_NoRangeSheet!$E$17</definedName>
    <definedName name="BLANK11_NVALP122" hidden="1">[1]XLR_NoRangeSheet!$G$17</definedName>
    <definedName name="BLANK11_NVALP123" hidden="1">[1]XLR_NoRangeSheet!$I$17</definedName>
    <definedName name="BLANK11_NVALP124" hidden="1">[1]XLR_NoRangeSheet!$K$17</definedName>
    <definedName name="BLANK11_NVALP125" hidden="1">[1]XLR_NoRangeSheet!$M$17</definedName>
    <definedName name="BLANK11_NVALP126" hidden="1">[1]XLR_NoRangeSheet!$O$17</definedName>
    <definedName name="BLANK3_NP40" hidden="1">[1]XLR_NoRangeSheet!$B$9</definedName>
    <definedName name="BLANK3_NP41" hidden="1">[1]XLR_NoRangeSheet!$D$9</definedName>
    <definedName name="BLANK3_NP42" hidden="1">[1]XLR_NoRangeSheet!$F$9</definedName>
    <definedName name="BLANK3_NP43" hidden="1">[1]XLR_NoRangeSheet!$H$9</definedName>
    <definedName name="BLANK3_NP44" hidden="1">[1]XLR_NoRangeSheet!$J$9</definedName>
    <definedName name="BLANK3_NP45" hidden="1">[1]XLR_NoRangeSheet!$L$9</definedName>
    <definedName name="BLANK3_NP46" hidden="1">[1]XLR_NoRangeSheet!$N$9</definedName>
    <definedName name="BLANK3_NVALP40" hidden="1">[1]XLR_NoRangeSheet!$C$9</definedName>
    <definedName name="BLANK3_NVALP41" hidden="1">[1]XLR_NoRangeSheet!$E$9</definedName>
    <definedName name="BLANK3_NVALP42" hidden="1">[1]XLR_NoRangeSheet!$G$9</definedName>
    <definedName name="BLANK3_NVALP43" hidden="1">[1]XLR_NoRangeSheet!$I$9</definedName>
    <definedName name="BLANK3_NVALP44" hidden="1">[1]XLR_NoRangeSheet!$K$9</definedName>
    <definedName name="BLANK3_NVALP45" hidden="1">[1]XLR_NoRangeSheet!$M$9</definedName>
    <definedName name="BLANK3_NVALP46" hidden="1">[1]XLR_NoRangeSheet!$O$9</definedName>
    <definedName name="BLANK7_NP81" hidden="1">[1]XLR_NoRangeSheet!$D$13</definedName>
    <definedName name="BLANK7_NP82" hidden="1">[1]XLR_NoRangeSheet!$F$13</definedName>
    <definedName name="BLANK7_NP83" hidden="1">[1]XLR_NoRangeSheet!$H$13</definedName>
    <definedName name="BLANK7_NP84" hidden="1">[1]XLR_NoRangeSheet!$J$13</definedName>
    <definedName name="BLANK7_NP85" hidden="1">[1]XLR_NoRangeSheet!$L$13</definedName>
    <definedName name="BLANK7_NP86" hidden="1">[1]XLR_NoRangeSheet!$N$13</definedName>
    <definedName name="BLANK7_NVALP80" hidden="1">[1]XLR_NoRangeSheet!$C$13</definedName>
    <definedName name="BLANK7_NVALP81" hidden="1">[1]XLR_NoRangeSheet!$E$13</definedName>
    <definedName name="BLANK7_NVALP82" hidden="1">[1]XLR_NoRangeSheet!$G$13</definedName>
    <definedName name="BLANK7_NVALP83" hidden="1">[1]XLR_NoRangeSheet!$I$13</definedName>
    <definedName name="BLANK7_NVALP84" hidden="1">[1]XLR_NoRangeSheet!$K$13</definedName>
    <definedName name="BLANK7_NVALP85" hidden="1">[1]XLR_NoRangeSheet!$M$13</definedName>
    <definedName name="BLANK7_NVALP86" hidden="1">[1]XLR_NoRangeSheet!$O$13</definedName>
    <definedName name="BLANK9_NVALP106" hidden="1">[1]XLR_NoRangeSheet!$O$15</definedName>
    <definedName name="_xlnm.Print_Area" localSheetId="2">Ф3_конс!$A$1:$D$91</definedName>
    <definedName name="_xlnm.Print_Area" localSheetId="3">Ф4_конс!$A$1:$G$50</definedName>
    <definedName name="qsda" hidden="1">4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TextRefCopyRangeCount" hidden="1">3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LRPARAMS_d" hidden="1">[2]XLR_NoRangeSheet!$B$6</definedName>
    <definedName name="XRefCopyRangeCount" hidden="1">1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гок2" localSheetId="2" hidden="1">{#N/A,#N/A,TRUE,"Лист1";#N/A,#N/A,TRUE,"Лист2";#N/A,#N/A,TRUE,"Лист3"}</definedName>
    <definedName name="Кегок2" localSheetId="3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ор" localSheetId="2" hidden="1">{#N/A,#N/A,TRUE,"Лист1";#N/A,#N/A,TRUE,"Лист2";#N/A,#N/A,TRUE,"Лист3"}</definedName>
    <definedName name="лор" localSheetId="3" hidden="1">{#N/A,#N/A,TRUE,"Лист1";#N/A,#N/A,TRUE,"Лист2";#N/A,#N/A,TRUE,"Лист3"}</definedName>
    <definedName name="лор" hidden="1">{#N/A,#N/A,TRUE,"Лист1";#N/A,#N/A,TRUE,"Лист2";#N/A,#N/A,TRUE,"Лист3"}</definedName>
    <definedName name="орп" localSheetId="2" hidden="1">{#N/A,#N/A,TRUE,"Лист1";#N/A,#N/A,TRUE,"Лист2";#N/A,#N/A,TRUE,"Лист3"}</definedName>
    <definedName name="орп" localSheetId="3" hidden="1">{#N/A,#N/A,TRUE,"Лист1";#N/A,#N/A,TRUE,"Лист2";#N/A,#N/A,TRUE,"Лист3"}</definedName>
    <definedName name="орп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дщш" localSheetId="2" hidden="1">{#N/A,#N/A,TRUE,"Лист1";#N/A,#N/A,TRUE,"Лист2";#N/A,#N/A,TRUE,"Лист3"}</definedName>
    <definedName name="ропдщш" localSheetId="3" hidden="1">{#N/A,#N/A,TRUE,"Лист1";#N/A,#N/A,TRUE,"Лист2";#N/A,#N/A,TRUE,"Лист3"}</definedName>
    <definedName name="ропдщш" hidden="1">{#N/A,#N/A,TRUE,"Лист1";#N/A,#N/A,TRUE,"Лист2";#N/A,#N/A,TRUE,"Лист3"}</definedName>
    <definedName name="рпл" localSheetId="2" hidden="1">{#N/A,#N/A,TRUE,"Лист1";#N/A,#N/A,TRUE,"Лист2";#N/A,#N/A,TRUE,"Лист3"}</definedName>
    <definedName name="рпл" localSheetId="3" hidden="1">{#N/A,#N/A,TRUE,"Лист1";#N/A,#N/A,TRUE,"Лист2";#N/A,#N/A,TRUE,"Лист3"}</definedName>
    <definedName name="рпл" hidden="1">{#N/A,#N/A,TRUE,"Лист1";#N/A,#N/A,TRUE,"Лист2";#N/A,#N/A,TRUE,"Лист3"}</definedName>
    <definedName name="текар" localSheetId="2" hidden="1">{#N/A,#N/A,TRUE,"Лист1";#N/A,#N/A,TRUE,"Лист2";#N/A,#N/A,TRUE,"Лист3"}</definedName>
    <definedName name="текар" localSheetId="3" hidden="1">{#N/A,#N/A,TRUE,"Лист1";#N/A,#N/A,TRUE,"Лист2";#N/A,#N/A,TRUE,"Лист3"}</definedName>
    <definedName name="текар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ыва" localSheetId="2" hidden="1">{#N/A,#N/A,TRUE,"Лист1";#N/A,#N/A,TRUE,"Лист2";#N/A,#N/A,TRUE,"Лист3"}</definedName>
    <definedName name="ыва" localSheetId="3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7" i="4" s="1"/>
  <c r="C26" i="4"/>
  <c r="C27" i="4" s="1"/>
  <c r="B26" i="4"/>
  <c r="B27" i="4" s="1"/>
  <c r="A26" i="4"/>
  <c r="E25" i="4"/>
  <c r="E24" i="4"/>
  <c r="G24" i="4" s="1"/>
  <c r="E23" i="4"/>
  <c r="G23" i="4" s="1"/>
  <c r="G20" i="4"/>
  <c r="C16" i="4"/>
  <c r="C17" i="4" s="1"/>
  <c r="B16" i="4"/>
  <c r="B17" i="4" s="1"/>
  <c r="A16" i="4"/>
  <c r="A12" i="4"/>
  <c r="A11" i="4"/>
  <c r="G10" i="4"/>
  <c r="D62" i="3"/>
  <c r="C62" i="3"/>
  <c r="D56" i="3"/>
  <c r="C56" i="3"/>
  <c r="A38" i="3"/>
  <c r="A32" i="3"/>
  <c r="D30" i="3"/>
  <c r="D43" i="3" s="1"/>
  <c r="D46" i="3" s="1"/>
  <c r="C30" i="3"/>
  <c r="C43" i="3" s="1"/>
  <c r="D10" i="3"/>
  <c r="A7" i="3"/>
  <c r="A8" i="3"/>
  <c r="D40" i="2"/>
  <c r="C40" i="2"/>
  <c r="E15" i="4"/>
  <c r="G15" i="4" s="1"/>
  <c r="E14" i="4"/>
  <c r="G14" i="4" s="1"/>
  <c r="E13" i="4"/>
  <c r="I637" i="2"/>
  <c r="D31" i="2"/>
  <c r="C31" i="2"/>
  <c r="D26" i="2"/>
  <c r="C26" i="2"/>
  <c r="D17" i="2"/>
  <c r="D32" i="2" s="1"/>
  <c r="D34" i="2" s="1"/>
  <c r="D15" i="2"/>
  <c r="C15" i="2"/>
  <c r="C17" i="2" s="1"/>
  <c r="D10" i="2"/>
  <c r="A27" i="4" s="1"/>
  <c r="A8" i="2"/>
  <c r="D41" i="1"/>
  <c r="C41" i="1"/>
  <c r="D35" i="1"/>
  <c r="D42" i="1" s="1"/>
  <c r="C35" i="1"/>
  <c r="C42" i="1" s="1"/>
  <c r="D24" i="1"/>
  <c r="C24" i="1"/>
  <c r="A67" i="3"/>
  <c r="A8" i="1"/>
  <c r="D65" i="3" l="1"/>
  <c r="D67" i="3" s="1"/>
  <c r="E26" i="4"/>
  <c r="E27" i="4" s="1"/>
  <c r="C46" i="3"/>
  <c r="D16" i="4"/>
  <c r="D17" i="4" s="1"/>
  <c r="C65" i="3"/>
  <c r="C32" i="2"/>
  <c r="G13" i="4"/>
  <c r="E16" i="4"/>
  <c r="E17" i="4" s="1"/>
  <c r="D41" i="2"/>
  <c r="F21" i="4"/>
  <c r="A7" i="2"/>
  <c r="G25" i="4"/>
  <c r="D10" i="1"/>
  <c r="A20" i="4" s="1"/>
  <c r="A21" i="4"/>
  <c r="A66" i="3"/>
  <c r="A17" i="4"/>
  <c r="A22" i="4"/>
  <c r="C67" i="3" l="1"/>
  <c r="C34" i="2"/>
  <c r="F26" i="4"/>
  <c r="F27" i="4" s="1"/>
  <c r="G21" i="4"/>
  <c r="G26" i="4" s="1"/>
  <c r="G27" i="4" s="1"/>
  <c r="C41" i="2" l="1"/>
  <c r="F11" i="4"/>
  <c r="F16" i="4" l="1"/>
  <c r="F17" i="4" s="1"/>
  <c r="G11" i="4"/>
  <c r="G16" i="4" l="1"/>
  <c r="G17" i="4" s="1"/>
</calcChain>
</file>

<file path=xl/sharedStrings.xml><?xml version="1.0" encoding="utf-8"?>
<sst xmlns="http://schemas.openxmlformats.org/spreadsheetml/2006/main" count="166" uniqueCount="118">
  <si>
    <t>Промежуточный сокращенный консолидированный отчет о финансовом положении</t>
  </si>
  <si>
    <t>(в тысячах тенге)</t>
  </si>
  <si>
    <t>(неаудировано)</t>
  </si>
  <si>
    <t>(аудировано)</t>
  </si>
  <si>
    <t>Активы</t>
  </si>
  <si>
    <t>Денежные средства и их эквиваленты</t>
  </si>
  <si>
    <t>Драгоценные металлы</t>
  </si>
  <si>
    <t>Средства в банках и прочих финансовых организациях</t>
  </si>
  <si>
    <t>Производные финансовые активы</t>
  </si>
  <si>
    <t>Торговые ценные бумаги</t>
  </si>
  <si>
    <t>Инвестиционные ценные бумаги</t>
  </si>
  <si>
    <t>Кредиты клиентам</t>
  </si>
  <si>
    <t>Инвестиционная недвижимость</t>
  </si>
  <si>
    <t>Основные средства и активы в форме права пользования</t>
  </si>
  <si>
    <t>Нематериальные активы</t>
  </si>
  <si>
    <t>Текущие активы по корпоративному подоходному налогу</t>
  </si>
  <si>
    <t>Прочие активы</t>
  </si>
  <si>
    <t>Итого активы</t>
  </si>
  <si>
    <t>Обязательства</t>
  </si>
  <si>
    <t>Средства клиентов</t>
  </si>
  <si>
    <t>Средства банков и прочих финансовых организаций</t>
  </si>
  <si>
    <t>Производные финансовые обязателсьтва</t>
  </si>
  <si>
    <t>Кредиторская задолженность по договорам  "РЕПО"</t>
  </si>
  <si>
    <t>Выпущенные долговые ценные бумаги</t>
  </si>
  <si>
    <t>Субординированный долг</t>
  </si>
  <si>
    <t>Отложенные налоговые обязательства</t>
  </si>
  <si>
    <t>Прочие обязательства</t>
  </si>
  <si>
    <t>Итого обязательства</t>
  </si>
  <si>
    <t>Капитал</t>
  </si>
  <si>
    <t>Уставный капитал</t>
  </si>
  <si>
    <t>Прочие резервы</t>
  </si>
  <si>
    <t>Накопленный убыток</t>
  </si>
  <si>
    <t>Итого капитал</t>
  </si>
  <si>
    <t>Итого капитал и обязательства</t>
  </si>
  <si>
    <t>________________________</t>
  </si>
  <si>
    <t>Есмуканова А.К.</t>
  </si>
  <si>
    <t>Толепбергенова Б.К.</t>
  </si>
  <si>
    <t>Заместитель Председателя Правления</t>
  </si>
  <si>
    <t>Главный бухгалтер</t>
  </si>
  <si>
    <t>Процентная выручка, рассчитанная с использованием эффективной процентной ставки</t>
  </si>
  <si>
    <t>Прочие процентные доходы</t>
  </si>
  <si>
    <t>Процентные расходы</t>
  </si>
  <si>
    <t>Чистые процентные доходы</t>
  </si>
  <si>
    <t>Комиссионные доходы</t>
  </si>
  <si>
    <t>Комиссионные расходы</t>
  </si>
  <si>
    <t>Прибыль при первоначальном признании финансовых обязательств</t>
  </si>
  <si>
    <t>Непроцентные доходы</t>
  </si>
  <si>
    <t>Административные и прочие операционные расходы</t>
  </si>
  <si>
    <t>Убыток при первоначальном признании финансовых активов</t>
  </si>
  <si>
    <t>Непроцентные расходы</t>
  </si>
  <si>
    <t>Расходы по корпоративному подоходному налогу</t>
  </si>
  <si>
    <t>Прочий совокупный доход</t>
  </si>
  <si>
    <t>Прочий совокупный доход, подлежащий впоследствии переклассификации в состав прибыли или убытка</t>
  </si>
  <si>
    <t>Чистое изменение справедливой стоимости инвестиционных ценных бумаг, оцениваемых по справедливой стоимости через прочий совокупный доход</t>
  </si>
  <si>
    <t>Изменение оценочного резерва под ожидаемые кредитные убытки по инвестиционным ценным бумагам, оцениваемых по справедливой стоимости через прочий совокупный доход</t>
  </si>
  <si>
    <t>Сумма, реклассифицированная в состав прибыли или убытка в результате выбытия долговых инструментов, оцениваемых по справедливой стоимости через прочий совокупный доход</t>
  </si>
  <si>
    <t>Денежные потоки от операционной деятельности</t>
  </si>
  <si>
    <t>Проценты, полученные от средств в банках и прочих финансовых организациях</t>
  </si>
  <si>
    <t>Проценты, полученные от дебиторской задолженности по договорам "обратное РЕПО"</t>
  </si>
  <si>
    <t>Проценты, полученные от инвестиционных ценных бумаг, оцениваемых по справедливой стоимости через прочий совокупный доход</t>
  </si>
  <si>
    <t>Проценты, полученные от инвестиционных ценных бумаг, оцениваемых по амортизированной стоимости</t>
  </si>
  <si>
    <t>Проценты, полученные от кредитов клиентам</t>
  </si>
  <si>
    <t>Проценты, полученные от ценных бумаг, учитываемых по справедливой стоимости через прибыль или убыток</t>
  </si>
  <si>
    <t>Проценты, уплаченные по средствам клиентов</t>
  </si>
  <si>
    <t>Проценты, уплаченные по средствам банков и прочих финансовых организаций</t>
  </si>
  <si>
    <t>Проценты, уплаченные по кредиторской задолженности по договорам "РЕПО"</t>
  </si>
  <si>
    <t>Проценты, уплаченные по выпущенным долговым ценным бумагам</t>
  </si>
  <si>
    <t>Проценты, уплаченные по обязательствам по аренде</t>
  </si>
  <si>
    <t>Комиссии полученные</t>
  </si>
  <si>
    <t>Комиссии уплаченные</t>
  </si>
  <si>
    <t>Чистый доход/(убыток) по производным финансовым активам</t>
  </si>
  <si>
    <t>Административные и прочие операционные расходы уплаченные</t>
  </si>
  <si>
    <t>Денежные потоки от операционной деятельности до изменений в операционных активах и обязательствах</t>
  </si>
  <si>
    <t>Кредиторская задолженность по договорам «РЕПО»</t>
  </si>
  <si>
    <t>Корпоративный подоходный налог уплаченный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</si>
  <si>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</si>
  <si>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</si>
  <si>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</si>
  <si>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Поступления от продажи инвестиционной недвижимости</t>
  </si>
  <si>
    <t>Приобретение инвестиционных ценных бумаг, оцениваемых по справедливой стоимости через прочий совокупный доход</t>
  </si>
  <si>
    <t>Поступления от продажи и погашения инвестиционных ценных бумаг, оцениваемых по справедливой стоимости через прочий совокупный доход</t>
  </si>
  <si>
    <t>Приобретение инвестиционных ценных бумаг, оцениваемых по амортизированной стоимости</t>
  </si>
  <si>
    <t>Поступления от продажи и погашения инвестиционных ценных бумаг, оцениваемых по амортизированной стоимости</t>
  </si>
  <si>
    <t>Денежные потоки от финансовой деятельности</t>
  </si>
  <si>
    <t>Поступления от выпуска долговых ценных бумаг</t>
  </si>
  <si>
    <t>Погашение выпущенных долговых ценных бумаг</t>
  </si>
  <si>
    <t>Платежи по аренде</t>
  </si>
  <si>
    <t>Влияние изменений обменного курса на денежные средства и их эквиваленты</t>
  </si>
  <si>
    <t>Влияние ожидаемых кредитных убытков на денежные средства и их эквиваленты</t>
  </si>
  <si>
    <t>_________________________</t>
  </si>
  <si>
    <t>Резервный
фонд</t>
  </si>
  <si>
    <t>Резерв переоценки основных
средств</t>
  </si>
  <si>
    <t>Резерв справедливой стоимости инвестиционных ценных бумаг</t>
  </si>
  <si>
    <t>Итого</t>
  </si>
  <si>
    <t>31 декабря 2023 года (аудировано)</t>
  </si>
  <si>
    <t>Чистое изменение справедливой стоимости инвестиционных ценных бумаг, оцениваемых через прочий совокупный доход</t>
  </si>
  <si>
    <t>Промежуточный сокращенный консолидированный отчет об изменениях в капитале за период, закончившийся 31 марта 2024 года</t>
  </si>
  <si>
    <t>Чистый процентный доход до расходов по кредитным убыткам</t>
  </si>
  <si>
    <t>Расходы по кредитным убыткам</t>
  </si>
  <si>
    <t>Чистый доход по операциям с иностранной валютой</t>
  </si>
  <si>
    <t>Чистый доход по производным финансовым активам</t>
  </si>
  <si>
    <t>Чистый доход в результате прекращения признания финансовых активов, оцениваемых по справедливой стоимости через прочий совокупный доход</t>
  </si>
  <si>
    <t>Чистый доход в результате прекращения признания кредитов клиентам, оцениваемых по амортизированной стоимости</t>
  </si>
  <si>
    <t>Прочие операционные доходы</t>
  </si>
  <si>
    <t>Чистый убыток по финансовым активам, оцениваемым по справедливой стоимости через прибыль или убыток</t>
  </si>
  <si>
    <t>Чистый убыток от модификации финансовых активов, оцениваемых по амортизированной стоимости, не приводящей к прекращению признания</t>
  </si>
  <si>
    <t>Прибыль до расходов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</si>
  <si>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</si>
  <si>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</si>
  <si>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</si>
  <si>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>Чистый реализованный доход, полученный по операциям с иностранной валютой</t>
  </si>
  <si>
    <t>Прочие операционные доходы полученные</t>
  </si>
  <si>
    <t>Чистое расходование денежных средств в операционной деятельности до корпоративного подоходного налога</t>
  </si>
  <si>
    <t>Чистое расходование денежных средств в операционной деятельности</t>
  </si>
  <si>
    <t>Чистое поступление/(расходование) денежных средств от инвестиционной деятельности</t>
  </si>
  <si>
    <t>Чистое (расходование)/поступление денежных средств от финансовой деятельности</t>
  </si>
  <si>
    <t>Чистое уменьшение денежных средств и их эквивалентов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</si>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</sst>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)_ ;_ * \(#,##0\)_ ;_ * &quot;-&quot;_)_ ;_ @_ "/>
    <numFmt numFmtId="164" formatCode="[$-409]d\-mmm\-yy;@"/>
    <numFmt numFmtId="165" formatCode="[$-FC19]dd\ mmmm\ yyyy\ \г/;@"/>
    <numFmt numFmtId="166" formatCode="_-* #,##0.00_р_._-;\-* #,##0.00_р_._-;_-* &quot;-&quot;??_р_._-;_-@_-"/>
    <numFmt numFmtId="167" formatCode="_(* #,##0.00_);_(* \(#,##0.00\);_(* &quot;-&quot;??_);_(@_)"/>
    <numFmt numFmtId="168" formatCode="_-* #,##0.00\ _₽_-;\-* #,##0.00\ _₽_-;_-* &quot;-&quot;??\ _₽_-;_-@_-"/>
    <numFmt numFmtId="169" formatCode="_-* #.##0.00\ _₽_-;\-* #.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0"/>
      <name val="Helv"/>
    </font>
    <font>
      <i/>
      <sz val="11"/>
      <name val="Garamond"/>
      <family val="1"/>
      <charset val="204"/>
    </font>
    <font>
      <b/>
      <i/>
      <sz val="11"/>
      <color theme="1"/>
      <name val="Garamond"/>
      <family val="1"/>
      <charset val="204"/>
    </font>
    <font>
      <b/>
      <sz val="11"/>
      <name val="Garamond"/>
      <family val="1"/>
      <charset val="204"/>
    </font>
    <font>
      <sz val="11"/>
      <name val="Garamond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color rgb="FFFF0000"/>
      <name val="Garamond"/>
      <family val="1"/>
      <charset val="204"/>
    </font>
    <font>
      <sz val="10"/>
      <name val="Arial"/>
      <family val="2"/>
      <charset val="204"/>
    </font>
    <font>
      <b/>
      <sz val="11"/>
      <color indexed="8"/>
      <name val="Garamond"/>
      <family val="1"/>
      <charset val="204"/>
    </font>
    <font>
      <sz val="8"/>
      <name val="Times New Roman Cyr"/>
      <charset val="204"/>
    </font>
    <font>
      <b/>
      <i/>
      <sz val="11"/>
      <name val="Garamond"/>
      <family val="1"/>
      <charset val="204"/>
    </font>
    <font>
      <i/>
      <sz val="11"/>
      <color theme="1"/>
      <name val="Garamond"/>
      <family val="1"/>
      <charset val="204"/>
    </font>
    <font>
      <sz val="10"/>
      <color theme="1"/>
      <name val="Times New Roman"/>
      <family val="2"/>
      <charset val="204"/>
    </font>
    <font>
      <sz val="10"/>
      <name val="Garamond"/>
      <family val="1"/>
      <charset val="204"/>
    </font>
    <font>
      <b/>
      <sz val="1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164" fontId="4" fillId="0" borderId="0"/>
    <xf numFmtId="166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3" fillId="0" borderId="0"/>
    <xf numFmtId="164" fontId="9" fillId="0" borderId="0"/>
    <xf numFmtId="168" fontId="9" fillId="0" borderId="0" applyFont="0" applyFill="0" applyBorder="0" applyAlignment="0" applyProtection="0"/>
    <xf numFmtId="164" fontId="9" fillId="0" borderId="0"/>
    <xf numFmtId="164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6" fillId="0" borderId="0"/>
    <xf numFmtId="164" fontId="9" fillId="0" borderId="0"/>
    <xf numFmtId="164" fontId="11" fillId="0" borderId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NumberFormat="1" applyFont="1" applyFill="1"/>
    <xf numFmtId="0" fontId="2" fillId="0" borderId="0" xfId="0" applyNumberFormat="1" applyFont="1"/>
    <xf numFmtId="0" fontId="3" fillId="2" borderId="0" xfId="0" applyNumberFormat="1" applyFont="1" applyFill="1" applyAlignment="1">
      <alignment horizontal="left" vertical="top" wrapText="1"/>
    </xf>
    <xf numFmtId="0" fontId="5" fillId="2" borderId="0" xfId="1" applyNumberFormat="1" applyFont="1" applyFill="1" applyBorder="1" applyAlignment="1">
      <alignment wrapText="1"/>
    </xf>
    <xf numFmtId="165" fontId="6" fillId="2" borderId="0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vertical="top" wrapText="1"/>
    </xf>
    <xf numFmtId="0" fontId="2" fillId="2" borderId="0" xfId="0" applyNumberFormat="1" applyFont="1" applyFill="1" applyAlignment="1"/>
    <xf numFmtId="0" fontId="8" fillId="2" borderId="0" xfId="1" applyNumberFormat="1" applyFont="1" applyFill="1" applyBorder="1" applyAlignment="1">
      <alignment vertical="top"/>
    </xf>
    <xf numFmtId="41" fontId="7" fillId="2" borderId="0" xfId="2" applyNumberFormat="1" applyFont="1" applyFill="1" applyBorder="1" applyAlignment="1"/>
    <xf numFmtId="41" fontId="8" fillId="2" borderId="0" xfId="2" applyNumberFormat="1" applyFont="1" applyFill="1" applyBorder="1" applyAlignment="1"/>
    <xf numFmtId="0" fontId="8" fillId="2" borderId="0" xfId="1" applyNumberFormat="1" applyFont="1" applyFill="1" applyBorder="1" applyAlignment="1">
      <alignment vertical="top" wrapText="1"/>
    </xf>
    <xf numFmtId="41" fontId="8" fillId="2" borderId="0" xfId="2" applyNumberFormat="1" applyFont="1" applyFill="1" applyBorder="1" applyAlignment="1">
      <alignment horizontal="right"/>
    </xf>
    <xf numFmtId="41" fontId="8" fillId="2" borderId="1" xfId="2" applyNumberFormat="1" applyFont="1" applyFill="1" applyBorder="1" applyAlignment="1"/>
    <xf numFmtId="0" fontId="7" fillId="2" borderId="0" xfId="1" applyNumberFormat="1" applyFont="1" applyFill="1" applyBorder="1" applyAlignment="1">
      <alignment vertical="top"/>
    </xf>
    <xf numFmtId="41" fontId="3" fillId="2" borderId="2" xfId="0" applyNumberFormat="1" applyFont="1" applyFill="1" applyBorder="1" applyAlignment="1"/>
    <xf numFmtId="41" fontId="2" fillId="2" borderId="2" xfId="0" applyNumberFormat="1" applyFont="1" applyFill="1" applyBorder="1" applyAlignment="1"/>
    <xf numFmtId="0" fontId="5" fillId="2" borderId="0" xfId="1" applyNumberFormat="1" applyFont="1" applyFill="1" applyBorder="1" applyAlignment="1">
      <alignment vertical="top" wrapText="1"/>
    </xf>
    <xf numFmtId="41" fontId="3" fillId="2" borderId="0" xfId="0" applyNumberFormat="1" applyFont="1" applyFill="1" applyAlignment="1"/>
    <xf numFmtId="41" fontId="2" fillId="2" borderId="0" xfId="0" applyNumberFormat="1" applyFont="1" applyFill="1" applyAlignment="1"/>
    <xf numFmtId="41" fontId="2" fillId="2" borderId="0" xfId="3" applyNumberFormat="1" applyFont="1" applyFill="1" applyBorder="1" applyAlignment="1"/>
    <xf numFmtId="41" fontId="3" fillId="2" borderId="3" xfId="0" applyNumberFormat="1" applyFont="1" applyFill="1" applyBorder="1" applyAlignment="1"/>
    <xf numFmtId="41" fontId="2" fillId="2" borderId="3" xfId="0" applyNumberFormat="1" applyFont="1" applyFill="1" applyBorder="1" applyAlignment="1"/>
    <xf numFmtId="0" fontId="5" fillId="2" borderId="0" xfId="1" applyNumberFormat="1" applyFont="1" applyFill="1" applyBorder="1" applyAlignment="1">
      <alignment vertical="top"/>
    </xf>
    <xf numFmtId="41" fontId="7" fillId="2" borderId="1" xfId="2" applyNumberFormat="1" applyFont="1" applyFill="1" applyBorder="1" applyAlignment="1"/>
    <xf numFmtId="0" fontId="8" fillId="2" borderId="0" xfId="1" applyNumberFormat="1" applyFont="1" applyFill="1" applyAlignment="1">
      <alignment vertical="top" wrapText="1"/>
    </xf>
    <xf numFmtId="0" fontId="8" fillId="2" borderId="0" xfId="2" applyNumberFormat="1" applyFont="1" applyFill="1" applyBorder="1" applyAlignment="1">
      <alignment vertical="top"/>
    </xf>
    <xf numFmtId="0" fontId="10" fillId="2" borderId="0" xfId="1" applyNumberFormat="1" applyFont="1" applyFill="1"/>
    <xf numFmtId="0" fontId="8" fillId="2" borderId="0" xfId="0" applyNumberFormat="1" applyFont="1" applyFill="1" applyBorder="1"/>
    <xf numFmtId="0" fontId="7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justify"/>
    </xf>
    <xf numFmtId="0" fontId="7" fillId="2" borderId="0" xfId="0" applyNumberFormat="1" applyFont="1" applyFill="1" applyBorder="1" applyAlignment="1"/>
    <xf numFmtId="41" fontId="7" fillId="2" borderId="0" xfId="4" applyNumberFormat="1" applyFont="1" applyFill="1" applyAlignment="1"/>
    <xf numFmtId="41" fontId="8" fillId="2" borderId="0" xfId="4" applyNumberFormat="1" applyFont="1" applyFill="1" applyAlignment="1"/>
    <xf numFmtId="41" fontId="8" fillId="2" borderId="1" xfId="4" applyNumberFormat="1" applyFont="1" applyFill="1" applyBorder="1" applyAlignment="1"/>
    <xf numFmtId="41" fontId="7" fillId="2" borderId="4" xfId="4" applyNumberFormat="1" applyFont="1" applyFill="1" applyBorder="1" applyAlignment="1">
      <alignment horizontal="center"/>
    </xf>
    <xf numFmtId="41" fontId="8" fillId="2" borderId="4" xfId="4" applyNumberFormat="1" applyFont="1" applyFill="1" applyBorder="1" applyAlignment="1">
      <alignment horizontal="center"/>
    </xf>
    <xf numFmtId="41" fontId="7" fillId="2" borderId="1" xfId="4" applyNumberFormat="1" applyFont="1" applyFill="1" applyBorder="1" applyAlignment="1"/>
    <xf numFmtId="41" fontId="7" fillId="2" borderId="0" xfId="4" applyNumberFormat="1" applyFont="1" applyFill="1" applyAlignment="1">
      <alignment horizontal="center"/>
    </xf>
    <xf numFmtId="41" fontId="8" fillId="2" borderId="0" xfId="4" applyNumberFormat="1" applyFont="1" applyFill="1" applyAlignment="1">
      <alignment horizontal="center"/>
    </xf>
    <xf numFmtId="41" fontId="8" fillId="2" borderId="0" xfId="4" applyNumberFormat="1" applyFont="1" applyFill="1" applyAlignment="1">
      <alignment horizontal="right"/>
    </xf>
    <xf numFmtId="41" fontId="12" fillId="2" borderId="0" xfId="5" applyNumberFormat="1" applyFont="1" applyFill="1" applyBorder="1" applyAlignment="1">
      <alignment horizontal="left"/>
    </xf>
    <xf numFmtId="41" fontId="8" fillId="2" borderId="0" xfId="6" applyNumberFormat="1" applyFont="1" applyFill="1" applyBorder="1" applyAlignment="1"/>
    <xf numFmtId="41" fontId="7" fillId="2" borderId="3" xfId="4" applyNumberFormat="1" applyFont="1" applyFill="1" applyBorder="1" applyAlignment="1"/>
    <xf numFmtId="41" fontId="8" fillId="2" borderId="3" xfId="4" applyNumberFormat="1" applyFont="1" applyFill="1" applyBorder="1" applyAlignment="1"/>
    <xf numFmtId="41" fontId="7" fillId="2" borderId="0" xfId="7" applyNumberFormat="1" applyFont="1" applyFill="1" applyAlignment="1">
      <alignment horizontal="center"/>
    </xf>
    <xf numFmtId="41" fontId="8" fillId="2" borderId="0" xfId="7" applyNumberFormat="1" applyFont="1" applyFill="1" applyAlignment="1">
      <alignment horizontal="center"/>
    </xf>
    <xf numFmtId="41" fontId="7" fillId="2" borderId="0" xfId="4" applyNumberFormat="1" applyFont="1" applyFill="1" applyBorder="1" applyAlignment="1"/>
    <xf numFmtId="41" fontId="8" fillId="2" borderId="0" xfId="4" applyNumberFormat="1" applyFont="1" applyFill="1" applyBorder="1" applyAlignment="1"/>
    <xf numFmtId="41" fontId="7" fillId="2" borderId="2" xfId="1" applyNumberFormat="1" applyFont="1" applyFill="1" applyBorder="1" applyAlignment="1"/>
    <xf numFmtId="41" fontId="8" fillId="2" borderId="2" xfId="1" applyNumberFormat="1" applyFont="1" applyFill="1" applyBorder="1" applyAlignment="1"/>
    <xf numFmtId="0" fontId="7" fillId="2" borderId="0" xfId="1" applyNumberFormat="1" applyFont="1" applyFill="1" applyAlignment="1">
      <alignment vertical="top"/>
    </xf>
    <xf numFmtId="0" fontId="8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41" fontId="2" fillId="0" borderId="0" xfId="0" applyNumberFormat="1" applyFont="1"/>
    <xf numFmtId="0" fontId="8" fillId="2" borderId="0" xfId="8" applyNumberFormat="1" applyFont="1" applyFill="1" applyBorder="1" applyAlignment="1">
      <alignment vertical="top"/>
    </xf>
    <xf numFmtId="0" fontId="8" fillId="2" borderId="0" xfId="9" applyNumberFormat="1" applyFont="1" applyFill="1" applyBorder="1" applyAlignment="1">
      <alignment vertical="top"/>
    </xf>
    <xf numFmtId="0" fontId="8" fillId="2" borderId="0" xfId="10" applyNumberFormat="1" applyFont="1" applyFill="1" applyBorder="1" applyAlignment="1">
      <alignment vertical="top"/>
    </xf>
    <xf numFmtId="0" fontId="7" fillId="2" borderId="0" xfId="10" applyNumberFormat="1" applyFont="1" applyFill="1" applyBorder="1" applyAlignment="1">
      <alignment vertical="top" wrapText="1"/>
    </xf>
    <xf numFmtId="0" fontId="7" fillId="2" borderId="0" xfId="10" applyNumberFormat="1" applyFont="1" applyFill="1" applyBorder="1" applyAlignment="1">
      <alignment vertical="top"/>
    </xf>
    <xf numFmtId="0" fontId="8" fillId="2" borderId="0" xfId="11" applyNumberFormat="1" applyFont="1" applyFill="1" applyBorder="1" applyAlignment="1">
      <alignment vertical="top"/>
    </xf>
    <xf numFmtId="0" fontId="5" fillId="2" borderId="0" xfId="10" applyNumberFormat="1" applyFont="1" applyFill="1" applyBorder="1" applyAlignment="1">
      <alignment horizontal="left" vertical="top"/>
    </xf>
    <xf numFmtId="0" fontId="14" fillId="2" borderId="1" xfId="12" applyNumberFormat="1" applyFont="1" applyFill="1" applyBorder="1" applyAlignment="1">
      <alignment horizontal="right" vertical="center" wrapText="1"/>
    </xf>
    <xf numFmtId="0" fontId="7" fillId="2" borderId="0" xfId="11" applyNumberFormat="1" applyFont="1" applyFill="1" applyBorder="1" applyAlignment="1">
      <alignment vertical="top" wrapText="1"/>
    </xf>
    <xf numFmtId="0" fontId="8" fillId="2" borderId="0" xfId="13" applyNumberFormat="1" applyFont="1" applyFill="1" applyBorder="1" applyAlignment="1">
      <alignment vertical="top"/>
    </xf>
    <xf numFmtId="0" fontId="8" fillId="2" borderId="0" xfId="11" applyNumberFormat="1" applyFont="1" applyFill="1" applyBorder="1" applyAlignment="1">
      <alignment vertical="top" wrapText="1"/>
    </xf>
    <xf numFmtId="41" fontId="7" fillId="2" borderId="0" xfId="13" applyNumberFormat="1" applyFont="1" applyFill="1" applyBorder="1" applyAlignment="1"/>
    <xf numFmtId="41" fontId="8" fillId="2" borderId="0" xfId="13" applyNumberFormat="1" applyFont="1" applyFill="1" applyBorder="1" applyAlignment="1"/>
    <xf numFmtId="41" fontId="7" fillId="2" borderId="4" xfId="13" applyNumberFormat="1" applyFont="1" applyFill="1" applyBorder="1" applyAlignment="1"/>
    <xf numFmtId="41" fontId="8" fillId="2" borderId="4" xfId="13" applyNumberFormat="1" applyFont="1" applyFill="1" applyBorder="1" applyAlignment="1"/>
    <xf numFmtId="0" fontId="15" fillId="0" borderId="0" xfId="0" applyNumberFormat="1" applyFont="1"/>
    <xf numFmtId="41" fontId="7" fillId="2" borderId="0" xfId="13" applyNumberFormat="1" applyFont="1" applyFill="1" applyBorder="1" applyAlignment="1">
      <alignment horizontal="center"/>
    </xf>
    <xf numFmtId="41" fontId="8" fillId="2" borderId="0" xfId="13" applyNumberFormat="1" applyFont="1" applyFill="1" applyBorder="1" applyAlignment="1">
      <alignment horizontal="center"/>
    </xf>
    <xf numFmtId="41" fontId="7" fillId="2" borderId="3" xfId="13" applyNumberFormat="1" applyFont="1" applyFill="1" applyBorder="1" applyAlignment="1"/>
    <xf numFmtId="41" fontId="8" fillId="2" borderId="3" xfId="13" applyNumberFormat="1" applyFont="1" applyFill="1" applyBorder="1" applyAlignment="1"/>
    <xf numFmtId="0" fontId="8" fillId="0" borderId="0" xfId="11" applyNumberFormat="1" applyFont="1" applyBorder="1" applyAlignment="1">
      <alignment vertical="top" wrapText="1"/>
    </xf>
    <xf numFmtId="41" fontId="7" fillId="2" borderId="0" xfId="14" applyNumberFormat="1" applyFont="1" applyFill="1" applyBorder="1" applyAlignment="1"/>
    <xf numFmtId="41" fontId="8" fillId="2" borderId="0" xfId="14" applyNumberFormat="1" applyFont="1" applyFill="1" applyBorder="1" applyAlignment="1"/>
    <xf numFmtId="41" fontId="7" fillId="2" borderId="1" xfId="15" applyNumberFormat="1" applyFont="1" applyFill="1" applyBorder="1" applyAlignment="1">
      <alignment horizontal="center"/>
    </xf>
    <xf numFmtId="41" fontId="8" fillId="2" borderId="1" xfId="15" applyNumberFormat="1" applyFont="1" applyFill="1" applyBorder="1" applyAlignment="1">
      <alignment horizontal="center"/>
    </xf>
    <xf numFmtId="41" fontId="7" fillId="2" borderId="2" xfId="13" applyNumberFormat="1" applyFont="1" applyFill="1" applyBorder="1" applyAlignment="1"/>
    <xf numFmtId="41" fontId="8" fillId="2" borderId="2" xfId="13" applyNumberFormat="1" applyFont="1" applyFill="1" applyBorder="1" applyAlignment="1"/>
    <xf numFmtId="0" fontId="17" fillId="2" borderId="0" xfId="10" applyNumberFormat="1" applyFont="1" applyFill="1" applyBorder="1" applyAlignment="1">
      <alignment vertical="top"/>
    </xf>
    <xf numFmtId="0" fontId="17" fillId="2" borderId="0" xfId="13" applyNumberFormat="1" applyFont="1" applyFill="1" applyBorder="1" applyAlignment="1">
      <alignment vertical="top"/>
    </xf>
    <xf numFmtId="0" fontId="8" fillId="2" borderId="0" xfId="16" applyNumberFormat="1" applyFont="1" applyFill="1" applyBorder="1" applyAlignment="1">
      <alignment horizontal="justify" vertical="top"/>
    </xf>
    <xf numFmtId="0" fontId="7" fillId="2" borderId="0" xfId="13" applyNumberFormat="1" applyFont="1" applyFill="1" applyBorder="1" applyAlignment="1">
      <alignment vertical="top"/>
    </xf>
    <xf numFmtId="0" fontId="8" fillId="2" borderId="0" xfId="16" applyNumberFormat="1" applyFont="1" applyFill="1" applyBorder="1" applyAlignment="1">
      <alignment vertical="top"/>
    </xf>
    <xf numFmtId="0" fontId="7" fillId="2" borderId="0" xfId="16" applyNumberFormat="1" applyFont="1" applyFill="1" applyBorder="1" applyAlignment="1"/>
    <xf numFmtId="0" fontId="8" fillId="2" borderId="0" xfId="16" applyNumberFormat="1" applyFont="1" applyFill="1" applyBorder="1" applyAlignment="1"/>
    <xf numFmtId="0" fontId="18" fillId="2" borderId="0" xfId="16" applyNumberFormat="1" applyFont="1" applyFill="1" applyBorder="1" applyAlignment="1"/>
    <xf numFmtId="0" fontId="17" fillId="2" borderId="0" xfId="13" applyNumberFormat="1" applyFont="1" applyFill="1" applyAlignment="1">
      <alignment vertical="top"/>
    </xf>
    <xf numFmtId="0" fontId="17" fillId="2" borderId="0" xfId="7" applyNumberFormat="1" applyFont="1" applyFill="1" applyAlignment="1">
      <alignment vertical="top"/>
    </xf>
    <xf numFmtId="0" fontId="8" fillId="2" borderId="0" xfId="10" applyNumberFormat="1" applyFont="1" applyFill="1" applyBorder="1" applyAlignment="1">
      <alignment horizontal="right"/>
    </xf>
    <xf numFmtId="0" fontId="8" fillId="2" borderId="0" xfId="17" applyNumberFormat="1" applyFont="1" applyFill="1" applyBorder="1" applyAlignment="1">
      <alignment vertical="top"/>
    </xf>
    <xf numFmtId="0" fontId="8" fillId="2" borderId="0" xfId="18" applyNumberFormat="1" applyFont="1" applyFill="1" applyBorder="1" applyAlignment="1">
      <alignment vertical="top"/>
    </xf>
    <xf numFmtId="0" fontId="7" fillId="2" borderId="0" xfId="17" applyNumberFormat="1" applyFont="1" applyFill="1" applyBorder="1" applyAlignment="1">
      <alignment horizontal="left" vertical="top"/>
    </xf>
    <xf numFmtId="0" fontId="7" fillId="2" borderId="0" xfId="18" applyNumberFormat="1" applyFont="1" applyFill="1" applyBorder="1" applyAlignment="1">
      <alignment horizontal="left" vertical="top"/>
    </xf>
    <xf numFmtId="0" fontId="7" fillId="2" borderId="0" xfId="17" applyNumberFormat="1" applyFont="1" applyFill="1" applyAlignment="1"/>
    <xf numFmtId="0" fontId="7" fillId="2" borderId="0" xfId="18" applyNumberFormat="1" applyFont="1" applyFill="1" applyAlignment="1">
      <alignment vertical="top"/>
    </xf>
    <xf numFmtId="0" fontId="8" fillId="2" borderId="0" xfId="17" applyNumberFormat="1" applyFont="1" applyFill="1" applyAlignment="1">
      <alignment vertical="top"/>
    </xf>
    <xf numFmtId="0" fontId="5" fillId="2" borderId="0" xfId="1" applyNumberFormat="1" applyFont="1" applyFill="1" applyAlignment="1">
      <alignment horizontal="left" wrapText="1"/>
    </xf>
    <xf numFmtId="0" fontId="14" fillId="2" borderId="1" xfId="19" applyNumberFormat="1" applyFont="1" applyFill="1" applyBorder="1" applyAlignment="1">
      <alignment horizontal="right" wrapText="1"/>
    </xf>
    <xf numFmtId="0" fontId="14" fillId="2" borderId="1" xfId="1" applyNumberFormat="1" applyFont="1" applyFill="1" applyBorder="1" applyAlignment="1">
      <alignment horizontal="right" wrapText="1"/>
    </xf>
    <xf numFmtId="0" fontId="7" fillId="2" borderId="0" xfId="17" applyNumberFormat="1" applyFont="1" applyFill="1" applyAlignment="1" applyProtection="1">
      <alignment wrapText="1"/>
      <protection locked="0"/>
    </xf>
    <xf numFmtId="41" fontId="8" fillId="2" borderId="3" xfId="19" applyNumberFormat="1" applyFont="1" applyFill="1" applyBorder="1" applyAlignment="1"/>
    <xf numFmtId="0" fontId="8" fillId="2" borderId="0" xfId="17" applyNumberFormat="1" applyFont="1" applyFill="1" applyAlignment="1" applyProtection="1">
      <alignment wrapText="1"/>
      <protection locked="0"/>
    </xf>
    <xf numFmtId="41" fontId="7" fillId="2" borderId="0" xfId="19" applyNumberFormat="1" applyFont="1" applyFill="1" applyAlignment="1"/>
    <xf numFmtId="41" fontId="7" fillId="0" borderId="0" xfId="19" applyNumberFormat="1" applyFont="1" applyFill="1" applyAlignment="1"/>
    <xf numFmtId="0" fontId="7" fillId="2" borderId="0" xfId="17" applyNumberFormat="1" applyFont="1" applyFill="1" applyProtection="1">
      <protection locked="0"/>
    </xf>
    <xf numFmtId="41" fontId="7" fillId="2" borderId="4" xfId="19" applyNumberFormat="1" applyFont="1" applyFill="1" applyBorder="1" applyAlignment="1"/>
    <xf numFmtId="41" fontId="7" fillId="2" borderId="3" xfId="19" applyNumberFormat="1" applyFont="1" applyFill="1" applyBorder="1" applyAlignment="1"/>
    <xf numFmtId="41" fontId="7" fillId="2" borderId="2" xfId="19" applyNumberFormat="1" applyFont="1" applyFill="1" applyBorder="1" applyAlignment="1"/>
    <xf numFmtId="41" fontId="7" fillId="2" borderId="0" xfId="18" applyNumberFormat="1" applyFont="1" applyFill="1" applyAlignment="1">
      <alignment vertical="top"/>
    </xf>
    <xf numFmtId="41" fontId="8" fillId="2" borderId="0" xfId="19" applyNumberFormat="1" applyFont="1" applyFill="1" applyAlignment="1"/>
    <xf numFmtId="0" fontId="7" fillId="2" borderId="0" xfId="17" applyNumberFormat="1" applyFont="1" applyFill="1" applyBorder="1" applyAlignment="1">
      <alignment vertical="top"/>
    </xf>
    <xf numFmtId="41" fontId="8" fillId="2" borderId="2" xfId="19" applyNumberFormat="1" applyFont="1" applyFill="1" applyBorder="1" applyAlignment="1"/>
    <xf numFmtId="0" fontId="18" fillId="2" borderId="0" xfId="17" applyNumberFormat="1" applyFont="1" applyFill="1" applyBorder="1" applyAlignment="1" applyProtection="1">
      <alignment wrapText="1"/>
      <protection locked="0"/>
    </xf>
    <xf numFmtId="0" fontId="18" fillId="2" borderId="0" xfId="18" applyNumberFormat="1" applyFont="1" applyFill="1" applyAlignment="1"/>
    <xf numFmtId="0" fontId="7" fillId="2" borderId="0" xfId="18" applyNumberFormat="1" applyFont="1" applyFill="1" applyBorder="1" applyAlignment="1">
      <alignment vertical="top"/>
    </xf>
    <xf numFmtId="0" fontId="17" fillId="2" borderId="0" xfId="18" applyNumberFormat="1" applyFont="1" applyFill="1" applyAlignment="1">
      <alignment vertical="top"/>
    </xf>
    <xf numFmtId="0" fontId="5" fillId="2" borderId="0" xfId="1" applyNumberFormat="1" applyFont="1" applyFill="1" applyBorder="1" applyAlignment="1">
      <alignment wrapText="1"/>
    </xf>
    <xf numFmtId="0" fontId="7" fillId="2" borderId="0" xfId="17" applyNumberFormat="1" applyFont="1" applyFill="1" applyBorder="1" applyAlignment="1">
      <alignment horizontal="left" vertical="top"/>
    </xf>
    <xf numFmtId="0" fontId="3" fillId="2" borderId="0" xfId="0" applyNumberFormat="1" applyFont="1" applyFill="1" applyAlignment="1">
      <alignment vertical="top" wrapText="1"/>
    </xf>
    <xf numFmtId="0" fontId="3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left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horizontal="left" vertical="top"/>
    </xf>
    <xf numFmtId="0" fontId="8" fillId="2" borderId="0" xfId="1" applyNumberFormat="1" applyFont="1" applyFill="1" applyBorder="1" applyAlignment="1">
      <alignment horizontal="center" wrapText="1"/>
    </xf>
    <xf numFmtId="0" fontId="8" fillId="2" borderId="0" xfId="1" applyNumberFormat="1" applyFont="1" applyFill="1" applyBorder="1" applyAlignment="1">
      <alignment horizontal="center"/>
    </xf>
    <xf numFmtId="0" fontId="7" fillId="2" borderId="0" xfId="1" applyNumberFormat="1" applyFont="1" applyFill="1" applyBorder="1" applyAlignment="1">
      <alignment horizontal="center"/>
    </xf>
    <xf numFmtId="0" fontId="5" fillId="2" borderId="0" xfId="1" applyNumberFormat="1" applyFont="1" applyFill="1" applyBorder="1" applyAlignment="1">
      <alignment horizontal="center" wrapText="1"/>
    </xf>
    <xf numFmtId="0" fontId="5" fillId="2" borderId="0" xfId="1" applyNumberFormat="1" applyFont="1" applyFill="1" applyBorder="1" applyAlignment="1">
      <alignment horizontal="center"/>
    </xf>
    <xf numFmtId="0" fontId="7" fillId="2" borderId="0" xfId="11" applyNumberFormat="1" applyFont="1" applyFill="1" applyBorder="1" applyAlignment="1">
      <alignment horizontal="center" wrapText="1"/>
    </xf>
    <xf numFmtId="0" fontId="8" fillId="2" borderId="0" xfId="11" applyNumberFormat="1" applyFont="1" applyFill="1" applyBorder="1" applyAlignment="1">
      <alignment horizontal="center" wrapText="1"/>
    </xf>
    <xf numFmtId="0" fontId="8" fillId="2" borderId="0" xfId="11" applyNumberFormat="1" applyFont="1" applyFill="1" applyBorder="1" applyAlignment="1">
      <alignment horizontal="center"/>
    </xf>
    <xf numFmtId="0" fontId="15" fillId="0" borderId="0" xfId="0" applyNumberFormat="1" applyFont="1" applyAlignment="1">
      <alignment horizontal="center"/>
    </xf>
    <xf numFmtId="0" fontId="8" fillId="0" borderId="0" xfId="11" applyNumberFormat="1" applyFont="1" applyBorder="1" applyAlignment="1">
      <alignment horizontal="center" wrapText="1"/>
    </xf>
  </cellXfs>
  <cellStyles count="20">
    <cellStyle name="Comma 2" xfId="3"/>
    <cellStyle name="Normal" xfId="0" builtinId="0"/>
    <cellStyle name="Обычный 2" xfId="7"/>
    <cellStyle name="Обычный 2 3 2" xfId="8"/>
    <cellStyle name="Обычный 2 3 2 2" xfId="10"/>
    <cellStyle name="Обычный 21 2 2" xfId="16"/>
    <cellStyle name="Обычный 3" xfId="17"/>
    <cellStyle name="Обычный 4" xfId="15"/>
    <cellStyle name="Обычный_Alfa Bank_ FS_2008_rus_1" xfId="1"/>
    <cellStyle name="Стиль 1" xfId="11"/>
    <cellStyle name="Финансовый 2 3 2" xfId="6"/>
    <cellStyle name="Финансовый 2 3 2 2" xfId="9"/>
    <cellStyle name="Финансовый 2 3 2 3" xfId="13"/>
    <cellStyle name="Финансовый 2 3 4" xfId="18"/>
    <cellStyle name="Финансовый 2 4 2" xfId="2"/>
    <cellStyle name="Финансовый 2 4 2 2" xfId="12"/>
    <cellStyle name="Финансовый 2 9" xfId="19"/>
    <cellStyle name="Финансовый 3" xfId="5"/>
    <cellStyle name="Финансовый 3 2 2" xfId="14"/>
    <cellStyle name="Финансовый_Alfa Bank_ FS_2008_rus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2619368</xdr:colOff>
      <xdr:row>0</xdr:row>
      <xdr:rowOff>83342</xdr:rowOff>
    </xdr:from>
    <xdr:to>
      <xdr:col>1</xdr:col>
      <xdr:colOff>38093</xdr:colOff>
      <xdr:row>5</xdr:row>
      <xdr:rowOff>1346</xdr:rowOff>
    </xdr:to>
    <xdr:pic>
      <xdr:nvPicPr>
        <xdr:cNvPr id="2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368" y="83342"/>
          <a:ext cx="1800225" cy="8705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2947153</xdr:colOff>
      <xdr:row>0</xdr:row>
      <xdr:rowOff>95248</xdr:rowOff>
    </xdr:from>
    <xdr:to>
      <xdr:col>0</xdr:col>
      <xdr:colOff>4747378</xdr:colOff>
      <xdr:row>5</xdr:row>
      <xdr:rowOff>13252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7153" y="95248"/>
          <a:ext cx="1800225" cy="870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638744</xdr:colOff>
      <xdr:row>0</xdr:row>
      <xdr:rowOff>95248</xdr:rowOff>
    </xdr:from>
    <xdr:to>
      <xdr:col>2</xdr:col>
      <xdr:colOff>1195116</xdr:colOff>
      <xdr:row>5</xdr:row>
      <xdr:rowOff>13252</xdr:rowOff>
    </xdr:to>
    <xdr:pic>
      <xdr:nvPicPr>
        <xdr:cNvPr id="2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44" y="95248"/>
          <a:ext cx="1804147" cy="870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_v/AppData/Local/Temp/&#1044;&#1077;&#1087;.%20&#1087;&#1086;&#1088;&#1090;&#1092;&#1077;&#1083;&#1100;%20&#1079;&#1072;%2021.11.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Депозитный портфель"/>
      <sheetName val="XLR_NoRangeSheet"/>
    </sheetNames>
    <sheetDataSet>
      <sheetData sheetId="0"/>
      <sheetData sheetId="1"/>
      <sheetData sheetId="2">
        <row r="6">
          <cell r="B6" t="str">
            <v xml:space="preserve"> за 21.11.2011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8"/>
  <sheetViews>
    <sheetView view="pageBreakPreview" zoomScale="80" zoomScaleNormal="80" zoomScaleSheetLayoutView="80" workbookViewId="0">
      <selection activeCell="B11" sqref="B11"/>
    </sheetView>
  </sheetViews>
  <sheetFormatPr defaultColWidth="0" defaultRowHeight="0" customHeight="1" zeroHeight="1" x14ac:dyDescent="0.25"/>
  <cols>
    <col min="1" max="1" width="65.7109375" style="2" customWidth="1"/>
    <col min="2" max="2" width="7.28515625" style="2" customWidth="1"/>
    <col min="3" max="4" width="19.7109375" style="2" customWidth="1"/>
    <col min="5" max="16384" width="0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x14ac:dyDescent="0.25">
      <c r="A6" s="1"/>
      <c r="B6" s="1"/>
      <c r="C6" s="1"/>
      <c r="D6" s="1"/>
    </row>
    <row r="7" spans="1:4" ht="15" customHeight="1" x14ac:dyDescent="0.25">
      <c r="A7" s="124" t="s">
        <v>0</v>
      </c>
      <c r="B7" s="124"/>
      <c r="C7" s="124"/>
      <c r="D7" s="124"/>
    </row>
    <row r="8" spans="1:4" ht="15" x14ac:dyDescent="0.25">
      <c r="A8" s="125" t="str">
        <f>CONCATENATE("по состоянию на ",DAY(C10)," ",CHOOSE(MONTH(C10),"января","февраля","марта","апреля","мая","июня","июля","августа","сентября","октября","ноября","декабря")," ",YEAR(C10)," года")</f>
        <v>по состоянию на 31 марта 2024 года</v>
      </c>
      <c r="B8" s="125"/>
      <c r="C8" s="3"/>
      <c r="D8" s="3"/>
    </row>
    <row r="9" spans="1:4" ht="15" x14ac:dyDescent="0.25">
      <c r="A9" s="1"/>
      <c r="B9" s="1"/>
      <c r="C9" s="1"/>
      <c r="D9" s="1"/>
    </row>
    <row r="10" spans="1:4" ht="15" x14ac:dyDescent="0.25">
      <c r="A10" s="121" t="s">
        <v>1</v>
      </c>
      <c r="B10" s="4"/>
      <c r="C10" s="5">
        <v>45382</v>
      </c>
      <c r="D10" s="5">
        <f>(YEAR(C10)-1900)*365+IF(((YEAR(C10)-1)/4)=ROUND((YEAR(C10)-1)/4,0),ROUND((YEAR(C10)-1900)/4,0)+1,ROUND((YEAR(C10)-1900)/4,0))</f>
        <v>45291</v>
      </c>
    </row>
    <row r="11" spans="1:4" ht="15" x14ac:dyDescent="0.25">
      <c r="A11" s="121"/>
      <c r="B11" s="126" t="s">
        <v>117</v>
      </c>
      <c r="C11" s="6" t="s">
        <v>2</v>
      </c>
      <c r="D11" s="6" t="s">
        <v>3</v>
      </c>
    </row>
    <row r="12" spans="1:4" ht="15" x14ac:dyDescent="0.25">
      <c r="A12" s="7" t="s">
        <v>4</v>
      </c>
      <c r="B12" s="7"/>
      <c r="C12" s="8"/>
      <c r="D12" s="8"/>
    </row>
    <row r="13" spans="1:4" ht="15" x14ac:dyDescent="0.25">
      <c r="A13" s="9" t="s">
        <v>5</v>
      </c>
      <c r="B13" s="129">
        <v>5</v>
      </c>
      <c r="C13" s="10">
        <v>198540906</v>
      </c>
      <c r="D13" s="11">
        <v>359164683</v>
      </c>
    </row>
    <row r="14" spans="1:4" ht="15" x14ac:dyDescent="0.25">
      <c r="A14" s="9" t="s">
        <v>6</v>
      </c>
      <c r="B14" s="129"/>
      <c r="C14" s="10">
        <v>398748</v>
      </c>
      <c r="D14" s="11">
        <v>569736</v>
      </c>
    </row>
    <row r="15" spans="1:4" ht="15" x14ac:dyDescent="0.25">
      <c r="A15" s="9" t="s">
        <v>7</v>
      </c>
      <c r="B15" s="129">
        <v>6</v>
      </c>
      <c r="C15" s="10">
        <v>18847699</v>
      </c>
      <c r="D15" s="11">
        <v>19436265</v>
      </c>
    </row>
    <row r="16" spans="1:4" ht="15" x14ac:dyDescent="0.25">
      <c r="A16" s="12" t="s">
        <v>9</v>
      </c>
      <c r="B16" s="128">
        <v>7</v>
      </c>
      <c r="C16" s="10">
        <v>2203185</v>
      </c>
      <c r="D16" s="11">
        <v>2285245</v>
      </c>
    </row>
    <row r="17" spans="1:4" ht="15" x14ac:dyDescent="0.25">
      <c r="A17" s="9" t="s">
        <v>10</v>
      </c>
      <c r="B17" s="129">
        <v>8</v>
      </c>
      <c r="C17" s="10">
        <v>474473255</v>
      </c>
      <c r="D17" s="13">
        <v>484648251</v>
      </c>
    </row>
    <row r="18" spans="1:4" ht="15" x14ac:dyDescent="0.25">
      <c r="A18" s="9" t="s">
        <v>11</v>
      </c>
      <c r="B18" s="129">
        <v>9</v>
      </c>
      <c r="C18" s="10">
        <v>1154899973</v>
      </c>
      <c r="D18" s="11">
        <v>1072284761</v>
      </c>
    </row>
    <row r="19" spans="1:4" ht="15" x14ac:dyDescent="0.25">
      <c r="A19" s="9" t="s">
        <v>12</v>
      </c>
      <c r="B19" s="129">
        <v>10</v>
      </c>
      <c r="C19" s="10">
        <v>18448812</v>
      </c>
      <c r="D19" s="11">
        <v>18630125</v>
      </c>
    </row>
    <row r="20" spans="1:4" ht="15" x14ac:dyDescent="0.25">
      <c r="A20" s="9" t="s">
        <v>13</v>
      </c>
      <c r="B20" s="129">
        <v>11</v>
      </c>
      <c r="C20" s="10">
        <v>25927504</v>
      </c>
      <c r="D20" s="11">
        <v>25571408</v>
      </c>
    </row>
    <row r="21" spans="1:4" ht="15" x14ac:dyDescent="0.25">
      <c r="A21" s="9" t="s">
        <v>14</v>
      </c>
      <c r="B21" s="129">
        <v>12</v>
      </c>
      <c r="C21" s="10">
        <v>1424846</v>
      </c>
      <c r="D21" s="11">
        <v>1312585</v>
      </c>
    </row>
    <row r="22" spans="1:4" ht="15" x14ac:dyDescent="0.25">
      <c r="A22" s="9" t="s">
        <v>15</v>
      </c>
      <c r="B22" s="129">
        <v>26</v>
      </c>
      <c r="C22" s="10">
        <v>278929</v>
      </c>
      <c r="D22" s="11">
        <v>278497</v>
      </c>
    </row>
    <row r="23" spans="1:4" ht="15" x14ac:dyDescent="0.25">
      <c r="A23" s="9" t="s">
        <v>16</v>
      </c>
      <c r="B23" s="129">
        <v>13</v>
      </c>
      <c r="C23" s="10">
        <v>60356036</v>
      </c>
      <c r="D23" s="14">
        <v>60086879</v>
      </c>
    </row>
    <row r="24" spans="1:4" ht="15.75" thickBot="1" x14ac:dyDescent="0.3">
      <c r="A24" s="15" t="s">
        <v>17</v>
      </c>
      <c r="B24" s="130"/>
      <c r="C24" s="16">
        <f>SUM(C13:C23)</f>
        <v>1955799893</v>
      </c>
      <c r="D24" s="17">
        <f>SUM(D13:D23)</f>
        <v>2044268435</v>
      </c>
    </row>
    <row r="25" spans="1:4" ht="15.75" thickTop="1" x14ac:dyDescent="0.25">
      <c r="A25" s="18"/>
      <c r="B25" s="131"/>
      <c r="C25" s="19"/>
      <c r="D25" s="19"/>
    </row>
    <row r="26" spans="1:4" ht="15" x14ac:dyDescent="0.25">
      <c r="A26" s="15" t="s">
        <v>18</v>
      </c>
      <c r="B26" s="130"/>
      <c r="C26" s="10"/>
      <c r="D26" s="11"/>
    </row>
    <row r="27" spans="1:4" ht="15" x14ac:dyDescent="0.25">
      <c r="A27" s="9" t="s">
        <v>19</v>
      </c>
      <c r="B27" s="129">
        <v>14</v>
      </c>
      <c r="C27" s="10">
        <v>1279361861</v>
      </c>
      <c r="D27" s="11">
        <v>1320647888</v>
      </c>
    </row>
    <row r="28" spans="1:4" ht="15" x14ac:dyDescent="0.25">
      <c r="A28" s="9" t="s">
        <v>20</v>
      </c>
      <c r="B28" s="129">
        <v>15</v>
      </c>
      <c r="C28" s="10">
        <v>56625642</v>
      </c>
      <c r="D28" s="11">
        <v>66189589</v>
      </c>
    </row>
    <row r="29" spans="1:4" ht="15" x14ac:dyDescent="0.25">
      <c r="A29" s="9" t="s">
        <v>21</v>
      </c>
      <c r="B29" s="129">
        <v>23</v>
      </c>
      <c r="C29" s="10">
        <v>67052</v>
      </c>
      <c r="D29" s="11">
        <v>18806</v>
      </c>
    </row>
    <row r="30" spans="1:4" ht="15" x14ac:dyDescent="0.25">
      <c r="A30" s="9" t="s">
        <v>22</v>
      </c>
      <c r="B30" s="129"/>
      <c r="C30" s="10">
        <v>65401084</v>
      </c>
      <c r="D30" s="20">
        <v>135220722</v>
      </c>
    </row>
    <row r="31" spans="1:4" ht="15" x14ac:dyDescent="0.25">
      <c r="A31" s="9" t="s">
        <v>23</v>
      </c>
      <c r="B31" s="129">
        <v>16</v>
      </c>
      <c r="C31" s="10">
        <v>220916029</v>
      </c>
      <c r="D31" s="20">
        <v>218801597</v>
      </c>
    </row>
    <row r="32" spans="1:4" ht="15" x14ac:dyDescent="0.25">
      <c r="A32" s="9" t="s">
        <v>24</v>
      </c>
      <c r="B32" s="129">
        <v>16</v>
      </c>
      <c r="C32" s="10">
        <v>119033813</v>
      </c>
      <c r="D32" s="20">
        <v>114732911</v>
      </c>
    </row>
    <row r="33" spans="1:4" ht="15" x14ac:dyDescent="0.25">
      <c r="A33" s="9" t="s">
        <v>25</v>
      </c>
      <c r="B33" s="129"/>
      <c r="C33" s="10">
        <v>11903502</v>
      </c>
      <c r="D33" s="20">
        <v>9930722</v>
      </c>
    </row>
    <row r="34" spans="1:4" ht="15" x14ac:dyDescent="0.25">
      <c r="A34" s="9" t="s">
        <v>26</v>
      </c>
      <c r="B34" s="129">
        <v>17</v>
      </c>
      <c r="C34" s="10">
        <v>22571038</v>
      </c>
      <c r="D34" s="21">
        <v>15621423</v>
      </c>
    </row>
    <row r="35" spans="1:4" ht="15" x14ac:dyDescent="0.25">
      <c r="A35" s="15" t="s">
        <v>27</v>
      </c>
      <c r="B35" s="130"/>
      <c r="C35" s="22">
        <f>SUM(C27:C34)</f>
        <v>1775880021</v>
      </c>
      <c r="D35" s="23">
        <f>SUM(D27:D34)</f>
        <v>1881163658</v>
      </c>
    </row>
    <row r="36" spans="1:4" ht="15" x14ac:dyDescent="0.25">
      <c r="A36" s="24"/>
      <c r="B36" s="132"/>
      <c r="C36" s="19"/>
      <c r="D36" s="20"/>
    </row>
    <row r="37" spans="1:4" ht="15" x14ac:dyDescent="0.25">
      <c r="A37" s="15" t="s">
        <v>28</v>
      </c>
      <c r="B37" s="130"/>
      <c r="C37" s="19"/>
      <c r="D37" s="20"/>
    </row>
    <row r="38" spans="1:4" ht="15" x14ac:dyDescent="0.25">
      <c r="A38" s="9" t="s">
        <v>29</v>
      </c>
      <c r="B38" s="129">
        <v>18</v>
      </c>
      <c r="C38" s="10">
        <v>222554069</v>
      </c>
      <c r="D38" s="11">
        <v>222554069</v>
      </c>
    </row>
    <row r="39" spans="1:4" ht="15" x14ac:dyDescent="0.25">
      <c r="A39" s="9" t="s">
        <v>30</v>
      </c>
      <c r="B39" s="129"/>
      <c r="C39" s="10">
        <v>930815</v>
      </c>
      <c r="D39" s="11">
        <v>-3574425</v>
      </c>
    </row>
    <row r="40" spans="1:4" ht="15" x14ac:dyDescent="0.25">
      <c r="A40" s="9" t="s">
        <v>31</v>
      </c>
      <c r="B40" s="129"/>
      <c r="C40" s="25">
        <v>-43565012</v>
      </c>
      <c r="D40" s="14">
        <v>-55874867</v>
      </c>
    </row>
    <row r="41" spans="1:4" ht="15" x14ac:dyDescent="0.25">
      <c r="A41" s="15" t="s">
        <v>32</v>
      </c>
      <c r="B41" s="130"/>
      <c r="C41" s="22">
        <f>SUM(C38:C40)</f>
        <v>179919872</v>
      </c>
      <c r="D41" s="23">
        <f>SUM(D38:D40)</f>
        <v>163104777</v>
      </c>
    </row>
    <row r="42" spans="1:4" ht="15.75" thickBot="1" x14ac:dyDescent="0.3">
      <c r="A42" s="15" t="s">
        <v>33</v>
      </c>
      <c r="B42" s="130"/>
      <c r="C42" s="16">
        <f>C35+C41</f>
        <v>1955799893</v>
      </c>
      <c r="D42" s="17">
        <f>D35+D41</f>
        <v>2044268435</v>
      </c>
    </row>
    <row r="43" spans="1:4" ht="15.75" thickTop="1" x14ac:dyDescent="0.25">
      <c r="A43" s="26"/>
      <c r="B43" s="26"/>
      <c r="C43" s="27"/>
      <c r="D43" s="27"/>
    </row>
    <row r="44" spans="1:4" ht="15" x14ac:dyDescent="0.25">
      <c r="A44" s="26"/>
      <c r="B44" s="26"/>
      <c r="C44" s="27"/>
      <c r="D44" s="27"/>
    </row>
    <row r="45" spans="1:4" ht="15" x14ac:dyDescent="0.25">
      <c r="A45" s="28"/>
      <c r="B45" s="28"/>
      <c r="C45" s="1"/>
      <c r="D45" s="1"/>
    </row>
    <row r="46" spans="1:4" ht="15" x14ac:dyDescent="0.25">
      <c r="A46" s="29" t="s">
        <v>34</v>
      </c>
      <c r="B46" s="29"/>
      <c r="C46" s="29" t="s">
        <v>34</v>
      </c>
      <c r="D46" s="29"/>
    </row>
    <row r="47" spans="1:4" ht="15" x14ac:dyDescent="0.25">
      <c r="A47" s="30" t="s">
        <v>35</v>
      </c>
      <c r="B47" s="30"/>
      <c r="C47" s="30" t="s">
        <v>36</v>
      </c>
      <c r="D47" s="30"/>
    </row>
    <row r="48" spans="1:4" ht="15" x14ac:dyDescent="0.25">
      <c r="A48" s="31" t="s">
        <v>37</v>
      </c>
      <c r="B48" s="31"/>
      <c r="C48" s="32" t="s">
        <v>38</v>
      </c>
      <c r="D48" s="30"/>
    </row>
    <row r="49" spans="1:4" ht="15" x14ac:dyDescent="0.25">
      <c r="A49" s="1"/>
      <c r="B49" s="1"/>
      <c r="C49" s="1"/>
      <c r="D49" s="1"/>
    </row>
    <row r="50" spans="1:4" ht="15" hidden="1" customHeight="1" x14ac:dyDescent="0.25"/>
    <row r="51" spans="1:4" ht="15" hidden="1" customHeight="1" x14ac:dyDescent="0.25"/>
    <row r="52" spans="1:4" ht="15" hidden="1" customHeight="1" x14ac:dyDescent="0.25"/>
    <row r="53" spans="1:4" ht="15" hidden="1" customHeight="1" x14ac:dyDescent="0.25"/>
    <row r="54" spans="1:4" ht="15" hidden="1" customHeight="1" x14ac:dyDescent="0.25"/>
    <row r="55" spans="1:4" ht="15" customHeight="1" x14ac:dyDescent="0.25"/>
    <row r="56" spans="1:4" ht="15" customHeight="1" x14ac:dyDescent="0.25"/>
    <row r="57" spans="1:4" ht="15" customHeight="1" x14ac:dyDescent="0.25"/>
    <row r="58" spans="1:4" ht="15" customHeight="1" x14ac:dyDescent="0.25"/>
  </sheetData>
  <mergeCells count="1">
    <mergeCell ref="A10:A11"/>
  </mergeCells>
  <printOptions horizontalCentered="1"/>
  <pageMargins left="0.25" right="0.25" top="0.75" bottom="0.75" header="0.3" footer="0.3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637"/>
  <sheetViews>
    <sheetView view="pageBreakPreview" zoomScale="80" zoomScaleNormal="80" zoomScaleSheetLayoutView="80" workbookViewId="0">
      <selection activeCell="B11" sqref="B11"/>
    </sheetView>
  </sheetViews>
  <sheetFormatPr defaultColWidth="0" defaultRowHeight="0" customHeight="1" zeroHeight="1" x14ac:dyDescent="0.25"/>
  <cols>
    <col min="1" max="1" width="65.7109375" style="2" customWidth="1"/>
    <col min="2" max="2" width="8.140625" style="2" customWidth="1"/>
    <col min="3" max="4" width="19.7109375" style="2" customWidth="1"/>
    <col min="5" max="16384" width="9.140625" style="2" hidden="1"/>
  </cols>
  <sheetData>
    <row r="1" spans="1:4" ht="15" x14ac:dyDescent="0.25">
      <c r="A1" s="1"/>
      <c r="B1" s="1"/>
      <c r="C1" s="1"/>
      <c r="D1" s="1"/>
    </row>
    <row r="2" spans="1:4" ht="15" x14ac:dyDescent="0.25">
      <c r="A2" s="1"/>
      <c r="B2" s="1"/>
      <c r="C2" s="1"/>
      <c r="D2" s="1"/>
    </row>
    <row r="3" spans="1:4" ht="15" x14ac:dyDescent="0.25">
      <c r="A3" s="1"/>
      <c r="B3" s="1"/>
      <c r="C3" s="1"/>
      <c r="D3" s="1"/>
    </row>
    <row r="4" spans="1:4" ht="15" x14ac:dyDescent="0.25">
      <c r="A4" s="1"/>
      <c r="B4" s="1"/>
      <c r="C4" s="1"/>
      <c r="D4" s="1"/>
    </row>
    <row r="5" spans="1:4" ht="15" x14ac:dyDescent="0.25">
      <c r="A5" s="1"/>
      <c r="B5" s="1"/>
      <c r="C5" s="1"/>
      <c r="D5" s="1"/>
    </row>
    <row r="6" spans="1:4" ht="15" x14ac:dyDescent="0.25">
      <c r="A6" s="1"/>
      <c r="B6" s="1"/>
      <c r="C6" s="1"/>
      <c r="D6" s="1"/>
    </row>
    <row r="7" spans="1:4" ht="15" customHeight="1" x14ac:dyDescent="0.25">
      <c r="A7" s="124" t="str">
        <f>CONCATENATE("Промежуточный сокращенный консолидированный отчет о совокупном доходе за",IF(MONTH(C10)=12," год"," период"),", ")</f>
        <v xml:space="preserve">Промежуточный сокращенный консолидированный отчет о совокупном доходе за период, </v>
      </c>
      <c r="B7" s="124"/>
      <c r="C7" s="123"/>
      <c r="D7" s="123"/>
    </row>
    <row r="8" spans="1:4" ht="15" x14ac:dyDescent="0.25">
      <c r="A8" s="127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31 марта 2024 года</v>
      </c>
      <c r="B8" s="127"/>
      <c r="C8" s="3"/>
      <c r="D8" s="3"/>
    </row>
    <row r="9" spans="1:4" ht="15" x14ac:dyDescent="0.25">
      <c r="A9" s="1"/>
      <c r="B9" s="1"/>
      <c r="C9" s="1"/>
      <c r="D9" s="1"/>
    </row>
    <row r="10" spans="1:4" ht="15" x14ac:dyDescent="0.25">
      <c r="A10" s="121" t="s">
        <v>1</v>
      </c>
      <c r="B10" s="4"/>
      <c r="C10" s="5">
        <v>45382</v>
      </c>
      <c r="D10" s="5">
        <f>IF((YEAR(C10)/4)=ROUND(YEAR(C10)/4,0),C10-366,C10-365)</f>
        <v>45016</v>
      </c>
    </row>
    <row r="11" spans="1:4" ht="15" x14ac:dyDescent="0.25">
      <c r="A11" s="121"/>
      <c r="B11" s="126" t="s">
        <v>117</v>
      </c>
      <c r="C11" s="6" t="s">
        <v>2</v>
      </c>
      <c r="D11" s="6" t="s">
        <v>2</v>
      </c>
    </row>
    <row r="12" spans="1:4" ht="30" x14ac:dyDescent="0.25">
      <c r="A12" s="12" t="s">
        <v>39</v>
      </c>
      <c r="B12" s="128">
        <v>20</v>
      </c>
      <c r="C12" s="33">
        <v>54936391</v>
      </c>
      <c r="D12" s="34">
        <v>42569183</v>
      </c>
    </row>
    <row r="13" spans="1:4" ht="15" x14ac:dyDescent="0.25">
      <c r="A13" s="12" t="s">
        <v>40</v>
      </c>
      <c r="B13" s="128">
        <v>20</v>
      </c>
      <c r="C13" s="33">
        <v>32064</v>
      </c>
      <c r="D13" s="34">
        <v>32495</v>
      </c>
    </row>
    <row r="14" spans="1:4" ht="15" x14ac:dyDescent="0.25">
      <c r="A14" s="9" t="s">
        <v>41</v>
      </c>
      <c r="B14" s="128">
        <v>20</v>
      </c>
      <c r="C14" s="33">
        <v>-34191124</v>
      </c>
      <c r="D14" s="35">
        <v>-28138618</v>
      </c>
    </row>
    <row r="15" spans="1:4" ht="15" x14ac:dyDescent="0.25">
      <c r="A15" s="15" t="s">
        <v>97</v>
      </c>
      <c r="B15" s="128"/>
      <c r="C15" s="36">
        <f>SUM(C12:C14)</f>
        <v>20777331</v>
      </c>
      <c r="D15" s="37">
        <f>SUM(D12:D14)</f>
        <v>14463060</v>
      </c>
    </row>
    <row r="16" spans="1:4" ht="15" x14ac:dyDescent="0.25">
      <c r="A16" s="12" t="s">
        <v>98</v>
      </c>
      <c r="B16" s="128">
        <v>27</v>
      </c>
      <c r="C16" s="38">
        <v>-7772412</v>
      </c>
      <c r="D16" s="35">
        <v>-8078445.4068734469</v>
      </c>
    </row>
    <row r="17" spans="1:4" ht="15" x14ac:dyDescent="0.25">
      <c r="A17" s="7" t="s">
        <v>42</v>
      </c>
      <c r="B17" s="128"/>
      <c r="C17" s="39">
        <f>SUM(C15:C16)</f>
        <v>13004919</v>
      </c>
      <c r="D17" s="40">
        <f>SUM(D15:D16)</f>
        <v>6384614.5931265531</v>
      </c>
    </row>
    <row r="18" spans="1:4" ht="15" x14ac:dyDescent="0.25">
      <c r="A18" s="9" t="s">
        <v>43</v>
      </c>
      <c r="B18" s="128">
        <v>21</v>
      </c>
      <c r="C18" s="33">
        <v>3731617</v>
      </c>
      <c r="D18" s="34">
        <v>4455143</v>
      </c>
    </row>
    <row r="19" spans="1:4" ht="15" x14ac:dyDescent="0.25">
      <c r="A19" s="9" t="s">
        <v>44</v>
      </c>
      <c r="B19" s="128">
        <v>21</v>
      </c>
      <c r="C19" s="33">
        <v>-1488944</v>
      </c>
      <c r="D19" s="34">
        <v>-677091</v>
      </c>
    </row>
    <row r="20" spans="1:4" ht="15" x14ac:dyDescent="0.25">
      <c r="A20" s="9" t="s">
        <v>99</v>
      </c>
      <c r="B20" s="128">
        <v>22</v>
      </c>
      <c r="C20" s="33">
        <v>5812960</v>
      </c>
      <c r="D20" s="34">
        <v>2883481.4068734469</v>
      </c>
    </row>
    <row r="21" spans="1:4" ht="15" x14ac:dyDescent="0.25">
      <c r="A21" s="12" t="s">
        <v>100</v>
      </c>
      <c r="B21" s="128"/>
      <c r="C21" s="33">
        <v>964813</v>
      </c>
      <c r="D21" s="34">
        <v>1651671</v>
      </c>
    </row>
    <row r="22" spans="1:4" ht="45" x14ac:dyDescent="0.25">
      <c r="A22" s="12" t="s">
        <v>101</v>
      </c>
      <c r="B22" s="128"/>
      <c r="C22" s="33">
        <v>564171</v>
      </c>
      <c r="D22" s="41">
        <v>5835</v>
      </c>
    </row>
    <row r="23" spans="1:4" ht="30" x14ac:dyDescent="0.25">
      <c r="A23" s="12" t="s">
        <v>102</v>
      </c>
      <c r="B23" s="128"/>
      <c r="C23" s="33">
        <v>0</v>
      </c>
      <c r="D23" s="41">
        <v>41146</v>
      </c>
    </row>
    <row r="24" spans="1:4" ht="15" x14ac:dyDescent="0.25">
      <c r="A24" s="12" t="s">
        <v>45</v>
      </c>
      <c r="B24" s="128"/>
      <c r="C24" s="33">
        <v>564840</v>
      </c>
      <c r="D24" s="41">
        <v>1367706</v>
      </c>
    </row>
    <row r="25" spans="1:4" ht="15" x14ac:dyDescent="0.25">
      <c r="A25" s="12" t="s">
        <v>103</v>
      </c>
      <c r="B25" s="128">
        <v>24</v>
      </c>
      <c r="C25" s="38">
        <v>630704</v>
      </c>
      <c r="D25" s="35">
        <v>532613</v>
      </c>
    </row>
    <row r="26" spans="1:4" ht="15" x14ac:dyDescent="0.25">
      <c r="A26" s="15" t="s">
        <v>46</v>
      </c>
      <c r="B26" s="128"/>
      <c r="C26" s="39">
        <f>SUM(C18:C25)</f>
        <v>10780161</v>
      </c>
      <c r="D26" s="40">
        <f>SUM(D18:D25)</f>
        <v>10260504.406873446</v>
      </c>
    </row>
    <row r="27" spans="1:4" ht="15" x14ac:dyDescent="0.25">
      <c r="A27" s="9" t="s">
        <v>47</v>
      </c>
      <c r="B27" s="128">
        <v>25</v>
      </c>
      <c r="C27" s="42">
        <v>-7865347</v>
      </c>
      <c r="D27" s="43">
        <v>-7643762</v>
      </c>
    </row>
    <row r="28" spans="1:4" ht="29.25" customHeight="1" x14ac:dyDescent="0.25">
      <c r="A28" s="12" t="s">
        <v>104</v>
      </c>
      <c r="B28" s="128"/>
      <c r="C28" s="33">
        <v>-19517</v>
      </c>
      <c r="D28" s="41">
        <v>-21126</v>
      </c>
    </row>
    <row r="29" spans="1:4" ht="45" x14ac:dyDescent="0.25">
      <c r="A29" s="12" t="s">
        <v>105</v>
      </c>
      <c r="B29" s="128"/>
      <c r="C29" s="42">
        <v>-802557</v>
      </c>
      <c r="D29" s="43">
        <v>-6578</v>
      </c>
    </row>
    <row r="30" spans="1:4" ht="15" x14ac:dyDescent="0.25">
      <c r="A30" s="12" t="s">
        <v>48</v>
      </c>
      <c r="B30" s="128"/>
      <c r="C30" s="42">
        <v>-815024</v>
      </c>
      <c r="D30" s="43">
        <v>-558644</v>
      </c>
    </row>
    <row r="31" spans="1:4" ht="15" x14ac:dyDescent="0.25">
      <c r="A31" s="15" t="s">
        <v>49</v>
      </c>
      <c r="B31" s="128"/>
      <c r="C31" s="36">
        <f>SUM(C27:C30)</f>
        <v>-9502445</v>
      </c>
      <c r="D31" s="37">
        <f>SUM(D27:D30)</f>
        <v>-8230110</v>
      </c>
    </row>
    <row r="32" spans="1:4" ht="15" x14ac:dyDescent="0.25">
      <c r="A32" s="15" t="s">
        <v>106</v>
      </c>
      <c r="B32" s="128"/>
      <c r="C32" s="33">
        <f>C17+C26+C31</f>
        <v>14282635</v>
      </c>
      <c r="D32" s="34">
        <f>D17+D26+D31</f>
        <v>8415009</v>
      </c>
    </row>
    <row r="33" spans="1:4" ht="15" x14ac:dyDescent="0.25">
      <c r="A33" s="9" t="s">
        <v>50</v>
      </c>
      <c r="B33" s="128">
        <v>26</v>
      </c>
      <c r="C33" s="33">
        <v>-1972780</v>
      </c>
      <c r="D33" s="34">
        <v>-636505</v>
      </c>
    </row>
    <row r="34" spans="1:4" ht="15" x14ac:dyDescent="0.25">
      <c r="A34" s="15" t="s">
        <v>107</v>
      </c>
      <c r="B34" s="128"/>
      <c r="C34" s="44">
        <f>SUM(C32:C33)</f>
        <v>12309855</v>
      </c>
      <c r="D34" s="45">
        <f>SUM(D32:D33)</f>
        <v>7778504</v>
      </c>
    </row>
    <row r="35" spans="1:4" ht="15" x14ac:dyDescent="0.25">
      <c r="A35" s="15" t="s">
        <v>51</v>
      </c>
      <c r="B35" s="128"/>
      <c r="C35" s="46"/>
      <c r="D35" s="47"/>
    </row>
    <row r="36" spans="1:4" ht="30" x14ac:dyDescent="0.25">
      <c r="A36" s="18" t="s">
        <v>52</v>
      </c>
      <c r="B36" s="128"/>
      <c r="C36" s="33"/>
      <c r="D36" s="34"/>
    </row>
    <row r="37" spans="1:4" ht="30" customHeight="1" x14ac:dyDescent="0.25">
      <c r="A37" s="12" t="s">
        <v>53</v>
      </c>
      <c r="B37" s="128"/>
      <c r="C37" s="33">
        <v>4852762</v>
      </c>
      <c r="D37" s="41">
        <v>1409630</v>
      </c>
    </row>
    <row r="38" spans="1:4" ht="43.5" customHeight="1" x14ac:dyDescent="0.25">
      <c r="A38" s="12" t="s">
        <v>54</v>
      </c>
      <c r="B38" s="128"/>
      <c r="C38" s="33">
        <v>216649</v>
      </c>
      <c r="D38" s="41">
        <v>-33925</v>
      </c>
    </row>
    <row r="39" spans="1:4" ht="45" x14ac:dyDescent="0.25">
      <c r="A39" s="12" t="s">
        <v>55</v>
      </c>
      <c r="B39" s="128"/>
      <c r="C39" s="48">
        <v>-564171</v>
      </c>
      <c r="D39" s="49">
        <v>-5835</v>
      </c>
    </row>
    <row r="40" spans="1:4" ht="15" x14ac:dyDescent="0.25">
      <c r="A40" s="15" t="s">
        <v>108</v>
      </c>
      <c r="B40" s="128"/>
      <c r="C40" s="44">
        <f>SUM(C37:C39)</f>
        <v>4505240</v>
      </c>
      <c r="D40" s="45">
        <f>SUM(D37:D39)</f>
        <v>1369870</v>
      </c>
    </row>
    <row r="41" spans="1:4" ht="15.75" thickBot="1" x14ac:dyDescent="0.3">
      <c r="A41" s="15" t="s">
        <v>109</v>
      </c>
      <c r="B41" s="128"/>
      <c r="C41" s="50">
        <f>C34+C40</f>
        <v>16815095</v>
      </c>
      <c r="D41" s="51">
        <f>D34+D40</f>
        <v>9148374</v>
      </c>
    </row>
    <row r="42" spans="1:4" ht="15.75" thickTop="1" x14ac:dyDescent="0.25">
      <c r="A42" s="15"/>
      <c r="B42" s="15"/>
      <c r="C42" s="52"/>
      <c r="D42" s="52"/>
    </row>
    <row r="43" spans="1:4" ht="15" x14ac:dyDescent="0.25">
      <c r="A43" s="15"/>
      <c r="B43" s="15"/>
      <c r="C43" s="52"/>
      <c r="D43" s="52"/>
    </row>
    <row r="44" spans="1:4" ht="15" x14ac:dyDescent="0.25">
      <c r="A44" s="15"/>
      <c r="B44" s="15"/>
      <c r="C44" s="52"/>
      <c r="D44" s="52"/>
    </row>
    <row r="45" spans="1:4" ht="15" x14ac:dyDescent="0.25">
      <c r="A45" s="29" t="s">
        <v>34</v>
      </c>
      <c r="B45" s="29"/>
      <c r="C45" s="29" t="s">
        <v>34</v>
      </c>
      <c r="D45" s="53"/>
    </row>
    <row r="46" spans="1:4" ht="15" x14ac:dyDescent="0.25">
      <c r="A46" s="30" t="s">
        <v>35</v>
      </c>
      <c r="B46" s="30"/>
      <c r="C46" s="30" t="s">
        <v>36</v>
      </c>
      <c r="D46" s="54"/>
    </row>
    <row r="47" spans="1:4" ht="15" x14ac:dyDescent="0.25">
      <c r="A47" s="31" t="s">
        <v>37</v>
      </c>
      <c r="B47" s="31"/>
      <c r="C47" s="30" t="s">
        <v>38</v>
      </c>
      <c r="D47" s="54"/>
    </row>
    <row r="48" spans="1:4" ht="15" x14ac:dyDescent="0.25">
      <c r="A48" s="1"/>
      <c r="B48" s="1"/>
      <c r="C48" s="1"/>
      <c r="D48" s="1"/>
    </row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637" spans="9:9" ht="0" hidden="1" customHeight="1" x14ac:dyDescent="0.25">
      <c r="I637" s="55">
        <f>Ф2_конс!C33</f>
        <v>-1972780</v>
      </c>
    </row>
  </sheetData>
  <mergeCells count="1">
    <mergeCell ref="A10:A11"/>
  </mergeCells>
  <printOptions horizontalCentered="1"/>
  <pageMargins left="0.25" right="0.25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06"/>
  <sheetViews>
    <sheetView tabSelected="1" view="pageBreakPreview" topLeftCell="A40" zoomScale="80" zoomScaleNormal="80" zoomScaleSheetLayoutView="80" workbookViewId="0">
      <selection activeCell="B26" sqref="B26"/>
    </sheetView>
  </sheetViews>
  <sheetFormatPr defaultColWidth="0" defaultRowHeight="15" customHeight="1" zeroHeight="1" x14ac:dyDescent="0.25"/>
  <cols>
    <col min="1" max="1" width="75.7109375" style="58" customWidth="1"/>
    <col min="2" max="2" width="8.140625" style="58" customWidth="1"/>
    <col min="3" max="4" width="19.7109375" style="65" customWidth="1"/>
    <col min="5" max="5" width="2.140625" style="58" hidden="1" customWidth="1"/>
    <col min="6" max="6" width="10" style="58" hidden="1" customWidth="1"/>
    <col min="7" max="16384" width="9.140625" style="58" hidden="1"/>
  </cols>
  <sheetData>
    <row r="1" spans="1:5" ht="15" customHeight="1" x14ac:dyDescent="0.25">
      <c r="A1" s="56"/>
      <c r="B1" s="56"/>
      <c r="C1" s="57"/>
      <c r="D1" s="57"/>
    </row>
    <row r="2" spans="1:5" ht="15" customHeight="1" x14ac:dyDescent="0.25">
      <c r="A2" s="56"/>
      <c r="B2" s="56"/>
      <c r="C2" s="57"/>
      <c r="D2" s="57"/>
    </row>
    <row r="3" spans="1:5" x14ac:dyDescent="0.25">
      <c r="A3" s="56"/>
      <c r="B3" s="56"/>
      <c r="C3" s="57"/>
      <c r="D3" s="57"/>
    </row>
    <row r="4" spans="1:5" x14ac:dyDescent="0.25">
      <c r="A4" s="56"/>
      <c r="B4" s="56"/>
      <c r="C4" s="57"/>
      <c r="D4" s="57"/>
    </row>
    <row r="5" spans="1:5" x14ac:dyDescent="0.25">
      <c r="A5" s="56"/>
      <c r="B5" s="56"/>
      <c r="C5" s="57"/>
      <c r="D5" s="57"/>
    </row>
    <row r="6" spans="1:5" x14ac:dyDescent="0.25">
      <c r="A6" s="56"/>
      <c r="B6" s="56"/>
      <c r="C6" s="57"/>
      <c r="D6" s="57"/>
    </row>
    <row r="7" spans="1:5" ht="15" customHeight="1" x14ac:dyDescent="0.25">
      <c r="A7" s="60" t="str">
        <f>CONCATENATE("Промежуточный сокращенный консолидированный отчет о движении денежных средств за",IF(MONTH(C10)=12," год"," период"),", ")</f>
        <v xml:space="preserve">Промежуточный сокращенный консолидированный отчет о движении денежных средств за период, </v>
      </c>
      <c r="B7" s="60"/>
      <c r="C7" s="59"/>
      <c r="D7" s="59"/>
    </row>
    <row r="8" spans="1:5" x14ac:dyDescent="0.25">
      <c r="A8" s="59" t="str">
        <f>CONCATENATE("закончившийся ",DAY(C10)," ",CHOOSE(MONTH(C10),"января","февраля","марта","апреля","мая","июня","июля","августа","сентября","октября","ноября","декабря")," ",YEAR(C10)," года")</f>
        <v>закончившийся 31 марта 2024 года</v>
      </c>
      <c r="B8" s="59"/>
      <c r="C8" s="59"/>
      <c r="D8" s="59"/>
      <c r="E8" s="59"/>
    </row>
    <row r="9" spans="1:5" x14ac:dyDescent="0.25">
      <c r="A9" s="60"/>
      <c r="B9" s="60"/>
      <c r="C9" s="59"/>
      <c r="D9" s="59"/>
      <c r="E9" s="59"/>
    </row>
    <row r="10" spans="1:5" x14ac:dyDescent="0.25">
      <c r="A10" s="61"/>
      <c r="B10" s="61"/>
      <c r="C10" s="5">
        <v>45382</v>
      </c>
      <c r="D10" s="5">
        <f>IF((YEAR(C10)/4)=ROUND(YEAR(C10)/4,0),C10-366,C10-365)</f>
        <v>45016</v>
      </c>
    </row>
    <row r="11" spans="1:5" x14ac:dyDescent="0.25">
      <c r="A11" s="62" t="s">
        <v>1</v>
      </c>
      <c r="B11" s="126" t="s">
        <v>117</v>
      </c>
      <c r="C11" s="63" t="s">
        <v>2</v>
      </c>
      <c r="D11" s="6" t="s">
        <v>2</v>
      </c>
    </row>
    <row r="12" spans="1:5" x14ac:dyDescent="0.25">
      <c r="A12" s="64" t="s">
        <v>56</v>
      </c>
      <c r="B12" s="133"/>
    </row>
    <row r="13" spans="1:5" x14ac:dyDescent="0.25">
      <c r="A13" s="66" t="s">
        <v>57</v>
      </c>
      <c r="B13" s="134"/>
      <c r="C13" s="67">
        <v>1255451</v>
      </c>
      <c r="D13" s="68">
        <v>1024500</v>
      </c>
    </row>
    <row r="14" spans="1:5" x14ac:dyDescent="0.25">
      <c r="A14" s="61" t="s">
        <v>58</v>
      </c>
      <c r="B14" s="135"/>
      <c r="C14" s="67">
        <v>194276</v>
      </c>
      <c r="D14" s="68">
        <v>426936</v>
      </c>
    </row>
    <row r="15" spans="1:5" ht="30" x14ac:dyDescent="0.25">
      <c r="A15" s="66" t="s">
        <v>59</v>
      </c>
      <c r="B15" s="134"/>
      <c r="C15" s="67">
        <v>6409408</v>
      </c>
      <c r="D15" s="68">
        <v>8103962</v>
      </c>
    </row>
    <row r="16" spans="1:5" ht="30" x14ac:dyDescent="0.25">
      <c r="A16" s="66" t="s">
        <v>60</v>
      </c>
      <c r="B16" s="134"/>
      <c r="C16" s="67">
        <v>1625100</v>
      </c>
      <c r="D16" s="68">
        <v>2928544</v>
      </c>
    </row>
    <row r="17" spans="1:4" x14ac:dyDescent="0.25">
      <c r="A17" s="66" t="s">
        <v>61</v>
      </c>
      <c r="B17" s="134"/>
      <c r="C17" s="67">
        <v>42216570</v>
      </c>
      <c r="D17" s="68">
        <v>25653496</v>
      </c>
    </row>
    <row r="18" spans="1:4" ht="30" x14ac:dyDescent="0.25">
      <c r="A18" s="66" t="s">
        <v>62</v>
      </c>
      <c r="B18" s="134"/>
      <c r="C18" s="67">
        <v>55887</v>
      </c>
      <c r="D18" s="68">
        <v>57440</v>
      </c>
    </row>
    <row r="19" spans="1:4" x14ac:dyDescent="0.25">
      <c r="A19" s="66" t="s">
        <v>63</v>
      </c>
      <c r="B19" s="134"/>
      <c r="C19" s="67">
        <v>-18287528</v>
      </c>
      <c r="D19" s="68">
        <v>-14280714</v>
      </c>
    </row>
    <row r="20" spans="1:4" x14ac:dyDescent="0.25">
      <c r="A20" s="66" t="s">
        <v>64</v>
      </c>
      <c r="B20" s="134"/>
      <c r="C20" s="67">
        <v>-511506</v>
      </c>
      <c r="D20" s="68">
        <v>-694317</v>
      </c>
    </row>
    <row r="21" spans="1:4" x14ac:dyDescent="0.25">
      <c r="A21" s="66" t="s">
        <v>65</v>
      </c>
      <c r="B21" s="134"/>
      <c r="C21" s="67">
        <v>-3675298</v>
      </c>
      <c r="D21" s="68">
        <v>-2433337</v>
      </c>
    </row>
    <row r="22" spans="1:4" x14ac:dyDescent="0.25">
      <c r="A22" s="66" t="s">
        <v>66</v>
      </c>
      <c r="B22" s="134"/>
      <c r="C22" s="67">
        <v>-4600460</v>
      </c>
      <c r="D22" s="68">
        <v>-3883014</v>
      </c>
    </row>
    <row r="23" spans="1:4" x14ac:dyDescent="0.25">
      <c r="A23" s="66" t="s">
        <v>67</v>
      </c>
      <c r="B23" s="134"/>
      <c r="C23" s="67">
        <v>-42895</v>
      </c>
      <c r="D23" s="68">
        <v>0</v>
      </c>
    </row>
    <row r="24" spans="1:4" x14ac:dyDescent="0.25">
      <c r="A24" s="66" t="s">
        <v>68</v>
      </c>
      <c r="B24" s="134"/>
      <c r="C24" s="67">
        <v>3674614</v>
      </c>
      <c r="D24" s="68">
        <v>4383688</v>
      </c>
    </row>
    <row r="25" spans="1:4" x14ac:dyDescent="0.25">
      <c r="A25" s="66" t="s">
        <v>69</v>
      </c>
      <c r="B25" s="134"/>
      <c r="C25" s="67">
        <v>-1488096</v>
      </c>
      <c r="D25" s="68">
        <v>-676233</v>
      </c>
    </row>
    <row r="26" spans="1:4" x14ac:dyDescent="0.25">
      <c r="A26" s="61" t="s">
        <v>110</v>
      </c>
      <c r="B26" s="135">
        <v>22</v>
      </c>
      <c r="C26" s="67">
        <v>6282389</v>
      </c>
      <c r="D26" s="68">
        <v>7105280</v>
      </c>
    </row>
    <row r="27" spans="1:4" x14ac:dyDescent="0.25">
      <c r="A27" s="66" t="s">
        <v>70</v>
      </c>
      <c r="B27" s="134"/>
      <c r="C27" s="67">
        <v>1013059</v>
      </c>
      <c r="D27" s="68">
        <v>1651671</v>
      </c>
    </row>
    <row r="28" spans="1:4" x14ac:dyDescent="0.25">
      <c r="A28" s="66" t="s">
        <v>111</v>
      </c>
      <c r="B28" s="134"/>
      <c r="C28" s="67">
        <v>522615</v>
      </c>
      <c r="D28" s="68">
        <v>303570</v>
      </c>
    </row>
    <row r="29" spans="1:4" x14ac:dyDescent="0.25">
      <c r="A29" s="66" t="s">
        <v>71</v>
      </c>
      <c r="B29" s="134"/>
      <c r="C29" s="67">
        <v>-7617673</v>
      </c>
      <c r="D29" s="68">
        <v>-7905534</v>
      </c>
    </row>
    <row r="30" spans="1:4" ht="30" x14ac:dyDescent="0.25">
      <c r="A30" s="64" t="s">
        <v>72</v>
      </c>
      <c r="B30" s="133"/>
      <c r="C30" s="69">
        <f>SUM(C13:C29)</f>
        <v>27025913</v>
      </c>
      <c r="D30" s="70">
        <f>SUM(D13:D29)</f>
        <v>21765938</v>
      </c>
    </row>
    <row r="31" spans="1:4" x14ac:dyDescent="0.25">
      <c r="A31" s="64"/>
      <c r="B31" s="133"/>
      <c r="C31" s="67"/>
      <c r="D31" s="68"/>
    </row>
    <row r="32" spans="1:4" x14ac:dyDescent="0.25">
      <c r="A32" s="71" t="str">
        <f>IF(C34&gt;=0,IF(D34&gt;=0,IF(C35&gt;=0,IF(D35&gt;=0,IF(C37&gt;=0,IF(D37&gt;=0,"Чистое уменьшение в операционных активах","Чистое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активах"),"Чистое уменьшение/(увеличение) в операционных активах"),IF(D34&lt;=0,IF(C35&lt;=0,IF(D35&lt;=0,IF(C37&lt;=0,IF(D37&lt;=0,"Чистое увеличение в операционных активах","Чистое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активах"),"Чистое (увеличение)/уменьшение в операционных активах"))</f>
        <v>Чистое уменьшение/(увеличение) в операционных активах</v>
      </c>
      <c r="B32" s="136"/>
      <c r="C32" s="72"/>
      <c r="D32" s="73"/>
    </row>
    <row r="33" spans="1:4" x14ac:dyDescent="0.25">
      <c r="A33" s="66" t="s">
        <v>6</v>
      </c>
      <c r="B33" s="134"/>
      <c r="C33" s="72">
        <v>177025</v>
      </c>
      <c r="D33" s="73">
        <v>87201</v>
      </c>
    </row>
    <row r="34" spans="1:4" x14ac:dyDescent="0.25">
      <c r="A34" s="66" t="s">
        <v>7</v>
      </c>
      <c r="B34" s="134"/>
      <c r="C34" s="72">
        <v>106940</v>
      </c>
      <c r="D34" s="73">
        <v>11368423</v>
      </c>
    </row>
    <row r="35" spans="1:4" x14ac:dyDescent="0.25">
      <c r="A35" s="66" t="s">
        <v>11</v>
      </c>
      <c r="B35" s="134"/>
      <c r="C35" s="72">
        <v>-96973864</v>
      </c>
      <c r="D35" s="73">
        <v>59414076</v>
      </c>
    </row>
    <row r="36" spans="1:4" x14ac:dyDescent="0.25">
      <c r="A36" s="66" t="s">
        <v>16</v>
      </c>
      <c r="B36" s="134"/>
      <c r="C36" s="72">
        <v>-176428</v>
      </c>
      <c r="D36" s="73">
        <v>925763</v>
      </c>
    </row>
    <row r="37" spans="1:4" x14ac:dyDescent="0.25">
      <c r="A37" s="66" t="s">
        <v>8</v>
      </c>
      <c r="B37" s="134"/>
      <c r="C37" s="72">
        <v>0</v>
      </c>
      <c r="D37" s="73">
        <v>-5817</v>
      </c>
    </row>
    <row r="38" spans="1:4" x14ac:dyDescent="0.25">
      <c r="A38" s="71" t="str">
        <f>IF(C39&gt;=0,IF(D39&gt;=0,IF(C40&gt;=0,IF(D40&gt;=0,IF(C41&gt;=0,IF(D41&gt;=0,IF(C42&gt;=0,IF(D42&gt;=0,"Чистое увеличение в операционных обязательствах","Чистое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обязательствах"),"Чистое увеличение/(уменьшение) в операционных обязательствах"),IF(D39&lt;=0,IF(C40&lt;=0,IF(D40&lt;=0,IF(C41&lt;=0,IF(D41&lt;=0,IF(C42&lt;=0,IF(D42&lt;=0,"Чистое уменьшение в операционных обязательствах","Чистое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обязательствах"),"Чистое (уменьшение)/увеличение в операционных обязательствах"))</f>
        <v>Чистое (уменьшение)/увеличение в операционных обязательствах</v>
      </c>
      <c r="B38" s="136"/>
      <c r="C38" s="67"/>
      <c r="D38" s="68"/>
    </row>
    <row r="39" spans="1:4" x14ac:dyDescent="0.25">
      <c r="A39" s="66" t="s">
        <v>19</v>
      </c>
      <c r="B39" s="134"/>
      <c r="C39" s="67">
        <v>-24255029</v>
      </c>
      <c r="D39" s="68">
        <v>-258622563</v>
      </c>
    </row>
    <row r="40" spans="1:4" x14ac:dyDescent="0.25">
      <c r="A40" s="66" t="s">
        <v>20</v>
      </c>
      <c r="B40" s="134"/>
      <c r="C40" s="67">
        <v>-9373855</v>
      </c>
      <c r="D40" s="68">
        <v>-1926879</v>
      </c>
    </row>
    <row r="41" spans="1:4" x14ac:dyDescent="0.25">
      <c r="A41" s="66" t="s">
        <v>73</v>
      </c>
      <c r="B41" s="134"/>
      <c r="C41" s="67">
        <v>-69802462</v>
      </c>
      <c r="D41" s="68">
        <v>-12838064</v>
      </c>
    </row>
    <row r="42" spans="1:4" x14ac:dyDescent="0.25">
      <c r="A42" s="66" t="s">
        <v>26</v>
      </c>
      <c r="B42" s="134"/>
      <c r="C42" s="67">
        <v>6678954</v>
      </c>
      <c r="D42" s="68">
        <v>4352583</v>
      </c>
    </row>
    <row r="43" spans="1:4" ht="30" x14ac:dyDescent="0.25">
      <c r="A43" s="64" t="s">
        <v>112</v>
      </c>
      <c r="B43" s="133"/>
      <c r="C43" s="69">
        <f>SUM(C30:C42)</f>
        <v>-166592806</v>
      </c>
      <c r="D43" s="70">
        <f>SUM(D30:D42)</f>
        <v>-175479339</v>
      </c>
    </row>
    <row r="44" spans="1:4" x14ac:dyDescent="0.25">
      <c r="A44" s="64"/>
      <c r="B44" s="133"/>
      <c r="C44" s="67"/>
      <c r="D44" s="68"/>
    </row>
    <row r="45" spans="1:4" x14ac:dyDescent="0.25">
      <c r="A45" s="66" t="s">
        <v>74</v>
      </c>
      <c r="B45" s="134"/>
      <c r="C45" s="67">
        <v>-432</v>
      </c>
      <c r="D45" s="68">
        <v>-2554</v>
      </c>
    </row>
    <row r="46" spans="1:4" x14ac:dyDescent="0.25">
      <c r="A46" s="64" t="s">
        <v>113</v>
      </c>
      <c r="B46" s="133"/>
      <c r="C46" s="74">
        <f>SUM(C43:C45)</f>
        <v>-166593238</v>
      </c>
      <c r="D46" s="75">
        <f>SUM(D43:D45)</f>
        <v>-175481893</v>
      </c>
    </row>
    <row r="47" spans="1:4" x14ac:dyDescent="0.25">
      <c r="A47" s="64"/>
      <c r="B47" s="133"/>
      <c r="C47" s="67"/>
      <c r="D47" s="68"/>
    </row>
    <row r="48" spans="1:4" x14ac:dyDescent="0.25">
      <c r="A48" s="64" t="s">
        <v>75</v>
      </c>
      <c r="B48" s="133"/>
      <c r="C48" s="72"/>
      <c r="D48" s="73"/>
    </row>
    <row r="49" spans="1:4" x14ac:dyDescent="0.25">
      <c r="A49" s="66" t="s">
        <v>76</v>
      </c>
      <c r="B49" s="134"/>
      <c r="C49" s="67">
        <v>-175097</v>
      </c>
      <c r="D49" s="68">
        <v>-200490</v>
      </c>
    </row>
    <row r="50" spans="1:4" x14ac:dyDescent="0.25">
      <c r="A50" s="66" t="s">
        <v>77</v>
      </c>
      <c r="B50" s="134"/>
      <c r="C50" s="67">
        <v>-210788</v>
      </c>
      <c r="D50" s="68">
        <v>-66128</v>
      </c>
    </row>
    <row r="51" spans="1:4" x14ac:dyDescent="0.25">
      <c r="A51" s="66" t="s">
        <v>78</v>
      </c>
      <c r="B51" s="134"/>
      <c r="C51" s="67">
        <v>178571</v>
      </c>
      <c r="D51" s="68">
        <v>82514</v>
      </c>
    </row>
    <row r="52" spans="1:4" ht="30" x14ac:dyDescent="0.25">
      <c r="A52" s="66" t="s">
        <v>79</v>
      </c>
      <c r="B52" s="134"/>
      <c r="C52" s="67">
        <v>-179706725</v>
      </c>
      <c r="D52" s="68">
        <v>-282642745</v>
      </c>
    </row>
    <row r="53" spans="1:4" ht="30" x14ac:dyDescent="0.25">
      <c r="A53" s="66" t="s">
        <v>80</v>
      </c>
      <c r="B53" s="134"/>
      <c r="C53" s="67">
        <v>162338908</v>
      </c>
      <c r="D53" s="68">
        <v>277335280</v>
      </c>
    </row>
    <row r="54" spans="1:4" ht="30" x14ac:dyDescent="0.25">
      <c r="A54" s="66" t="s">
        <v>81</v>
      </c>
      <c r="B54" s="134"/>
      <c r="C54" s="67">
        <v>0</v>
      </c>
      <c r="D54" s="68">
        <v>-156315452</v>
      </c>
    </row>
    <row r="55" spans="1:4" ht="30" x14ac:dyDescent="0.25">
      <c r="A55" s="66" t="s">
        <v>82</v>
      </c>
      <c r="B55" s="134"/>
      <c r="C55" s="67">
        <v>28286129</v>
      </c>
      <c r="D55" s="68">
        <v>147697058</v>
      </c>
    </row>
    <row r="56" spans="1:4" ht="16.5" customHeight="1" x14ac:dyDescent="0.25">
      <c r="A56" s="64" t="s">
        <v>114</v>
      </c>
      <c r="B56" s="133"/>
      <c r="C56" s="74">
        <f>SUM(C49:C55)</f>
        <v>10710998</v>
      </c>
      <c r="D56" s="75">
        <f>SUM(D49:D55)</f>
        <v>-14109963</v>
      </c>
    </row>
    <row r="57" spans="1:4" x14ac:dyDescent="0.25">
      <c r="A57" s="64"/>
      <c r="B57" s="133"/>
      <c r="C57" s="67"/>
      <c r="D57" s="68"/>
    </row>
    <row r="58" spans="1:4" x14ac:dyDescent="0.25">
      <c r="A58" s="64" t="s">
        <v>83</v>
      </c>
      <c r="B58" s="133"/>
      <c r="C58" s="72"/>
      <c r="D58" s="73"/>
    </row>
    <row r="59" spans="1:4" x14ac:dyDescent="0.25">
      <c r="A59" s="66" t="s">
        <v>84</v>
      </c>
      <c r="B59" s="134"/>
      <c r="C59" s="67">
        <v>6099607</v>
      </c>
      <c r="D59" s="68">
        <v>19276933</v>
      </c>
    </row>
    <row r="60" spans="1:4" x14ac:dyDescent="0.25">
      <c r="A60" s="66" t="s">
        <v>85</v>
      </c>
      <c r="B60" s="134"/>
      <c r="C60" s="67">
        <v>-6217331</v>
      </c>
      <c r="D60" s="68">
        <v>0</v>
      </c>
    </row>
    <row r="61" spans="1:4" x14ac:dyDescent="0.25">
      <c r="A61" s="76" t="s">
        <v>86</v>
      </c>
      <c r="B61" s="137"/>
      <c r="C61" s="67">
        <v>-75302</v>
      </c>
      <c r="D61" s="68">
        <v>-110113</v>
      </c>
    </row>
    <row r="62" spans="1:4" ht="30" x14ac:dyDescent="0.25">
      <c r="A62" s="64" t="s">
        <v>115</v>
      </c>
      <c r="B62" s="133"/>
      <c r="C62" s="69">
        <f>SUM(C59:C61)</f>
        <v>-193026</v>
      </c>
      <c r="D62" s="70">
        <f>SUM(D59:D61)</f>
        <v>19166820</v>
      </c>
    </row>
    <row r="63" spans="1:4" x14ac:dyDescent="0.25">
      <c r="A63" s="66" t="s">
        <v>87</v>
      </c>
      <c r="B63" s="134"/>
      <c r="C63" s="77">
        <v>-4629779</v>
      </c>
      <c r="D63" s="78">
        <v>-15763586</v>
      </c>
    </row>
    <row r="64" spans="1:4" x14ac:dyDescent="0.25">
      <c r="A64" s="66" t="s">
        <v>88</v>
      </c>
      <c r="B64" s="134"/>
      <c r="C64" s="77">
        <v>81268</v>
      </c>
      <c r="D64" s="78">
        <v>4888</v>
      </c>
    </row>
    <row r="65" spans="1:5" x14ac:dyDescent="0.25">
      <c r="A65" s="64" t="s">
        <v>116</v>
      </c>
      <c r="B65" s="133"/>
      <c r="C65" s="69">
        <f>SUM(C64,C63,C62,C56,C46)</f>
        <v>-160623777</v>
      </c>
      <c r="D65" s="70">
        <f>SUM(D64,D63,D62,D56,D46)</f>
        <v>-186183734</v>
      </c>
    </row>
    <row r="66" spans="1:5" x14ac:dyDescent="0.25">
      <c r="A66" s="66" t="str">
        <f>CONCATENATE("Денежные средства и их эквиваленты, на начало отчётного",IF(MONTH(Ф1_конс!C10)=12," года"," периода"))</f>
        <v>Денежные средства и их эквиваленты, на начало отчётного периода</v>
      </c>
      <c r="B66" s="134">
        <v>5</v>
      </c>
      <c r="C66" s="79">
        <v>359164683</v>
      </c>
      <c r="D66" s="80">
        <v>374507746</v>
      </c>
    </row>
    <row r="67" spans="1:5" ht="15.75" thickBot="1" x14ac:dyDescent="0.3">
      <c r="A67" s="64" t="str">
        <f>CONCATENATE("Денежные средства и их эквиваленты, на конец отчётного",IF(MONTH(Ф1_конс!C10)=12," года"," периода"))</f>
        <v>Денежные средства и их эквиваленты, на конец отчётного периода</v>
      </c>
      <c r="B67" s="133">
        <v>5</v>
      </c>
      <c r="C67" s="81">
        <f>SUM(C65:C66)</f>
        <v>198540906</v>
      </c>
      <c r="D67" s="82">
        <f>SUM(D65:D66)</f>
        <v>188324012</v>
      </c>
    </row>
    <row r="68" spans="1:5" ht="15.75" thickTop="1" x14ac:dyDescent="0.25">
      <c r="A68" s="83"/>
      <c r="B68" s="83"/>
      <c r="C68" s="84"/>
      <c r="D68" s="84"/>
    </row>
    <row r="69" spans="1:5" x14ac:dyDescent="0.25">
      <c r="A69" s="83"/>
      <c r="B69" s="83"/>
      <c r="C69" s="84"/>
      <c r="D69" s="84"/>
    </row>
    <row r="70" spans="1:5" x14ac:dyDescent="0.25">
      <c r="A70" s="85" t="s">
        <v>89</v>
      </c>
      <c r="B70" s="85"/>
      <c r="C70" s="86" t="s">
        <v>89</v>
      </c>
      <c r="E70" s="87"/>
    </row>
    <row r="71" spans="1:5" x14ac:dyDescent="0.25">
      <c r="A71" s="30" t="s">
        <v>35</v>
      </c>
      <c r="B71" s="30"/>
      <c r="C71" s="88" t="s">
        <v>36</v>
      </c>
      <c r="D71" s="89"/>
      <c r="E71" s="90"/>
    </row>
    <row r="72" spans="1:5" x14ac:dyDescent="0.25">
      <c r="A72" s="88" t="s">
        <v>37</v>
      </c>
      <c r="B72" s="88"/>
      <c r="C72" s="88" t="s">
        <v>38</v>
      </c>
      <c r="D72" s="89"/>
      <c r="E72" s="90"/>
    </row>
    <row r="73" spans="1:5" ht="15.75" hidden="1" customHeight="1" x14ac:dyDescent="0.25">
      <c r="C73" s="91"/>
      <c r="D73" s="91"/>
      <c r="E73" s="92"/>
    </row>
    <row r="74" spans="1:5" ht="15.75" hidden="1" customHeight="1" x14ac:dyDescent="0.25">
      <c r="E74" s="60"/>
    </row>
    <row r="75" spans="1:5" ht="15.75" hidden="1" customHeight="1" x14ac:dyDescent="0.25"/>
    <row r="76" spans="1:5" ht="15.75" hidden="1" customHeight="1" x14ac:dyDescent="0.25"/>
    <row r="77" spans="1:5" ht="15.75" hidden="1" customHeight="1" x14ac:dyDescent="0.25">
      <c r="A77" s="93"/>
      <c r="B77" s="93"/>
      <c r="C77" s="84"/>
      <c r="D77" s="84"/>
    </row>
    <row r="78" spans="1:5" ht="15.75" hidden="1" customHeight="1" x14ac:dyDescent="0.25">
      <c r="C78" s="58"/>
      <c r="D78" s="58"/>
    </row>
    <row r="79" spans="1:5" ht="15.75" hidden="1" customHeight="1" x14ac:dyDescent="0.25">
      <c r="C79" s="58"/>
      <c r="D79" s="58"/>
    </row>
    <row r="80" spans="1:5" ht="15.75" hidden="1" customHeight="1" x14ac:dyDescent="0.25">
      <c r="C80" s="58"/>
      <c r="D80" s="58"/>
    </row>
    <row r="81" spans="3:4" ht="15" hidden="1" customHeight="1" x14ac:dyDescent="0.25">
      <c r="C81" s="58"/>
      <c r="D81" s="58"/>
    </row>
    <row r="82" spans="3:4" ht="15" hidden="1" customHeight="1" x14ac:dyDescent="0.25">
      <c r="C82" s="58"/>
      <c r="D82" s="58"/>
    </row>
    <row r="83" spans="3:4" ht="15" hidden="1" customHeight="1" x14ac:dyDescent="0.25">
      <c r="C83" s="58"/>
      <c r="D83" s="58"/>
    </row>
    <row r="84" spans="3:4" ht="15" hidden="1" customHeight="1" x14ac:dyDescent="0.25">
      <c r="C84" s="58"/>
      <c r="D84" s="58"/>
    </row>
    <row r="85" spans="3:4" ht="15" hidden="1" customHeight="1" x14ac:dyDescent="0.25">
      <c r="C85" s="58"/>
      <c r="D85" s="58"/>
    </row>
    <row r="86" spans="3:4" ht="15" hidden="1" customHeight="1" x14ac:dyDescent="0.25">
      <c r="C86" s="58"/>
      <c r="D86" s="58"/>
    </row>
    <row r="87" spans="3:4" ht="15" hidden="1" customHeight="1" x14ac:dyDescent="0.25">
      <c r="C87" s="58"/>
      <c r="D87" s="58"/>
    </row>
    <row r="88" spans="3:4" ht="15" hidden="1" customHeight="1" x14ac:dyDescent="0.25">
      <c r="C88" s="58"/>
      <c r="D88" s="58"/>
    </row>
    <row r="89" spans="3:4" ht="15" hidden="1" customHeight="1" x14ac:dyDescent="0.25">
      <c r="C89" s="58"/>
      <c r="D89" s="58"/>
    </row>
    <row r="90" spans="3:4" ht="15" hidden="1" customHeight="1" x14ac:dyDescent="0.25">
      <c r="C90" s="58"/>
      <c r="D90" s="58"/>
    </row>
    <row r="91" spans="3:4" ht="15" customHeight="1" x14ac:dyDescent="0.25">
      <c r="C91" s="58"/>
      <c r="D91" s="58"/>
    </row>
    <row r="92" spans="3:4" ht="15" customHeight="1" x14ac:dyDescent="0.25">
      <c r="C92" s="58"/>
      <c r="D92" s="58"/>
    </row>
    <row r="93" spans="3:4" ht="15" customHeight="1" x14ac:dyDescent="0.25">
      <c r="C93" s="58"/>
      <c r="D93" s="58"/>
    </row>
    <row r="94" spans="3:4" ht="15" customHeight="1" x14ac:dyDescent="0.25">
      <c r="C94" s="58"/>
      <c r="D94" s="58"/>
    </row>
    <row r="95" spans="3:4" ht="15" hidden="1" customHeight="1" x14ac:dyDescent="0.25"/>
    <row r="96" spans="3:4" ht="15" hidden="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</sheetData>
  <printOptions horizontalCentered="1"/>
  <pageMargins left="0.25" right="0.25" top="0.75" bottom="0.75" header="0.3" footer="0.3"/>
  <pageSetup paperSize="9" scale="53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E56"/>
  <sheetViews>
    <sheetView view="pageBreakPreview" topLeftCell="A4" zoomScale="85" zoomScaleNormal="80" zoomScaleSheetLayoutView="85" workbookViewId="0">
      <selection activeCell="A7" sqref="A7"/>
    </sheetView>
  </sheetViews>
  <sheetFormatPr defaultColWidth="0" defaultRowHeight="0" customHeight="1" zeroHeight="1" x14ac:dyDescent="0.25"/>
  <cols>
    <col min="1" max="1" width="65.7109375" style="94" customWidth="1"/>
    <col min="2" max="7" width="18.7109375" style="95" customWidth="1"/>
    <col min="8" max="236" width="11.42578125" style="94" hidden="1" customWidth="1"/>
    <col min="237" max="237" width="3.7109375" style="94" hidden="1" customWidth="1"/>
    <col min="238" max="239" width="92.140625" style="94" hidden="1" customWidth="1"/>
    <col min="240" max="16384" width="19.5703125" style="94" hidden="1"/>
  </cols>
  <sheetData>
    <row r="1" spans="1:7" ht="15" x14ac:dyDescent="0.25">
      <c r="C1" s="1"/>
    </row>
    <row r="2" spans="1:7" ht="15" x14ac:dyDescent="0.25">
      <c r="C2" s="1"/>
    </row>
    <row r="3" spans="1:7" ht="15" x14ac:dyDescent="0.25">
      <c r="C3" s="1"/>
    </row>
    <row r="4" spans="1:7" ht="15" x14ac:dyDescent="0.25">
      <c r="A4" s="122"/>
      <c r="B4" s="122"/>
      <c r="C4" s="122"/>
    </row>
    <row r="5" spans="1:7" ht="15" x14ac:dyDescent="0.25">
      <c r="A5" s="96"/>
      <c r="B5" s="97"/>
      <c r="C5" s="97"/>
    </row>
    <row r="6" spans="1:7" ht="15" x14ac:dyDescent="0.25">
      <c r="A6" s="96"/>
      <c r="B6" s="97"/>
      <c r="C6" s="97"/>
    </row>
    <row r="7" spans="1:7" s="100" customFormat="1" ht="15" x14ac:dyDescent="0.25">
      <c r="A7" s="98" t="s">
        <v>96</v>
      </c>
      <c r="B7" s="99"/>
      <c r="C7" s="99"/>
      <c r="D7" s="99"/>
      <c r="E7" s="99"/>
      <c r="F7" s="99"/>
      <c r="G7" s="99"/>
    </row>
    <row r="8" spans="1:7" s="100" customFormat="1" ht="15" x14ac:dyDescent="0.25">
      <c r="A8" s="98"/>
      <c r="B8" s="99"/>
      <c r="C8" s="99"/>
      <c r="D8" s="99"/>
      <c r="E8" s="99"/>
      <c r="F8" s="99"/>
      <c r="G8" s="99"/>
    </row>
    <row r="9" spans="1:7" s="100" customFormat="1" ht="75" x14ac:dyDescent="0.25">
      <c r="A9" s="101" t="s">
        <v>1</v>
      </c>
      <c r="B9" s="102" t="s">
        <v>29</v>
      </c>
      <c r="C9" s="102" t="s">
        <v>90</v>
      </c>
      <c r="D9" s="102" t="s">
        <v>91</v>
      </c>
      <c r="E9" s="103" t="s">
        <v>92</v>
      </c>
      <c r="F9" s="102" t="s">
        <v>31</v>
      </c>
      <c r="G9" s="102" t="s">
        <v>93</v>
      </c>
    </row>
    <row r="10" spans="1:7" s="100" customFormat="1" ht="15" x14ac:dyDescent="0.25">
      <c r="A10" s="104" t="s">
        <v>94</v>
      </c>
      <c r="B10" s="105">
        <v>222554069</v>
      </c>
      <c r="C10" s="105">
        <v>162306</v>
      </c>
      <c r="D10" s="105">
        <v>6935348</v>
      </c>
      <c r="E10" s="105">
        <v>-10672079</v>
      </c>
      <c r="F10" s="105">
        <v>-55874867</v>
      </c>
      <c r="G10" s="105">
        <f>SUM(B10:F10)</f>
        <v>163104777</v>
      </c>
    </row>
    <row r="11" spans="1:7" s="100" customFormat="1" ht="15" x14ac:dyDescent="0.25">
      <c r="A11" s="106" t="str">
        <f>CONCATENATE("Прибыль за",IF(MONTH(Ф1_конс!C10)=12," год"," период"))</f>
        <v>Прибыль за период</v>
      </c>
      <c r="B11" s="107">
        <v>0</v>
      </c>
      <c r="C11" s="107">
        <v>0</v>
      </c>
      <c r="D11" s="107">
        <v>0</v>
      </c>
      <c r="E11" s="107">
        <v>0</v>
      </c>
      <c r="F11" s="108">
        <f>Ф2_конс!C34</f>
        <v>12309855</v>
      </c>
      <c r="G11" s="107">
        <f>SUM(B11:F11)</f>
        <v>12309855</v>
      </c>
    </row>
    <row r="12" spans="1:7" s="100" customFormat="1" ht="15" x14ac:dyDescent="0.25">
      <c r="A12" s="109" t="str">
        <f>CONCATENATE("Прочий совокупный доход за",IF(MONTH(Ф1_конс!C10)=12," год"," период"))</f>
        <v>Прочий совокупный доход за период</v>
      </c>
      <c r="B12" s="107"/>
      <c r="C12" s="107"/>
      <c r="D12" s="107"/>
      <c r="E12" s="107"/>
      <c r="F12" s="107"/>
      <c r="G12" s="107"/>
    </row>
    <row r="13" spans="1:7" s="100" customFormat="1" ht="30" x14ac:dyDescent="0.25">
      <c r="A13" s="106" t="s">
        <v>95</v>
      </c>
      <c r="B13" s="107">
        <v>0</v>
      </c>
      <c r="C13" s="107">
        <v>0</v>
      </c>
      <c r="D13" s="107">
        <v>0</v>
      </c>
      <c r="E13" s="107">
        <f>Ф2_конс!C37</f>
        <v>4852762</v>
      </c>
      <c r="F13" s="107">
        <v>0</v>
      </c>
      <c r="G13" s="107">
        <f t="shared" ref="G13:G16" si="0">SUM(B13:F13)</f>
        <v>4852762</v>
      </c>
    </row>
    <row r="14" spans="1:7" s="100" customFormat="1" ht="45" x14ac:dyDescent="0.25">
      <c r="A14" s="106" t="s">
        <v>54</v>
      </c>
      <c r="B14" s="107">
        <v>0</v>
      </c>
      <c r="C14" s="107">
        <v>0</v>
      </c>
      <c r="D14" s="107">
        <v>0</v>
      </c>
      <c r="E14" s="107">
        <f>Ф2_конс!C38</f>
        <v>216649</v>
      </c>
      <c r="F14" s="107">
        <v>0</v>
      </c>
      <c r="G14" s="107">
        <f t="shared" si="0"/>
        <v>216649</v>
      </c>
    </row>
    <row r="15" spans="1:7" s="100" customFormat="1" ht="45" x14ac:dyDescent="0.25">
      <c r="A15" s="106" t="s">
        <v>55</v>
      </c>
      <c r="B15" s="107">
        <v>0</v>
      </c>
      <c r="C15" s="107">
        <v>0</v>
      </c>
      <c r="D15" s="107">
        <v>0</v>
      </c>
      <c r="E15" s="107">
        <f>Ф2_конс!C39</f>
        <v>-564171</v>
      </c>
      <c r="F15" s="107">
        <v>0</v>
      </c>
      <c r="G15" s="107">
        <f t="shared" si="0"/>
        <v>-564171</v>
      </c>
    </row>
    <row r="16" spans="1:7" s="100" customFormat="1" ht="15" x14ac:dyDescent="0.25">
      <c r="A16" s="104" t="str">
        <f>CONCATENATE("Итого совокупный доход за",IF(MONTH(Ф1_конс!C10)=12," год"," период"))</f>
        <v>Итого совокупный доход за период</v>
      </c>
      <c r="B16" s="110">
        <f>SUM(B11:B15)</f>
        <v>0</v>
      </c>
      <c r="C16" s="110">
        <f>SUM(C11:C15)</f>
        <v>0</v>
      </c>
      <c r="D16" s="110">
        <f>SUM(D11:D15)</f>
        <v>0</v>
      </c>
      <c r="E16" s="110">
        <f>SUM(E11:E15)</f>
        <v>4505240</v>
      </c>
      <c r="F16" s="110">
        <f>SUM(F11:F15)</f>
        <v>12309855</v>
      </c>
      <c r="G16" s="111">
        <f t="shared" si="0"/>
        <v>16815095</v>
      </c>
    </row>
    <row r="17" spans="1:7" s="100" customFormat="1" ht="15.75" thickBot="1" x14ac:dyDescent="0.3">
      <c r="A17" s="104" t="str">
        <f>CONCATENATE(CONCATENATE(DAY(Ф1_конс!C10)," ",CHOOSE(MONTH(Ф1_конс!C10),"января","февраля","марта","апреля","мая","июня","июля","августа","сентября","октября","ноября","декабря")," ",YEAR(Ф1_конс!C10)," года")," (неаудировано)")</f>
        <v>31 марта 2024 года (неаудировано)</v>
      </c>
      <c r="B17" s="112">
        <f>B10+SUM(B16:B16)</f>
        <v>222554069</v>
      </c>
      <c r="C17" s="112">
        <f t="shared" ref="C17:G17" si="1">C10+SUM(C16:C16)</f>
        <v>162306</v>
      </c>
      <c r="D17" s="112">
        <f t="shared" si="1"/>
        <v>6935348</v>
      </c>
      <c r="E17" s="112">
        <f t="shared" si="1"/>
        <v>-6166839</v>
      </c>
      <c r="F17" s="112">
        <f t="shared" si="1"/>
        <v>-43565012</v>
      </c>
      <c r="G17" s="112">
        <f t="shared" si="1"/>
        <v>179919872</v>
      </c>
    </row>
    <row r="18" spans="1:7" s="100" customFormat="1" ht="15.75" thickTop="1" x14ac:dyDescent="0.25">
      <c r="A18" s="98"/>
      <c r="B18" s="99"/>
      <c r="C18" s="99"/>
      <c r="D18" s="99"/>
      <c r="E18" s="99"/>
      <c r="F18" s="99"/>
      <c r="G18" s="113"/>
    </row>
    <row r="19" spans="1:7" ht="75" x14ac:dyDescent="0.25">
      <c r="A19" s="101" t="s">
        <v>1</v>
      </c>
      <c r="B19" s="102" t="s">
        <v>29</v>
      </c>
      <c r="C19" s="102" t="s">
        <v>90</v>
      </c>
      <c r="D19" s="102" t="s">
        <v>91</v>
      </c>
      <c r="E19" s="103" t="s">
        <v>92</v>
      </c>
      <c r="F19" s="102" t="s">
        <v>31</v>
      </c>
      <c r="G19" s="102" t="s">
        <v>93</v>
      </c>
    </row>
    <row r="20" spans="1:7" ht="15" x14ac:dyDescent="0.25">
      <c r="A20" s="104" t="str">
        <f>CONCATENATE(CONCATENATE(DAY(Ф1_конс!D10)," ",CHOOSE(MONTH(Ф1_конс!D10),"января","февраля","марта","апреля","мая","июня","июля","августа","сентября","октября","ноября","декабря")," ",YEAR(Ф1_конс!D10)-1," года")," (аудировано)")</f>
        <v>31 декабря 2022 года (аудировано)</v>
      </c>
      <c r="B20" s="105">
        <v>222554069</v>
      </c>
      <c r="C20" s="105">
        <v>162306</v>
      </c>
      <c r="D20" s="105">
        <v>5609220</v>
      </c>
      <c r="E20" s="105">
        <v>-16047563</v>
      </c>
      <c r="F20" s="105">
        <v>-92712672</v>
      </c>
      <c r="G20" s="105">
        <f>SUM(B20:F20)</f>
        <v>119565360</v>
      </c>
    </row>
    <row r="21" spans="1:7" ht="15" x14ac:dyDescent="0.25">
      <c r="A21" s="106" t="str">
        <f>CONCATENATE("Прибыль за",IF(MONTH(Ф1_конс!C10)=12," год"," период"))</f>
        <v>Прибыль за период</v>
      </c>
      <c r="B21" s="114">
        <v>0</v>
      </c>
      <c r="C21" s="114">
        <v>0</v>
      </c>
      <c r="D21" s="114">
        <v>0</v>
      </c>
      <c r="E21" s="114">
        <v>0</v>
      </c>
      <c r="F21" s="114">
        <f>Ф2_конс!D34</f>
        <v>7778504</v>
      </c>
      <c r="G21" s="114">
        <f>SUM(B21:F21)</f>
        <v>7778504</v>
      </c>
    </row>
    <row r="22" spans="1:7" s="115" customFormat="1" ht="15" x14ac:dyDescent="0.25">
      <c r="A22" s="109" t="str">
        <f>CONCATENATE("Прочий совокупный доход за",IF(MONTH(Ф1_конс!C10)=12," год"," период"))</f>
        <v>Прочий совокупный доход за период</v>
      </c>
      <c r="B22" s="114"/>
      <c r="C22" s="114"/>
      <c r="D22" s="114"/>
      <c r="E22" s="114"/>
      <c r="F22" s="114"/>
      <c r="G22" s="114"/>
    </row>
    <row r="23" spans="1:7" s="115" customFormat="1" ht="30" x14ac:dyDescent="0.25">
      <c r="A23" s="106" t="s">
        <v>95</v>
      </c>
      <c r="B23" s="114">
        <v>0</v>
      </c>
      <c r="C23" s="114">
        <v>0</v>
      </c>
      <c r="D23" s="114">
        <v>0</v>
      </c>
      <c r="E23" s="114">
        <f>Ф2_конс!D37</f>
        <v>1409630</v>
      </c>
      <c r="F23" s="114">
        <v>0</v>
      </c>
      <c r="G23" s="114">
        <f>SUM(B23:F23)</f>
        <v>1409630</v>
      </c>
    </row>
    <row r="24" spans="1:7" s="115" customFormat="1" ht="45" x14ac:dyDescent="0.25">
      <c r="A24" s="106" t="s">
        <v>54</v>
      </c>
      <c r="B24" s="114">
        <v>0</v>
      </c>
      <c r="C24" s="114">
        <v>0</v>
      </c>
      <c r="D24" s="114">
        <v>0</v>
      </c>
      <c r="E24" s="114">
        <f>Ф2_конс!D38</f>
        <v>-33925</v>
      </c>
      <c r="F24" s="114">
        <v>0</v>
      </c>
      <c r="G24" s="114">
        <f>SUM(B24:F24)</f>
        <v>-33925</v>
      </c>
    </row>
    <row r="25" spans="1:7" s="115" customFormat="1" ht="45" x14ac:dyDescent="0.25">
      <c r="A25" s="106" t="s">
        <v>55</v>
      </c>
      <c r="B25" s="114">
        <v>0</v>
      </c>
      <c r="C25" s="114">
        <v>0</v>
      </c>
      <c r="D25" s="114">
        <v>0</v>
      </c>
      <c r="E25" s="114">
        <f>Ф2_конс!D39</f>
        <v>-5835</v>
      </c>
      <c r="F25" s="114">
        <v>0</v>
      </c>
      <c r="G25" s="114">
        <f>SUM(B25:F25)</f>
        <v>-5835</v>
      </c>
    </row>
    <row r="26" spans="1:7" s="115" customFormat="1" ht="15" x14ac:dyDescent="0.25">
      <c r="A26" s="104" t="str">
        <f>CONCATENATE("Итого совокупный доход за",IF(MONTH(Ф1_конс!C10)=12," год"," период"))</f>
        <v>Итого совокупный доход за период</v>
      </c>
      <c r="B26" s="105">
        <f t="shared" ref="B26:D26" si="2">SUM(B23:B25)</f>
        <v>0</v>
      </c>
      <c r="C26" s="105">
        <f t="shared" si="2"/>
        <v>0</v>
      </c>
      <c r="D26" s="105">
        <f t="shared" si="2"/>
        <v>0</v>
      </c>
      <c r="E26" s="105">
        <f>SUM(E23:E25)</f>
        <v>1369870</v>
      </c>
      <c r="F26" s="105">
        <f>F21</f>
        <v>7778504</v>
      </c>
      <c r="G26" s="105">
        <f>SUM(G23:G25,G21)</f>
        <v>9148374</v>
      </c>
    </row>
    <row r="27" spans="1:7" s="115" customFormat="1" ht="15.75" thickBot="1" x14ac:dyDescent="0.3">
      <c r="A27" s="104" t="str">
        <f>CONCATENATE(CONCATENATE(DAY(Ф2_конс!D10)," ",CHOOSE(MONTH(Ф2_конс!D10),"января","февраля","марта","апреля","мая","июня","июля","августа","сентября","октября","ноября","декабря")," ",YEAR(Ф2_конс!D10)," года")," (неаудировано)")</f>
        <v>31 марта 2023 года (неаудировано)</v>
      </c>
      <c r="B27" s="116">
        <f>SUM(B20:B20,B26:B26)</f>
        <v>222554069</v>
      </c>
      <c r="C27" s="116">
        <f>SUM(C20:C20,C26:C26)</f>
        <v>162306</v>
      </c>
      <c r="D27" s="116">
        <f>SUM(D20:D20,D26:D26)</f>
        <v>5609220</v>
      </c>
      <c r="E27" s="116">
        <f>SUM(E20:E20,E26:E26)</f>
        <v>-14677693</v>
      </c>
      <c r="F27" s="116">
        <f>SUM(F20:F20,F26:F26)</f>
        <v>-84934168</v>
      </c>
      <c r="G27" s="116">
        <f>SUM(G20:G20,G26:XFD26)</f>
        <v>128713734</v>
      </c>
    </row>
    <row r="28" spans="1:7" s="115" customFormat="1" ht="15.75" thickTop="1" x14ac:dyDescent="0.2">
      <c r="A28" s="117"/>
      <c r="B28" s="118"/>
      <c r="C28" s="118"/>
      <c r="D28" s="118"/>
      <c r="E28" s="118"/>
      <c r="F28" s="118"/>
      <c r="G28" s="118"/>
    </row>
    <row r="29" spans="1:7" ht="15" x14ac:dyDescent="0.25">
      <c r="D29" s="88"/>
    </row>
    <row r="30" spans="1:7" ht="15" x14ac:dyDescent="0.25">
      <c r="D30" s="88"/>
    </row>
    <row r="31" spans="1:7" ht="15" x14ac:dyDescent="0.25">
      <c r="A31" s="85" t="s">
        <v>89</v>
      </c>
      <c r="B31" s="119" t="s">
        <v>89</v>
      </c>
      <c r="C31" s="119"/>
      <c r="D31" s="88"/>
    </row>
    <row r="32" spans="1:7" ht="15" hidden="1" x14ac:dyDescent="0.25">
      <c r="B32" s="120"/>
      <c r="C32" s="120"/>
      <c r="D32" s="92"/>
    </row>
    <row r="33" spans="1:7" ht="15" hidden="1" x14ac:dyDescent="0.25"/>
    <row r="34" spans="1:7" ht="15" hidden="1" x14ac:dyDescent="0.25"/>
    <row r="35" spans="1:7" ht="15" hidden="1" x14ac:dyDescent="0.25"/>
    <row r="36" spans="1:7" ht="15" hidden="1" x14ac:dyDescent="0.25"/>
    <row r="37" spans="1:7" ht="15" hidden="1" x14ac:dyDescent="0.25"/>
    <row r="38" spans="1:7" s="115" customFormat="1" ht="15" hidden="1" x14ac:dyDescent="0.25">
      <c r="A38" s="94"/>
      <c r="B38" s="95"/>
      <c r="C38" s="95"/>
      <c r="D38" s="119"/>
      <c r="E38" s="119"/>
      <c r="F38" s="119"/>
      <c r="G38" s="119"/>
    </row>
    <row r="39" spans="1:7" s="115" customFormat="1" ht="15" hidden="1" x14ac:dyDescent="0.25">
      <c r="A39" s="94"/>
      <c r="B39" s="95"/>
      <c r="C39" s="95"/>
      <c r="D39" s="119"/>
      <c r="E39" s="119"/>
      <c r="F39" s="119"/>
      <c r="G39" s="119"/>
    </row>
    <row r="40" spans="1:7" ht="15" x14ac:dyDescent="0.25">
      <c r="A40" s="88" t="s">
        <v>35</v>
      </c>
      <c r="B40" s="88" t="s">
        <v>36</v>
      </c>
      <c r="C40" s="88"/>
    </row>
    <row r="41" spans="1:7" ht="15" x14ac:dyDescent="0.25">
      <c r="A41" s="88" t="s">
        <v>37</v>
      </c>
      <c r="B41" s="88" t="s">
        <v>38</v>
      </c>
      <c r="C41" s="88"/>
    </row>
    <row r="42" spans="1:7" ht="15" hidden="1" x14ac:dyDescent="0.25"/>
    <row r="43" spans="1:7" ht="15" hidden="1" x14ac:dyDescent="0.25"/>
    <row r="44" spans="1:7" ht="15" hidden="1" x14ac:dyDescent="0.25"/>
    <row r="45" spans="1:7" ht="15" hidden="1" customHeight="1" x14ac:dyDescent="0.25"/>
    <row r="46" spans="1:7" ht="15" hidden="1" customHeight="1" x14ac:dyDescent="0.25"/>
    <row r="47" spans="1:7" ht="15" hidden="1" customHeight="1" x14ac:dyDescent="0.25"/>
    <row r="48" spans="1:7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customHeight="1" x14ac:dyDescent="0.25"/>
    <row r="56" ht="15" customHeight="1" x14ac:dyDescent="0.25"/>
  </sheetData>
  <mergeCells count="1">
    <mergeCell ref="A4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landscape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Ф1_конс</vt:lpstr>
      <vt:lpstr>Ф2_конс</vt:lpstr>
      <vt:lpstr>Ф3_конс</vt:lpstr>
      <vt:lpstr>Ф4_конс</vt:lpstr>
      <vt:lpstr>Ф3_конс!Print_Area</vt:lpstr>
      <vt:lpstr>Ф4_конс!Print_Area</vt:lpstr>
    </vt:vector>
  </TitlesOfParts>
  <Company>BankRBK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Алиханов Шохан Валиханович</dc:creator>
  <cp:lastModifiedBy>Алиханов Шохан Валиханович</cp:lastModifiedBy>
  <cp:lastPrinted>2024-05-04T08:56:04Z</cp:lastPrinted>
  <dcterms:created xsi:type="dcterms:W3CDTF">2024-05-04T08:48:09Z</dcterms:created>
  <dcterms:modified xsi:type="dcterms:W3CDTF">2024-05-13T12:34:26Z</dcterms:modified>
</cp:coreProperties>
</file>