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Отчеты Управления регуляторной отчетности\ОТЧЕТЫ ГЕН.БУХ_2025 год\Фин отчетность МСФО_Шохан\1 кв 2025\Пояснительные записки\"/>
    </mc:Choice>
  </mc:AlternateContent>
  <xr:revisionPtr revIDLastSave="0" documentId="13_ncr:1_{CF3560F0-BF4C-477C-A498-01CA8EF5CB71}" xr6:coauthVersionLast="47" xr6:coauthVersionMax="47" xr10:uidLastSave="{00000000-0000-0000-0000-000000000000}"/>
  <bookViews>
    <workbookView xWindow="-120" yWindow="-120" windowWidth="29040" windowHeight="15840" xr2:uid="{1DD928CD-65CB-410B-A928-E6EA16C3390F}"/>
  </bookViews>
  <sheets>
    <sheet name="Ф1_конс" sheetId="1" r:id="rId1"/>
    <sheet name="Ф2_конс" sheetId="2" r:id="rId2"/>
    <sheet name="Ф3_конс" sheetId="3" r:id="rId3"/>
    <sheet name="Ф4_конс" sheetId="4" r:id="rId4"/>
  </sheets>
  <definedNames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3" hidden="1">#REF!</definedName>
    <definedName name="_Parse_In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11_NP120" hidden="1">#REF!</definedName>
    <definedName name="BLANK11_NP121" hidden="1">#REF!</definedName>
    <definedName name="BLANK11_NP122" hidden="1">#REF!</definedName>
    <definedName name="BLANK11_NP123" hidden="1">#REF!</definedName>
    <definedName name="BLANK11_NP124" hidden="1">#REF!</definedName>
    <definedName name="BLANK11_NP125" hidden="1">#REF!</definedName>
    <definedName name="BLANK11_NP126" hidden="1">#REF!</definedName>
    <definedName name="BLANK11_NVALP120" hidden="1">#REF!</definedName>
    <definedName name="BLANK11_NVALP121" hidden="1">#REF!</definedName>
    <definedName name="BLANK11_NVALP122" hidden="1">#REF!</definedName>
    <definedName name="BLANK11_NVALP123" hidden="1">#REF!</definedName>
    <definedName name="BLANK11_NVALP124" hidden="1">#REF!</definedName>
    <definedName name="BLANK11_NVALP125" hidden="1">#REF!</definedName>
    <definedName name="BLANK11_NVALP126" hidden="1">#REF!</definedName>
    <definedName name="BLANK3_NP40" hidden="1">#REF!</definedName>
    <definedName name="BLANK3_NP41" hidden="1">#REF!</definedName>
    <definedName name="BLANK3_NP42" hidden="1">#REF!</definedName>
    <definedName name="BLANK3_NP43" hidden="1">#REF!</definedName>
    <definedName name="BLANK3_NP44" hidden="1">#REF!</definedName>
    <definedName name="BLANK3_NP45" hidden="1">#REF!</definedName>
    <definedName name="BLANK3_NP46" hidden="1">#REF!</definedName>
    <definedName name="BLANK3_NVALP40" hidden="1">#REF!</definedName>
    <definedName name="BLANK3_NVALP41" hidden="1">#REF!</definedName>
    <definedName name="BLANK3_NVALP42" hidden="1">#REF!</definedName>
    <definedName name="BLANK3_NVALP43" hidden="1">#REF!</definedName>
    <definedName name="BLANK3_NVALP44" hidden="1">#REF!</definedName>
    <definedName name="BLANK3_NVALP45" hidden="1">#REF!</definedName>
    <definedName name="BLANK3_NVALP46" hidden="1">#REF!</definedName>
    <definedName name="BLANK7_NP81" hidden="1">#REF!</definedName>
    <definedName name="BLANK7_NP82" hidden="1">#REF!</definedName>
    <definedName name="BLANK7_NP83" hidden="1">#REF!</definedName>
    <definedName name="BLANK7_NP84" hidden="1">#REF!</definedName>
    <definedName name="BLANK7_NP85" hidden="1">#REF!</definedName>
    <definedName name="BLANK7_NP86" hidden="1">#REF!</definedName>
    <definedName name="BLANK7_NVALP80" hidden="1">#REF!</definedName>
    <definedName name="BLANK7_NVALP81" hidden="1">#REF!</definedName>
    <definedName name="BLANK7_NVALP82" hidden="1">#REF!</definedName>
    <definedName name="BLANK7_NVALP83" hidden="1">#REF!</definedName>
    <definedName name="BLANK7_NVALP84" hidden="1">#REF!</definedName>
    <definedName name="BLANK7_NVALP85" hidden="1">#REF!</definedName>
    <definedName name="BLANK7_NVALP86" hidden="1">#REF!</definedName>
    <definedName name="BLANK9_NVALP106" hidden="1">#REF!</definedName>
    <definedName name="_xlnm.Print_Area" localSheetId="2">Ф3_конс!$A$1:$D$91</definedName>
    <definedName name="_xlnm.Print_Area" localSheetId="3">Ф4_конс!$A$1:$G$57</definedName>
    <definedName name="qsda" hidden="1">4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TextRefCopyRangeCount" hidden="1">3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LRPARAMS_d" hidden="1">#REF!</definedName>
    <definedName name="XRefCopyRangeCount" hidden="1">1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4" l="1"/>
  <c r="C27" i="4"/>
  <c r="C28" i="4" s="1"/>
  <c r="B27" i="4"/>
  <c r="B28" i="4" s="1"/>
  <c r="E26" i="4"/>
  <c r="G26" i="4" s="1"/>
  <c r="E25" i="4"/>
  <c r="G25" i="4" s="1"/>
  <c r="E24" i="4"/>
  <c r="G24" i="4" s="1"/>
  <c r="A23" i="4"/>
  <c r="G21" i="4"/>
  <c r="A18" i="4"/>
  <c r="C17" i="4"/>
  <c r="C18" i="4" s="1"/>
  <c r="B17" i="4"/>
  <c r="G10" i="4"/>
  <c r="A67" i="3"/>
  <c r="D62" i="3"/>
  <c r="C62" i="3"/>
  <c r="D56" i="3"/>
  <c r="C56" i="3"/>
  <c r="A37" i="3"/>
  <c r="A32" i="3"/>
  <c r="D30" i="3"/>
  <c r="D42" i="3" s="1"/>
  <c r="D45" i="3" s="1"/>
  <c r="C30" i="3"/>
  <c r="C42" i="3" s="1"/>
  <c r="A7" i="3"/>
  <c r="A8" i="3"/>
  <c r="D41" i="2"/>
  <c r="E16" i="4"/>
  <c r="G16" i="4" s="1"/>
  <c r="E15" i="4"/>
  <c r="G15" i="4" s="1"/>
  <c r="E14" i="4"/>
  <c r="G14" i="4" s="1"/>
  <c r="E13" i="4"/>
  <c r="I638" i="2"/>
  <c r="D30" i="2"/>
  <c r="C30" i="2"/>
  <c r="D25" i="2"/>
  <c r="C25" i="2"/>
  <c r="D15" i="2"/>
  <c r="D17" i="2" s="1"/>
  <c r="C15" i="2"/>
  <c r="C17" i="2" s="1"/>
  <c r="D10" i="2"/>
  <c r="A28" i="4" s="1"/>
  <c r="A7" i="2"/>
  <c r="A8" i="2"/>
  <c r="D43" i="1"/>
  <c r="D44" i="1" s="1"/>
  <c r="C43" i="1"/>
  <c r="D37" i="1"/>
  <c r="C37" i="1"/>
  <c r="D27" i="1"/>
  <c r="C27" i="1"/>
  <c r="D10" i="1"/>
  <c r="A21" i="4" s="1"/>
  <c r="A66" i="3"/>
  <c r="A8" i="1"/>
  <c r="D31" i="2" l="1"/>
  <c r="D33" i="2" s="1"/>
  <c r="D42" i="2" s="1"/>
  <c r="C44" i="1"/>
  <c r="D65" i="3"/>
  <c r="D67" i="3" s="1"/>
  <c r="D27" i="4"/>
  <c r="D28" i="4" s="1"/>
  <c r="C45" i="3"/>
  <c r="C65" i="3" s="1"/>
  <c r="F22" i="4"/>
  <c r="E17" i="4"/>
  <c r="E18" i="4" s="1"/>
  <c r="G13" i="4"/>
  <c r="C31" i="2"/>
  <c r="D17" i="4"/>
  <c r="D18" i="4" s="1"/>
  <c r="E27" i="4"/>
  <c r="E28" i="4" s="1"/>
  <c r="D10" i="3"/>
  <c r="C41" i="2"/>
  <c r="A11" i="4"/>
  <c r="A17" i="4"/>
  <c r="A12" i="4"/>
  <c r="A22" i="4"/>
  <c r="A27" i="4"/>
  <c r="G22" i="4" l="1"/>
  <c r="G27" i="4" s="1"/>
  <c r="G28" i="4" s="1"/>
  <c r="F27" i="4"/>
  <c r="F28" i="4" s="1"/>
  <c r="C33" i="2"/>
  <c r="C67" i="3"/>
  <c r="C42" i="2" l="1"/>
  <c r="F11" i="4"/>
  <c r="G11" i="4" l="1"/>
  <c r="F17" i="4"/>
  <c r="F18" i="4" s="1"/>
  <c r="G17" i="4" l="1"/>
  <c r="G18" i="4" s="1"/>
</calcChain>
</file>

<file path=xl/sharedStrings.xml><?xml version="1.0" encoding="utf-8"?>
<sst xmlns="http://schemas.openxmlformats.org/spreadsheetml/2006/main" count="170" uniqueCount="121">
  <si>
    <t>Промежуточный сокращенный консолидированный отчет о финансовом положении</t>
  </si>
  <si>
    <t>(в тысячах тенге)</t>
  </si>
  <si>
    <t>(неаудировано)</t>
  </si>
  <si>
    <t>(аудировано)</t>
  </si>
  <si>
    <t>Активы</t>
  </si>
  <si>
    <t>Денежные средства и их эквиваленты</t>
  </si>
  <si>
    <t>Драгоценные металлы</t>
  </si>
  <si>
    <t>Средства в банках и прочих финансовых организациях</t>
  </si>
  <si>
    <t>Производные финансовые активы</t>
  </si>
  <si>
    <t>Торговые ценные бумаги</t>
  </si>
  <si>
    <t>Инвестиционные ценные бумаги</t>
  </si>
  <si>
    <t>Инвестиционные ценные бумаги, переданные в качестве обеспечения по договорам «РЕПО»</t>
  </si>
  <si>
    <t>Долевые ценные бумаги, оцениваемые по справедливой стоимости через прочий совокупный доход</t>
  </si>
  <si>
    <t>Кредиты клиентам</t>
  </si>
  <si>
    <t>Инвестиционная недвижимость</t>
  </si>
  <si>
    <t>Основные средства и активы в форме права пользования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</si>
  <si>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</si>
  <si>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</si>
  <si>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</si>
  <si>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</si>
  <si>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</si>
  <si>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</si>
  <si>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организаций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</si>
  <si>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</si>
  <si>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</si>
  <si>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</si>
  <si>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налоговые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</si>
  <si>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</si>
  <si>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</si>
  <si>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</si>
  <si>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</si>
  <si>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</si>
  <si>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</si>
  <si>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</si>
  <si>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</si>
  <si>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</si>
  <si>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Есмуканова А.К.</t>
  </si>
  <si>
    <t>Толепбергенова Б.К.</t>
  </si>
  <si>
    <t>Заместитель Председателя Правления</t>
  </si>
  <si>
    <t>Главный бухгалтер</t>
  </si>
  <si>
    <t>Процентная выручка, рассчитанная с использованием эффективной процентной ставки</t>
  </si>
  <si>
    <t>Прочие процентные доходы</t>
  </si>
  <si>
    <t>Процентные расходы</t>
  </si>
  <si>
    <t>Чистые процентные доходы</t>
  </si>
  <si>
    <t>Комиссионные доходы</t>
  </si>
  <si>
    <t>Комиссионные расходы</t>
  </si>
  <si>
    <t>Прибыль при первоначальном признании финансовых обязательств</t>
  </si>
  <si>
    <t>Непроцентные доходы</t>
  </si>
  <si>
    <t>Административные и прочие операционные расходы</t>
  </si>
  <si>
    <t>Убыток при первоначальном признании финансовых активов</t>
  </si>
  <si>
    <t>Непроцентные расходы</t>
  </si>
  <si>
    <t>Расходы по корпоративному подоходному налогу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</si>
  <si>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</si>
  <si>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</si>
  <si>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</si>
  <si>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</si>
  <si>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</si>
  <si>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Прочий совокупный доход, не подлежащий переклассификации в состав прибыли или убытка</t>
  </si>
  <si>
    <t>Чистое изменение справедливой стоимости долевых ценных бумаг, оцениваемых по справедливой стоимости через прочий совокупный доход</t>
  </si>
  <si>
    <t>Денежные потоки от операционной деятельности</t>
  </si>
  <si>
    <t>Проценты, полученные от средств в банках и прочих финансовых организациях</t>
  </si>
  <si>
    <t>Проценты, полученные от дебиторской задолженности по договорам "обратное РЕПО"</t>
  </si>
  <si>
    <t>Проценты, полученные от инвестиционных ценных бумаг, оцениваемых по справедливой стоимости через прочий совокупный доход</t>
  </si>
  <si>
    <t>Проценты, полученные от инвестиционных ценных бумаг, оцениваемых по амортизированной стоимости</t>
  </si>
  <si>
    <t>Проценты, полученные от кредитов клиентам</t>
  </si>
  <si>
    <t>Проценты, полученные от ценных бумаг, учитываемых по справедливой стоимости через прибыль или убыток</t>
  </si>
  <si>
    <t>Проценты, уплаченные по средствам клиентов</t>
  </si>
  <si>
    <t>Проценты, уплаченные по средствам банков и прочих финансовых организаций</t>
  </si>
  <si>
    <t>Проценты, уплаченные по кредиторской задолженности по договорам "РЕПО"</t>
  </si>
  <si>
    <t>Проценты, уплаченные по выпущенным долговым ценным бумагам</t>
  </si>
  <si>
    <t>Проценты, уплаченные по обязательствам по аренде</t>
  </si>
  <si>
    <t>Комиссии полученные</t>
  </si>
  <si>
    <t>Комиссии уплаченные</t>
  </si>
  <si>
    <t>Чистый доход/(убыток) по производным финансовым активам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</si>
  <si>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</si>
  <si>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</si>
  <si>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Кредиторская задолженность по договорам «РЕПО»</t>
  </si>
  <si>
    <t>Корпоративный подоходный налог уплаченный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</si>
  <si>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</si>
  <si>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</si>
  <si>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</si>
  <si>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Поступления от продажи инвестиционной недвижимости</t>
  </si>
  <si>
    <t>Приобретение инвестиционных ценных бумаг, оцениваемых по справедливой стоимости через прочий совокупный доход</t>
  </si>
  <si>
    <t>Поступления от продажи и погашения инвестиционных ценных бумаг, оцениваемых по справедливой стоимости через прочий совокупный доход</t>
  </si>
  <si>
    <t>Приобретение инвестиционных ценных бумаг, оцениваемых по амортизированной стоимости</t>
  </si>
  <si>
    <t>Поступления от продажи и погашения инвестиционных ценных бумаг, оцениваемых по амортизированной стоимости</t>
  </si>
  <si>
    <t>Денежные потоки от финансовой деятельности</t>
  </si>
  <si>
    <t>Поступления от выпуска долговых ценных бумаг</t>
  </si>
  <si>
    <t>Погашение выпущенных долговых ценных бумаг</t>
  </si>
  <si>
    <t>Платежи по аренде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</si>
  <si>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</si>
  <si>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</si>
  <si>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_________________________</t>
  </si>
  <si>
    <t>Резервный
фонд</t>
  </si>
  <si>
    <t>Резерв переоценки основных
средств</t>
  </si>
  <si>
    <t>Резерв справедливой стоимости ценных бумаг</t>
  </si>
  <si>
    <t>Итого</t>
  </si>
  <si>
    <t>31 декабря 2024 года (аудировано)</t>
  </si>
  <si>
    <t>Чистое изменение справедливой стоимости инвестиционных ценных бумаг, оцениваемых через прочий совокупный доход</t>
  </si>
  <si>
    <t>Промежуточный сокращенный консолидированный отчет об изменениях в капитале за период, закончившийся 31 марта 2025 года</t>
  </si>
  <si>
    <t>Чистый процентный доход до расходов по кредитным убыткам</t>
  </si>
  <si>
    <t>Расходы по кредитным убыткам</t>
  </si>
  <si>
    <t>Чистый доход по операциям с иностранной валютой</t>
  </si>
  <si>
    <t>Чистый доход по производным финансовым активам</t>
  </si>
  <si>
    <t>Чистый (убыток)/доход в результате прекращения признания финансовых активов, оцениваемых по справедливой стоимости через прочий совокупный доход</t>
  </si>
  <si>
    <t>Прочие операционные доходы</t>
  </si>
  <si>
    <t>Чистый убыток по финансовым активам, оцениваемым по справедливой стоимости через прибыль или убыток</t>
  </si>
  <si>
    <t>Чистый убыток от модификации финансовых активов, оцениваемых по амортизированной стоимости, не приводящей к прекращению признания</t>
  </si>
  <si>
    <t>Прибыль до расходов по корпоративному подоходному налогу</t>
  </si>
  <si>
    <t>Прибыль за период</t>
  </si>
  <si>
    <t>Прочий совокупный (убыток)/доход за период</t>
  </si>
  <si>
    <t>Итого совокупный доход за период</t>
  </si>
  <si>
    <t>Чистый реализованный доход, полученный по операциям с иностранной валютой</t>
  </si>
  <si>
    <t>Прочие операционные доходы полученные</t>
  </si>
  <si>
    <t>Чистое расходование денежных средств в операционной деятельности до корпоративного подоходного налога</t>
  </si>
  <si>
    <t>Чистое расходование денежных средств в операционной деятельности</t>
  </si>
  <si>
    <t>Чистое (расходование)/поступление денежных средств от инвестиционной деятельности</t>
  </si>
  <si>
    <t>Чистое расходование денежных средств от финансовой деятельности</t>
  </si>
  <si>
    <t>Чистое уменьшение денежных средств и их эквивалентов</t>
  </si>
  <si>
    <t>Приобретение долевых ценных бумаг, оцениваемых по справедливой стоимости через прочий совокупный доход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</si>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</sst>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\-mmm\-yy;@"/>
    <numFmt numFmtId="165" formatCode="[$-FC19]dd\ mmmm\ yyyy\ \г/;@"/>
    <numFmt numFmtId="166" formatCode="_-* #,##0.00_р_._-;\-* #,##0.00_р_._-;_-* &quot;-&quot;??_р_._-;_-@_-"/>
    <numFmt numFmtId="167" formatCode="_ * #,##0_)_ ;_ * \(#,##0\)_ ;_ * &quot;-&quot;_)_ ;_ @_ "/>
    <numFmt numFmtId="168" formatCode="_(* #,##0.00_);_(* \(#,##0.00\);_(* &quot;-&quot;??_);_(@_)"/>
    <numFmt numFmtId="169" formatCode="_-* #,##0.00\ _₽_-;\-* #,##0.00\ _₽_-;_-* &quot;-&quot;??\ _₽_-;_-@_-"/>
    <numFmt numFmtId="170" formatCode="_-* #.##0.00\ _₽_-;\-* #.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11"/>
      <color indexed="8"/>
      <name val="Garamond"/>
      <family val="1"/>
      <charset val="204"/>
    </font>
    <font>
      <sz val="8"/>
      <name val="Times New Roman Cyr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4" fontId="4" fillId="0" borderId="0"/>
    <xf numFmtId="166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4" fillId="0" borderId="0"/>
    <xf numFmtId="164" fontId="9" fillId="0" borderId="0"/>
    <xf numFmtId="169" fontId="9" fillId="0" borderId="0" applyFont="0" applyFill="0" applyBorder="0" applyAlignment="0" applyProtection="0"/>
    <xf numFmtId="164" fontId="9" fillId="0" borderId="0"/>
    <xf numFmtId="164" fontId="4" fillId="0" borderId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7" fillId="0" borderId="0"/>
    <xf numFmtId="164" fontId="9" fillId="0" borderId="0"/>
    <xf numFmtId="164" fontId="11" fillId="0" borderId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</cellStyleXfs>
  <cellXfs count="128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left" vertical="top" wrapText="1"/>
    </xf>
    <xf numFmtId="165" fontId="6" fillId="2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7" fillId="2" borderId="0" xfId="1" applyNumberFormat="1" applyFont="1" applyFill="1" applyAlignment="1">
      <alignment vertical="top" wrapText="1"/>
    </xf>
    <xf numFmtId="167" fontId="7" fillId="2" borderId="0" xfId="2" applyNumberFormat="1" applyFont="1" applyFill="1" applyBorder="1" applyAlignment="1"/>
    <xf numFmtId="167" fontId="8" fillId="2" borderId="0" xfId="2" applyNumberFormat="1" applyFont="1" applyFill="1" applyBorder="1" applyAlignment="1"/>
    <xf numFmtId="0" fontId="8" fillId="2" borderId="0" xfId="1" applyNumberFormat="1" applyFont="1" applyFill="1" applyAlignment="1">
      <alignment vertical="top" wrapText="1"/>
    </xf>
    <xf numFmtId="167" fontId="8" fillId="2" borderId="0" xfId="2" applyNumberFormat="1" applyFont="1" applyFill="1" applyBorder="1" applyAlignment="1">
      <alignment horizontal="right"/>
    </xf>
    <xf numFmtId="167" fontId="8" fillId="2" borderId="1" xfId="2" applyNumberFormat="1" applyFont="1" applyFill="1" applyBorder="1" applyAlignment="1"/>
    <xf numFmtId="0" fontId="7" fillId="2" borderId="0" xfId="1" applyNumberFormat="1" applyFont="1" applyFill="1" applyAlignment="1">
      <alignment vertical="top"/>
    </xf>
    <xf numFmtId="167" fontId="3" fillId="2" borderId="2" xfId="0" applyNumberFormat="1" applyFont="1" applyFill="1" applyBorder="1"/>
    <xf numFmtId="167" fontId="2" fillId="2" borderId="2" xfId="0" applyNumberFormat="1" applyFont="1" applyFill="1" applyBorder="1"/>
    <xf numFmtId="167" fontId="3" fillId="2" borderId="0" xfId="0" applyNumberFormat="1" applyFont="1" applyFill="1"/>
    <xf numFmtId="167" fontId="2" fillId="2" borderId="0" xfId="0" applyNumberFormat="1" applyFont="1" applyFill="1"/>
    <xf numFmtId="167" fontId="2" fillId="2" borderId="0" xfId="3" applyNumberFormat="1" applyFont="1" applyFill="1" applyBorder="1" applyAlignment="1"/>
    <xf numFmtId="167" fontId="3" fillId="2" borderId="3" xfId="0" applyNumberFormat="1" applyFont="1" applyFill="1" applyBorder="1"/>
    <xf numFmtId="167" fontId="2" fillId="2" borderId="3" xfId="0" applyNumberFormat="1" applyFont="1" applyFill="1" applyBorder="1"/>
    <xf numFmtId="167" fontId="7" fillId="2" borderId="1" xfId="2" applyNumberFormat="1" applyFont="1" applyFill="1" applyBorder="1" applyAlignment="1"/>
    <xf numFmtId="0" fontId="8" fillId="2" borderId="0" xfId="2" applyNumberFormat="1" applyFont="1" applyFill="1" applyBorder="1" applyAlignment="1">
      <alignment vertical="top"/>
    </xf>
    <xf numFmtId="0" fontId="10" fillId="2" borderId="0" xfId="1" applyNumberFormat="1" applyFont="1" applyFill="1"/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justify"/>
    </xf>
    <xf numFmtId="167" fontId="7" fillId="2" borderId="0" xfId="4" applyNumberFormat="1" applyFont="1" applyFill="1" applyAlignment="1"/>
    <xf numFmtId="167" fontId="8" fillId="2" borderId="0" xfId="4" applyNumberFormat="1" applyFont="1" applyFill="1" applyAlignment="1"/>
    <xf numFmtId="167" fontId="7" fillId="2" borderId="4" xfId="4" applyNumberFormat="1" applyFont="1" applyFill="1" applyBorder="1" applyAlignment="1">
      <alignment horizontal="center"/>
    </xf>
    <xf numFmtId="167" fontId="8" fillId="2" borderId="4" xfId="4" applyNumberFormat="1" applyFont="1" applyFill="1" applyBorder="1" applyAlignment="1">
      <alignment horizontal="center"/>
    </xf>
    <xf numFmtId="167" fontId="7" fillId="2" borderId="1" xfId="4" applyNumberFormat="1" applyFont="1" applyFill="1" applyBorder="1" applyAlignment="1"/>
    <xf numFmtId="167" fontId="8" fillId="2" borderId="1" xfId="4" applyNumberFormat="1" applyFont="1" applyFill="1" applyBorder="1" applyAlignment="1"/>
    <xf numFmtId="167" fontId="7" fillId="2" borderId="0" xfId="4" applyNumberFormat="1" applyFont="1" applyFill="1" applyAlignment="1">
      <alignment horizontal="center"/>
    </xf>
    <xf numFmtId="167" fontId="8" fillId="2" borderId="0" xfId="4" applyNumberFormat="1" applyFont="1" applyFill="1" applyAlignment="1">
      <alignment horizontal="center"/>
    </xf>
    <xf numFmtId="167" fontId="12" fillId="2" borderId="0" xfId="5" applyNumberFormat="1" applyFont="1" applyFill="1" applyBorder="1" applyAlignment="1">
      <alignment horizontal="left"/>
    </xf>
    <xf numFmtId="167" fontId="13" fillId="2" borderId="0" xfId="5" applyNumberFormat="1" applyFont="1" applyFill="1" applyBorder="1" applyAlignment="1">
      <alignment horizontal="left"/>
    </xf>
    <xf numFmtId="167" fontId="7" fillId="2" borderId="3" xfId="4" applyNumberFormat="1" applyFont="1" applyFill="1" applyBorder="1" applyAlignment="1"/>
    <xf numFmtId="167" fontId="8" fillId="2" borderId="3" xfId="4" applyNumberFormat="1" applyFont="1" applyFill="1" applyBorder="1" applyAlignment="1"/>
    <xf numFmtId="167" fontId="7" fillId="2" borderId="0" xfId="6" applyNumberFormat="1" applyFont="1" applyFill="1" applyAlignment="1">
      <alignment horizontal="center"/>
    </xf>
    <xf numFmtId="167" fontId="8" fillId="2" borderId="0" xfId="6" applyNumberFormat="1" applyFont="1" applyFill="1" applyAlignment="1">
      <alignment horizontal="center"/>
    </xf>
    <xf numFmtId="167" fontId="7" fillId="2" borderId="0" xfId="4" applyNumberFormat="1" applyFont="1" applyFill="1" applyBorder="1" applyAlignment="1"/>
    <xf numFmtId="167" fontId="8" fillId="2" borderId="0" xfId="4" applyNumberFormat="1" applyFont="1" applyFill="1" applyBorder="1" applyAlignment="1"/>
    <xf numFmtId="0" fontId="8" fillId="2" borderId="0" xfId="1" applyNumberFormat="1" applyFont="1" applyFill="1" applyAlignment="1">
      <alignment wrapText="1"/>
    </xf>
    <xf numFmtId="167" fontId="7" fillId="2" borderId="2" xfId="1" applyNumberFormat="1" applyFont="1" applyFill="1" applyBorder="1"/>
    <xf numFmtId="167" fontId="8" fillId="2" borderId="2" xfId="1" applyNumberFormat="1" applyFont="1" applyFill="1" applyBorder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7" fontId="2" fillId="0" borderId="0" xfId="0" applyNumberFormat="1" applyFont="1"/>
    <xf numFmtId="0" fontId="8" fillId="2" borderId="0" xfId="7" applyNumberFormat="1" applyFont="1" applyFill="1" applyAlignment="1">
      <alignment vertical="top"/>
    </xf>
    <xf numFmtId="0" fontId="8" fillId="2" borderId="0" xfId="8" applyNumberFormat="1" applyFont="1" applyFill="1" applyBorder="1" applyAlignment="1">
      <alignment vertical="top"/>
    </xf>
    <xf numFmtId="0" fontId="8" fillId="2" borderId="0" xfId="9" applyNumberFormat="1" applyFont="1" applyFill="1" applyAlignment="1">
      <alignment vertical="top"/>
    </xf>
    <xf numFmtId="0" fontId="7" fillId="2" borderId="0" xfId="9" applyNumberFormat="1" applyFont="1" applyFill="1" applyAlignment="1">
      <alignment vertical="top" wrapText="1"/>
    </xf>
    <xf numFmtId="0" fontId="7" fillId="2" borderId="0" xfId="9" applyNumberFormat="1" applyFont="1" applyFill="1" applyAlignment="1">
      <alignment vertical="top"/>
    </xf>
    <xf numFmtId="0" fontId="8" fillId="2" borderId="0" xfId="10" applyNumberFormat="1" applyFont="1" applyFill="1" applyAlignment="1">
      <alignment vertical="top"/>
    </xf>
    <xf numFmtId="0" fontId="5" fillId="2" borderId="0" xfId="9" applyNumberFormat="1" applyFont="1" applyFill="1" applyAlignment="1">
      <alignment horizontal="left" vertical="top"/>
    </xf>
    <xf numFmtId="0" fontId="15" fillId="2" borderId="1" xfId="11" applyNumberFormat="1" applyFont="1" applyFill="1" applyBorder="1" applyAlignment="1">
      <alignment horizontal="right" vertical="center" wrapText="1"/>
    </xf>
    <xf numFmtId="0" fontId="8" fillId="2" borderId="0" xfId="12" applyNumberFormat="1" applyFont="1" applyFill="1" applyBorder="1" applyAlignment="1">
      <alignment vertical="top"/>
    </xf>
    <xf numFmtId="167" fontId="7" fillId="2" borderId="0" xfId="12" applyNumberFormat="1" applyFont="1" applyFill="1" applyBorder="1" applyAlignment="1"/>
    <xf numFmtId="167" fontId="8" fillId="2" borderId="0" xfId="12" applyNumberFormat="1" applyFont="1" applyFill="1" applyBorder="1" applyAlignment="1"/>
    <xf numFmtId="167" fontId="7" fillId="2" borderId="4" xfId="12" applyNumberFormat="1" applyFont="1" applyFill="1" applyBorder="1" applyAlignment="1"/>
    <xf numFmtId="167" fontId="8" fillId="2" borderId="4" xfId="12" applyNumberFormat="1" applyFont="1" applyFill="1" applyBorder="1" applyAlignment="1"/>
    <xf numFmtId="167" fontId="7" fillId="2" borderId="0" xfId="12" applyNumberFormat="1" applyFont="1" applyFill="1" applyBorder="1" applyAlignment="1">
      <alignment horizontal="center"/>
    </xf>
    <xf numFmtId="167" fontId="8" fillId="2" borderId="0" xfId="12" applyNumberFormat="1" applyFont="1" applyFill="1" applyBorder="1" applyAlignment="1">
      <alignment horizontal="center"/>
    </xf>
    <xf numFmtId="167" fontId="7" fillId="2" borderId="3" xfId="12" applyNumberFormat="1" applyFont="1" applyFill="1" applyBorder="1" applyAlignment="1"/>
    <xf numFmtId="167" fontId="8" fillId="2" borderId="3" xfId="12" applyNumberFormat="1" applyFont="1" applyFill="1" applyBorder="1" applyAlignment="1"/>
    <xf numFmtId="167" fontId="7" fillId="2" borderId="0" xfId="13" applyNumberFormat="1" applyFont="1" applyFill="1" applyBorder="1" applyAlignment="1"/>
    <xf numFmtId="167" fontId="8" fillId="2" borderId="0" xfId="13" applyNumberFormat="1" applyFont="1" applyFill="1" applyBorder="1" applyAlignment="1"/>
    <xf numFmtId="167" fontId="7" fillId="2" borderId="1" xfId="14" applyNumberFormat="1" applyFont="1" applyFill="1" applyBorder="1" applyAlignment="1">
      <alignment horizontal="center"/>
    </xf>
    <xf numFmtId="167" fontId="8" fillId="2" borderId="1" xfId="14" applyNumberFormat="1" applyFont="1" applyFill="1" applyBorder="1" applyAlignment="1">
      <alignment horizontal="center"/>
    </xf>
    <xf numFmtId="167" fontId="7" fillId="2" borderId="2" xfId="12" applyNumberFormat="1" applyFont="1" applyFill="1" applyBorder="1" applyAlignment="1"/>
    <xf numFmtId="167" fontId="8" fillId="2" borderId="2" xfId="12" applyNumberFormat="1" applyFont="1" applyFill="1" applyBorder="1" applyAlignment="1"/>
    <xf numFmtId="0" fontId="18" fillId="2" borderId="0" xfId="9" applyNumberFormat="1" applyFont="1" applyFill="1" applyAlignment="1">
      <alignment vertical="top"/>
    </xf>
    <xf numFmtId="0" fontId="18" fillId="2" borderId="0" xfId="12" applyNumberFormat="1" applyFont="1" applyFill="1" applyBorder="1" applyAlignment="1">
      <alignment vertical="top"/>
    </xf>
    <xf numFmtId="0" fontId="8" fillId="2" borderId="0" xfId="15" applyNumberFormat="1" applyFont="1" applyFill="1" applyAlignment="1">
      <alignment horizontal="justify" vertical="top"/>
    </xf>
    <xf numFmtId="0" fontId="7" fillId="2" borderId="0" xfId="12" applyNumberFormat="1" applyFont="1" applyFill="1" applyBorder="1" applyAlignment="1">
      <alignment vertical="top"/>
    </xf>
    <xf numFmtId="0" fontId="8" fillId="2" borderId="0" xfId="15" applyNumberFormat="1" applyFont="1" applyFill="1" applyAlignment="1">
      <alignment vertical="top"/>
    </xf>
    <xf numFmtId="0" fontId="7" fillId="2" borderId="0" xfId="15" applyNumberFormat="1" applyFont="1" applyFill="1"/>
    <xf numFmtId="0" fontId="8" fillId="2" borderId="0" xfId="15" applyNumberFormat="1" applyFont="1" applyFill="1"/>
    <xf numFmtId="0" fontId="19" fillId="2" borderId="0" xfId="15" applyNumberFormat="1" applyFont="1" applyFill="1"/>
    <xf numFmtId="0" fontId="18" fillId="2" borderId="0" xfId="12" applyNumberFormat="1" applyFont="1" applyFill="1" applyAlignment="1">
      <alignment vertical="top"/>
    </xf>
    <xf numFmtId="0" fontId="18" fillId="2" borderId="0" xfId="6" applyNumberFormat="1" applyFont="1" applyFill="1" applyAlignment="1">
      <alignment vertical="top"/>
    </xf>
    <xf numFmtId="0" fontId="8" fillId="2" borderId="0" xfId="9" applyNumberFormat="1" applyFont="1" applyFill="1" applyAlignment="1">
      <alignment horizontal="right"/>
    </xf>
    <xf numFmtId="0" fontId="8" fillId="2" borderId="0" xfId="16" applyNumberFormat="1" applyFont="1" applyFill="1" applyAlignment="1">
      <alignment vertical="top"/>
    </xf>
    <xf numFmtId="0" fontId="8" fillId="2" borderId="0" xfId="17" applyNumberFormat="1" applyFont="1" applyFill="1" applyBorder="1" applyAlignment="1">
      <alignment vertical="top"/>
    </xf>
    <xf numFmtId="0" fontId="7" fillId="2" borderId="0" xfId="16" applyNumberFormat="1" applyFont="1" applyFill="1" applyAlignment="1">
      <alignment horizontal="left" vertical="top"/>
    </xf>
    <xf numFmtId="0" fontId="7" fillId="2" borderId="0" xfId="17" applyNumberFormat="1" applyFont="1" applyFill="1" applyBorder="1" applyAlignment="1">
      <alignment horizontal="left" vertical="top"/>
    </xf>
    <xf numFmtId="0" fontId="7" fillId="2" borderId="0" xfId="16" applyNumberFormat="1" applyFont="1" applyFill="1"/>
    <xf numFmtId="0" fontId="7" fillId="2" borderId="0" xfId="17" applyNumberFormat="1" applyFont="1" applyFill="1" applyAlignment="1">
      <alignment vertical="top"/>
    </xf>
    <xf numFmtId="0" fontId="5" fillId="2" borderId="0" xfId="1" applyNumberFormat="1" applyFont="1" applyFill="1" applyAlignment="1">
      <alignment horizontal="left" wrapText="1"/>
    </xf>
    <xf numFmtId="0" fontId="15" fillId="2" borderId="1" xfId="18" applyNumberFormat="1" applyFont="1" applyFill="1" applyBorder="1" applyAlignment="1">
      <alignment horizontal="right" wrapText="1"/>
    </xf>
    <xf numFmtId="0" fontId="15" fillId="2" borderId="1" xfId="1" applyNumberFormat="1" applyFont="1" applyFill="1" applyBorder="1" applyAlignment="1">
      <alignment horizontal="right" wrapText="1"/>
    </xf>
    <xf numFmtId="0" fontId="7" fillId="2" borderId="0" xfId="16" applyNumberFormat="1" applyFont="1" applyFill="1" applyAlignment="1" applyProtection="1">
      <alignment wrapText="1"/>
      <protection locked="0"/>
    </xf>
    <xf numFmtId="167" fontId="8" fillId="2" borderId="3" xfId="18" applyNumberFormat="1" applyFont="1" applyFill="1" applyBorder="1" applyAlignment="1"/>
    <xf numFmtId="0" fontId="8" fillId="2" borderId="0" xfId="16" applyNumberFormat="1" applyFont="1" applyFill="1" applyAlignment="1" applyProtection="1">
      <alignment wrapText="1"/>
      <protection locked="0"/>
    </xf>
    <xf numFmtId="167" fontId="7" fillId="2" borderId="0" xfId="18" applyNumberFormat="1" applyFont="1" applyFill="1" applyAlignment="1"/>
    <xf numFmtId="167" fontId="7" fillId="0" borderId="0" xfId="18" applyNumberFormat="1" applyFont="1" applyFill="1" applyAlignment="1"/>
    <xf numFmtId="167" fontId="7" fillId="2" borderId="4" xfId="18" applyNumberFormat="1" applyFont="1" applyFill="1" applyBorder="1" applyAlignment="1"/>
    <xf numFmtId="167" fontId="7" fillId="2" borderId="3" xfId="18" applyNumberFormat="1" applyFont="1" applyFill="1" applyBorder="1" applyAlignment="1"/>
    <xf numFmtId="167" fontId="7" fillId="2" borderId="2" xfId="18" applyNumberFormat="1" applyFont="1" applyFill="1" applyBorder="1" applyAlignment="1"/>
    <xf numFmtId="167" fontId="7" fillId="2" borderId="0" xfId="17" applyNumberFormat="1" applyFont="1" applyFill="1" applyAlignment="1">
      <alignment vertical="top"/>
    </xf>
    <xf numFmtId="167" fontId="8" fillId="2" borderId="0" xfId="18" applyNumberFormat="1" applyFont="1" applyFill="1" applyAlignment="1"/>
    <xf numFmtId="0" fontId="7" fillId="2" borderId="0" xfId="16" applyNumberFormat="1" applyFont="1" applyFill="1" applyAlignment="1">
      <alignment vertical="top"/>
    </xf>
    <xf numFmtId="167" fontId="8" fillId="2" borderId="2" xfId="18" applyNumberFormat="1" applyFont="1" applyFill="1" applyBorder="1" applyAlignment="1"/>
    <xf numFmtId="0" fontId="19" fillId="2" borderId="0" xfId="16" applyNumberFormat="1" applyFont="1" applyFill="1" applyAlignment="1" applyProtection="1">
      <alignment wrapText="1"/>
      <protection locked="0"/>
    </xf>
    <xf numFmtId="0" fontId="19" fillId="2" borderId="0" xfId="17" applyNumberFormat="1" applyFont="1" applyFill="1" applyAlignment="1"/>
    <xf numFmtId="0" fontId="7" fillId="2" borderId="0" xfId="17" applyNumberFormat="1" applyFont="1" applyFill="1" applyBorder="1" applyAlignment="1">
      <alignment vertical="top"/>
    </xf>
    <xf numFmtId="0" fontId="18" fillId="2" borderId="0" xfId="17" applyNumberFormat="1" applyFont="1" applyFill="1" applyAlignment="1">
      <alignment vertical="top"/>
    </xf>
    <xf numFmtId="0" fontId="8" fillId="2" borderId="0" xfId="1" applyNumberFormat="1" applyFont="1" applyFill="1"/>
    <xf numFmtId="0" fontId="7" fillId="2" borderId="0" xfId="1" applyNumberFormat="1" applyFont="1" applyFill="1"/>
    <xf numFmtId="0" fontId="7" fillId="2" borderId="0" xfId="1" applyNumberFormat="1" applyFont="1" applyFill="1" applyAlignment="1">
      <alignment wrapText="1"/>
    </xf>
    <xf numFmtId="0" fontId="5" fillId="2" borderId="0" xfId="1" applyNumberFormat="1" applyFont="1" applyFill="1" applyAlignment="1">
      <alignment wrapText="1"/>
    </xf>
    <xf numFmtId="0" fontId="5" fillId="2" borderId="0" xfId="1" applyNumberFormat="1" applyFont="1" applyFill="1"/>
    <xf numFmtId="0" fontId="7" fillId="2" borderId="0" xfId="10" applyNumberFormat="1" applyFont="1" applyFill="1" applyAlignment="1">
      <alignment wrapText="1"/>
    </xf>
    <xf numFmtId="0" fontId="8" fillId="2" borderId="0" xfId="10" applyNumberFormat="1" applyFont="1" applyFill="1" applyAlignment="1">
      <alignment wrapText="1"/>
    </xf>
    <xf numFmtId="0" fontId="8" fillId="2" borderId="0" xfId="10" applyNumberFormat="1" applyFont="1" applyFill="1"/>
    <xf numFmtId="0" fontId="16" fillId="0" borderId="0" xfId="0" applyFont="1"/>
    <xf numFmtId="0" fontId="8" fillId="0" borderId="0" xfId="10" applyNumberFormat="1" applyFont="1" applyAlignment="1">
      <alignment wrapText="1"/>
    </xf>
    <xf numFmtId="0" fontId="7" fillId="2" borderId="0" xfId="16" applyNumberFormat="1" applyFont="1" applyFill="1" applyProtection="1">
      <protection locked="0"/>
    </xf>
    <xf numFmtId="0" fontId="3" fillId="2" borderId="0" xfId="0" applyFont="1" applyFill="1" applyAlignment="1">
      <alignment horizontal="left" vertical="top" wrapText="1"/>
    </xf>
    <xf numFmtId="0" fontId="5" fillId="2" borderId="0" xfId="1" applyNumberFormat="1" applyFont="1" applyFill="1" applyAlignment="1">
      <alignment wrapText="1"/>
    </xf>
    <xf numFmtId="0" fontId="7" fillId="2" borderId="0" xfId="9" applyNumberFormat="1" applyFont="1" applyFill="1" applyAlignment="1">
      <alignment horizontal="left" vertical="top" wrapText="1"/>
    </xf>
    <xf numFmtId="0" fontId="7" fillId="2" borderId="0" xfId="16" applyNumberFormat="1" applyFont="1" applyFill="1" applyAlignment="1">
      <alignment horizontal="left" vertical="top"/>
    </xf>
    <xf numFmtId="1" fontId="6" fillId="2" borderId="1" xfId="0" applyNumberFormat="1" applyFont="1" applyFill="1" applyBorder="1" applyAlignment="1">
      <alignment horizontal="center" vertical="center"/>
    </xf>
    <xf numFmtId="1" fontId="8" fillId="2" borderId="0" xfId="2" applyNumberFormat="1" applyFont="1" applyFill="1" applyBorder="1" applyAlignment="1">
      <alignment horizontal="center" vertical="center"/>
    </xf>
    <xf numFmtId="1" fontId="8" fillId="2" borderId="0" xfId="4" applyNumberFormat="1" applyFont="1" applyFill="1" applyAlignment="1">
      <alignment horizontal="center"/>
    </xf>
    <xf numFmtId="1" fontId="8" fillId="2" borderId="0" xfId="12" applyNumberFormat="1" applyFont="1" applyFill="1" applyBorder="1" applyAlignment="1">
      <alignment horizontal="center"/>
    </xf>
    <xf numFmtId="1" fontId="8" fillId="0" borderId="0" xfId="4" applyNumberFormat="1" applyFont="1" applyFill="1" applyAlignment="1">
      <alignment horizontal="center"/>
    </xf>
    <xf numFmtId="1" fontId="8" fillId="0" borderId="0" xfId="2" applyNumberFormat="1" applyFont="1" applyFill="1" applyBorder="1" applyAlignment="1">
      <alignment horizontal="center" vertical="center"/>
    </xf>
  </cellXfs>
  <cellStyles count="19">
    <cellStyle name="Comma 2" xfId="3" xr:uid="{AAD55E04-64C3-4E43-BB56-0D9791F25E21}"/>
    <cellStyle name="Normal" xfId="0" builtinId="0"/>
    <cellStyle name="Обычный 2" xfId="6" xr:uid="{EF0E5A4D-3616-4A16-907B-41B7F30C3034}"/>
    <cellStyle name="Обычный 2 3 2" xfId="7" xr:uid="{4C5745E1-B626-4EAE-AC6F-78DD50F0DEF5}"/>
    <cellStyle name="Обычный 2 3 2 2" xfId="9" xr:uid="{F40F87AF-1A0F-448B-BB5B-1F1C0ADCC3DA}"/>
    <cellStyle name="Обычный 21 2 2" xfId="15" xr:uid="{00867D56-2618-41C1-BF3C-386BE0FEAA98}"/>
    <cellStyle name="Обычный 3" xfId="16" xr:uid="{008D5917-3D38-4C89-B606-321D13C52B7E}"/>
    <cellStyle name="Обычный 4" xfId="14" xr:uid="{6A039991-2A2C-4711-9F48-0C1478451FED}"/>
    <cellStyle name="Обычный_Alfa Bank_ FS_2008_rus_1" xfId="1" xr:uid="{0FE5F682-D5C3-4FAF-88B2-BDF1DACA0D32}"/>
    <cellStyle name="Стиль 1" xfId="10" xr:uid="{270801E8-A116-4159-ACF1-40E803F2CC0B}"/>
    <cellStyle name="Финансовый 2 3 2 2" xfId="8" xr:uid="{597A270A-DAC1-4DC1-AE8E-807391A3D457}"/>
    <cellStyle name="Финансовый 2 3 2 3" xfId="12" xr:uid="{B80F5AEC-8923-4065-9359-1A032888FD4E}"/>
    <cellStyle name="Финансовый 2 3 4" xfId="17" xr:uid="{7E1ABC86-024D-40BF-B395-2CDBC208E893}"/>
    <cellStyle name="Финансовый 2 4 2" xfId="2" xr:uid="{A11BFFFB-FD18-452C-B147-089187F4F72A}"/>
    <cellStyle name="Финансовый 2 4 2 2" xfId="11" xr:uid="{BCE60A72-7213-46BA-B98A-9C964A152FF3}"/>
    <cellStyle name="Финансовый 2 9" xfId="18" xr:uid="{63A8881F-057A-46BB-8181-DCDA53CD6CD3}"/>
    <cellStyle name="Финансовый 3" xfId="5" xr:uid="{F72DF8A1-D692-46D6-8778-B203D2B3F523}"/>
    <cellStyle name="Финансовый 3 2 2" xfId="13" xr:uid="{10D1B0F0-266F-43BE-9ED3-E3F0BFC8280E}"/>
    <cellStyle name="Финансовый_Alfa Bank_ FS_2008_rus_1" xfId="4" xr:uid="{60380A99-6143-4343-8A61-E2DD25BA32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4E351D74-032F-4A65-BE01-FC67E3AD8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9B786ACD-8473-49E9-81C3-21C7ACE7C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2947153</xdr:colOff>
      <xdr:row>0</xdr:row>
      <xdr:rowOff>95248</xdr:rowOff>
    </xdr:from>
    <xdr:to>
      <xdr:col>0</xdr:col>
      <xdr:colOff>4747378</xdr:colOff>
      <xdr:row>5</xdr:row>
      <xdr:rowOff>13252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C64BBA37-993E-4968-9C8D-629AF7F07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7153" y="95248"/>
          <a:ext cx="1800225" cy="870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638744</xdr:colOff>
      <xdr:row>0</xdr:row>
      <xdr:rowOff>95248</xdr:rowOff>
    </xdr:from>
    <xdr:to>
      <xdr:col>2</xdr:col>
      <xdr:colOff>1195116</xdr:colOff>
      <xdr:row>5</xdr:row>
      <xdr:rowOff>13252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3F879D31-FA37-4B83-A8E0-85662BA5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44" y="95248"/>
          <a:ext cx="1804147" cy="87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FAAC6-7B82-44D0-A1EE-0EABD30C39D7}">
  <sheetPr>
    <tabColor theme="9" tint="0.39997558519241921"/>
  </sheetPr>
  <dimension ref="A1:D60"/>
  <sheetViews>
    <sheetView tabSelected="1" view="pageBreakPreview" topLeftCell="A8" zoomScale="80" zoomScaleNormal="80" zoomScaleSheetLayoutView="80" workbookViewId="0">
      <selection activeCell="B25" sqref="B25"/>
    </sheetView>
  </sheetViews>
  <sheetFormatPr defaultColWidth="0" defaultRowHeight="15" customHeight="1" zeroHeight="1" x14ac:dyDescent="0.25"/>
  <cols>
    <col min="1" max="1" width="65.7109375" style="2" customWidth="1"/>
    <col min="2" max="2" width="9.5703125" style="2" customWidth="1"/>
    <col min="3" max="4" width="19.7109375" style="2" customWidth="1"/>
    <col min="5" max="16384" width="0" style="2" hidden="1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x14ac:dyDescent="0.25">
      <c r="A4" s="1"/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18" t="s">
        <v>0</v>
      </c>
      <c r="B7" s="118"/>
      <c r="C7" s="118"/>
      <c r="D7" s="118"/>
    </row>
    <row r="8" spans="1:4" x14ac:dyDescent="0.25">
      <c r="A8" s="3" t="str">
        <f>CONCATENATE("по состоянию на ",DAY(C10)," ",CHOOSE(MONTH(C10),"января","февраля","марта","апреля","мая","июня","июля","августа","сентября","октября","ноября","декабря")," ",YEAR(C10)," года")</f>
        <v>по состоянию на 31 марта 2025 года</v>
      </c>
      <c r="B8" s="3"/>
      <c r="C8" s="3"/>
      <c r="D8" s="3"/>
    </row>
    <row r="9" spans="1:4" x14ac:dyDescent="0.25">
      <c r="A9" s="1"/>
      <c r="B9" s="1"/>
      <c r="C9" s="1"/>
      <c r="D9" s="1"/>
    </row>
    <row r="10" spans="1:4" x14ac:dyDescent="0.25">
      <c r="A10" s="119" t="s">
        <v>1</v>
      </c>
      <c r="B10" s="110"/>
      <c r="C10" s="4">
        <v>45747</v>
      </c>
      <c r="D10" s="4">
        <f>(YEAR(C10)-1900)*365+IF(((YEAR(C10)-1)/4)=ROUND((YEAR(C10)-1)/4,0),ROUND((YEAR(C10)-1900)/4,0)+1,ROUND((YEAR(C10)-1900)/4,0))</f>
        <v>45657</v>
      </c>
    </row>
    <row r="11" spans="1:4" x14ac:dyDescent="0.25">
      <c r="A11" s="119"/>
      <c r="B11" s="122" t="s">
        <v>120</v>
      </c>
      <c r="C11" s="5" t="s">
        <v>2</v>
      </c>
      <c r="D11" s="5" t="s">
        <v>3</v>
      </c>
    </row>
    <row r="12" spans="1:4" x14ac:dyDescent="0.25">
      <c r="A12" s="6" t="s">
        <v>4</v>
      </c>
      <c r="B12" s="6"/>
      <c r="C12" s="1"/>
      <c r="D12" s="1"/>
    </row>
    <row r="13" spans="1:4" x14ac:dyDescent="0.25">
      <c r="A13" s="107" t="s">
        <v>5</v>
      </c>
      <c r="B13" s="123">
        <v>5</v>
      </c>
      <c r="C13" s="7">
        <v>381451976</v>
      </c>
      <c r="D13" s="8">
        <v>645818907</v>
      </c>
    </row>
    <row r="14" spans="1:4" x14ac:dyDescent="0.25">
      <c r="A14" s="107" t="s">
        <v>6</v>
      </c>
      <c r="B14" s="123"/>
      <c r="C14" s="7">
        <v>666336</v>
      </c>
      <c r="D14" s="8">
        <v>586456</v>
      </c>
    </row>
    <row r="15" spans="1:4" x14ac:dyDescent="0.25">
      <c r="A15" s="107" t="s">
        <v>7</v>
      </c>
      <c r="B15" s="123">
        <v>6</v>
      </c>
      <c r="C15" s="7">
        <v>37545545</v>
      </c>
      <c r="D15" s="8">
        <v>22985685</v>
      </c>
    </row>
    <row r="16" spans="1:4" x14ac:dyDescent="0.25">
      <c r="A16" s="42" t="s">
        <v>8</v>
      </c>
      <c r="B16" s="127">
        <v>23</v>
      </c>
      <c r="C16" s="7">
        <v>401591</v>
      </c>
      <c r="D16" s="8">
        <v>181762</v>
      </c>
    </row>
    <row r="17" spans="1:4" x14ac:dyDescent="0.25">
      <c r="A17" s="42" t="s">
        <v>9</v>
      </c>
      <c r="B17" s="123">
        <v>7</v>
      </c>
      <c r="C17" s="7">
        <v>2469299</v>
      </c>
      <c r="D17" s="8">
        <v>2600186</v>
      </c>
    </row>
    <row r="18" spans="1:4" x14ac:dyDescent="0.25">
      <c r="A18" s="107" t="s">
        <v>10</v>
      </c>
      <c r="B18" s="123">
        <v>8</v>
      </c>
      <c r="C18" s="7">
        <v>713558829</v>
      </c>
      <c r="D18" s="10">
        <v>547902238</v>
      </c>
    </row>
    <row r="19" spans="1:4" ht="30" x14ac:dyDescent="0.25">
      <c r="A19" s="42" t="s">
        <v>11</v>
      </c>
      <c r="B19" s="123"/>
      <c r="C19" s="7">
        <v>72790696</v>
      </c>
      <c r="D19" s="10">
        <v>74889623</v>
      </c>
    </row>
    <row r="20" spans="1:4" ht="30" x14ac:dyDescent="0.25">
      <c r="A20" s="42" t="s">
        <v>12</v>
      </c>
      <c r="B20" s="123"/>
      <c r="C20" s="7">
        <v>2774420</v>
      </c>
      <c r="D20" s="8">
        <v>0</v>
      </c>
    </row>
    <row r="21" spans="1:4" x14ac:dyDescent="0.25">
      <c r="A21" s="107" t="s">
        <v>13</v>
      </c>
      <c r="B21" s="123">
        <v>9</v>
      </c>
      <c r="C21" s="7">
        <v>1057696448</v>
      </c>
      <c r="D21" s="8">
        <v>1051422596</v>
      </c>
    </row>
    <row r="22" spans="1:4" x14ac:dyDescent="0.25">
      <c r="A22" s="107" t="s">
        <v>14</v>
      </c>
      <c r="B22" s="123">
        <v>10</v>
      </c>
      <c r="C22" s="7">
        <v>18694754</v>
      </c>
      <c r="D22" s="8">
        <v>18694754</v>
      </c>
    </row>
    <row r="23" spans="1:4" x14ac:dyDescent="0.25">
      <c r="A23" s="107" t="s">
        <v>15</v>
      </c>
      <c r="B23" s="123">
        <v>11</v>
      </c>
      <c r="C23" s="7">
        <v>24362430</v>
      </c>
      <c r="D23" s="8">
        <v>24645734</v>
      </c>
    </row>
    <row r="24" spans="1:4" x14ac:dyDescent="0.25">
      <c r="A24" s="107" t="s">
        <v>16</v>
      </c>
      <c r="B24" s="123">
        <v>12</v>
      </c>
      <c r="C24" s="7">
        <v>1546609</v>
      </c>
      <c r="D24" s="8">
        <v>1640875</v>
      </c>
    </row>
    <row r="25" spans="1:4" x14ac:dyDescent="0.25">
      <c r="A25" s="107" t="s">
        <v>17</v>
      </c>
      <c r="B25" s="127">
        <v>26</v>
      </c>
      <c r="C25" s="7">
        <v>282193</v>
      </c>
      <c r="D25" s="8">
        <v>287319</v>
      </c>
    </row>
    <row r="26" spans="1:4" x14ac:dyDescent="0.25">
      <c r="A26" s="107" t="s">
        <v>18</v>
      </c>
      <c r="B26" s="123">
        <v>13</v>
      </c>
      <c r="C26" s="7">
        <v>62475320</v>
      </c>
      <c r="D26" s="11">
        <v>60763083</v>
      </c>
    </row>
    <row r="27" spans="1:4" ht="15.75" thickBot="1" x14ac:dyDescent="0.3">
      <c r="A27" s="108" t="s">
        <v>19</v>
      </c>
      <c r="B27" s="123"/>
      <c r="C27" s="13">
        <f>SUM(C13:C26)</f>
        <v>2376716446</v>
      </c>
      <c r="D27" s="14">
        <f>SUM(D13:D26)</f>
        <v>2452419218</v>
      </c>
    </row>
    <row r="28" spans="1:4" ht="15.75" thickTop="1" x14ac:dyDescent="0.25">
      <c r="A28" s="110"/>
      <c r="B28" s="123"/>
      <c r="C28" s="15"/>
      <c r="D28" s="15"/>
    </row>
    <row r="29" spans="1:4" x14ac:dyDescent="0.25">
      <c r="A29" s="108" t="s">
        <v>20</v>
      </c>
      <c r="B29" s="123"/>
      <c r="C29" s="7"/>
      <c r="D29" s="8"/>
    </row>
    <row r="30" spans="1:4" x14ac:dyDescent="0.25">
      <c r="A30" s="107" t="s">
        <v>21</v>
      </c>
      <c r="B30" s="123">
        <v>14</v>
      </c>
      <c r="C30" s="7">
        <v>1574884432</v>
      </c>
      <c r="D30" s="8">
        <v>1672150027</v>
      </c>
    </row>
    <row r="31" spans="1:4" x14ac:dyDescent="0.25">
      <c r="A31" s="107" t="s">
        <v>22</v>
      </c>
      <c r="B31" s="123">
        <v>15</v>
      </c>
      <c r="C31" s="7">
        <v>88505791</v>
      </c>
      <c r="D31" s="8">
        <v>86913149</v>
      </c>
    </row>
    <row r="32" spans="1:4" x14ac:dyDescent="0.25">
      <c r="A32" s="107" t="s">
        <v>23</v>
      </c>
      <c r="B32" s="123"/>
      <c r="C32" s="7">
        <v>46966952</v>
      </c>
      <c r="D32" s="16">
        <v>46986124</v>
      </c>
    </row>
    <row r="33" spans="1:4" x14ac:dyDescent="0.25">
      <c r="A33" s="107" t="s">
        <v>24</v>
      </c>
      <c r="B33" s="123">
        <v>16</v>
      </c>
      <c r="C33" s="7">
        <v>280375271</v>
      </c>
      <c r="D33" s="16">
        <v>278209687</v>
      </c>
    </row>
    <row r="34" spans="1:4" x14ac:dyDescent="0.25">
      <c r="A34" s="107" t="s">
        <v>25</v>
      </c>
      <c r="B34" s="123">
        <v>16</v>
      </c>
      <c r="C34" s="7">
        <v>126598390</v>
      </c>
      <c r="D34" s="16">
        <v>122068216</v>
      </c>
    </row>
    <row r="35" spans="1:4" x14ac:dyDescent="0.25">
      <c r="A35" s="107" t="s">
        <v>26</v>
      </c>
      <c r="B35" s="123"/>
      <c r="C35" s="7">
        <v>24111443</v>
      </c>
      <c r="D35" s="16">
        <v>22517302</v>
      </c>
    </row>
    <row r="36" spans="1:4" x14ac:dyDescent="0.25">
      <c r="A36" s="107" t="s">
        <v>27</v>
      </c>
      <c r="B36" s="123">
        <v>17</v>
      </c>
      <c r="C36" s="7">
        <v>18568951</v>
      </c>
      <c r="D36" s="17">
        <v>17916769</v>
      </c>
    </row>
    <row r="37" spans="1:4" x14ac:dyDescent="0.25">
      <c r="A37" s="108" t="s">
        <v>28</v>
      </c>
      <c r="B37" s="123"/>
      <c r="C37" s="18">
        <f>SUM(C30:C36)</f>
        <v>2160011230</v>
      </c>
      <c r="D37" s="19">
        <f>SUM(D30:D36)</f>
        <v>2246761274</v>
      </c>
    </row>
    <row r="38" spans="1:4" x14ac:dyDescent="0.25">
      <c r="A38" s="111"/>
      <c r="B38" s="123"/>
      <c r="C38" s="15"/>
      <c r="D38" s="16"/>
    </row>
    <row r="39" spans="1:4" x14ac:dyDescent="0.25">
      <c r="A39" s="108" t="s">
        <v>29</v>
      </c>
      <c r="B39" s="123"/>
      <c r="C39" s="15"/>
      <c r="D39" s="16"/>
    </row>
    <row r="40" spans="1:4" x14ac:dyDescent="0.25">
      <c r="A40" s="107" t="s">
        <v>30</v>
      </c>
      <c r="B40" s="123">
        <v>18</v>
      </c>
      <c r="C40" s="7">
        <v>222554069</v>
      </c>
      <c r="D40" s="8">
        <v>222554069</v>
      </c>
    </row>
    <row r="41" spans="1:4" x14ac:dyDescent="0.25">
      <c r="A41" s="107" t="s">
        <v>31</v>
      </c>
      <c r="B41" s="123"/>
      <c r="C41" s="7">
        <v>-5358569</v>
      </c>
      <c r="D41" s="8">
        <v>1011544</v>
      </c>
    </row>
    <row r="42" spans="1:4" x14ac:dyDescent="0.25">
      <c r="A42" s="107" t="s">
        <v>32</v>
      </c>
      <c r="B42" s="123"/>
      <c r="C42" s="20">
        <v>-490284</v>
      </c>
      <c r="D42" s="11">
        <v>-17907669</v>
      </c>
    </row>
    <row r="43" spans="1:4" x14ac:dyDescent="0.25">
      <c r="A43" s="108" t="s">
        <v>33</v>
      </c>
      <c r="B43" s="108"/>
      <c r="C43" s="18">
        <f>SUM(C40:C42)</f>
        <v>216705216</v>
      </c>
      <c r="D43" s="19">
        <f>SUM(D40:D42)</f>
        <v>205657944</v>
      </c>
    </row>
    <row r="44" spans="1:4" ht="15.75" thickBot="1" x14ac:dyDescent="0.3">
      <c r="A44" s="108" t="s">
        <v>34</v>
      </c>
      <c r="B44" s="108"/>
      <c r="C44" s="13">
        <f>C37+C43</f>
        <v>2376716446</v>
      </c>
      <c r="D44" s="14">
        <f>D37+D43</f>
        <v>2452419218</v>
      </c>
    </row>
    <row r="45" spans="1:4" ht="15.75" thickTop="1" x14ac:dyDescent="0.25">
      <c r="A45" s="9"/>
      <c r="B45" s="9"/>
      <c r="C45" s="21"/>
      <c r="D45" s="21"/>
    </row>
    <row r="46" spans="1:4" x14ac:dyDescent="0.25">
      <c r="A46" s="9"/>
      <c r="B46" s="9"/>
      <c r="C46" s="21"/>
      <c r="D46" s="21"/>
    </row>
    <row r="47" spans="1:4" x14ac:dyDescent="0.25">
      <c r="A47" s="22"/>
      <c r="B47" s="22"/>
      <c r="C47" s="1"/>
      <c r="D47" s="1"/>
    </row>
    <row r="48" spans="1:4" x14ac:dyDescent="0.25">
      <c r="A48" s="23" t="s">
        <v>35</v>
      </c>
      <c r="B48" s="23"/>
      <c r="C48" s="23" t="s">
        <v>35</v>
      </c>
      <c r="D48" s="23"/>
    </row>
    <row r="49" spans="1:4" x14ac:dyDescent="0.25">
      <c r="A49" s="24" t="s">
        <v>36</v>
      </c>
      <c r="B49" s="24"/>
      <c r="C49" s="24" t="s">
        <v>37</v>
      </c>
      <c r="D49" s="24"/>
    </row>
    <row r="50" spans="1:4" x14ac:dyDescent="0.25">
      <c r="A50" s="25" t="s">
        <v>38</v>
      </c>
      <c r="B50" s="25"/>
      <c r="C50" s="24" t="s">
        <v>39</v>
      </c>
      <c r="D50" s="24"/>
    </row>
    <row r="51" spans="1:4" x14ac:dyDescent="0.25">
      <c r="A51" s="1"/>
      <c r="B51" s="1"/>
      <c r="C51" s="1"/>
      <c r="D51" s="1"/>
    </row>
    <row r="52" spans="1:4" hidden="1" x14ac:dyDescent="0.25"/>
    <row r="53" spans="1:4" hidden="1" x14ac:dyDescent="0.25"/>
    <row r="57" spans="1:4" ht="15" customHeight="1" x14ac:dyDescent="0.25"/>
    <row r="58" spans="1:4" ht="15" customHeight="1" x14ac:dyDescent="0.25"/>
    <row r="59" spans="1:4" ht="15" customHeight="1" x14ac:dyDescent="0.25"/>
    <row r="60" spans="1:4" ht="15" customHeight="1" x14ac:dyDescent="0.25"/>
  </sheetData>
  <mergeCells count="2">
    <mergeCell ref="A7:D7"/>
    <mergeCell ref="A10:A11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FA690-E1DE-4F65-81A6-EF3DAC035DF9}">
  <sheetPr>
    <tabColor theme="9" tint="0.39997558519241921"/>
  </sheetPr>
  <dimension ref="A1:I638"/>
  <sheetViews>
    <sheetView view="pageBreakPreview" topLeftCell="A16" zoomScale="80" zoomScaleNormal="80" zoomScaleSheetLayoutView="80" workbookViewId="0">
      <selection activeCell="A22" sqref="A22"/>
    </sheetView>
  </sheetViews>
  <sheetFormatPr defaultColWidth="0" defaultRowHeight="0" customHeight="1" zeroHeight="1" x14ac:dyDescent="0.25"/>
  <cols>
    <col min="1" max="1" width="65.7109375" style="2" customWidth="1"/>
    <col min="2" max="2" width="11" style="2" customWidth="1"/>
    <col min="3" max="4" width="19.7109375" style="2" customWidth="1"/>
    <col min="5" max="16384" width="9.140625" style="2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15" x14ac:dyDescent="0.25">
      <c r="A4" s="1"/>
      <c r="B4" s="1"/>
      <c r="C4" s="1"/>
      <c r="D4" s="1"/>
    </row>
    <row r="5" spans="1:4" ht="15" x14ac:dyDescent="0.25">
      <c r="A5" s="1"/>
      <c r="B5" s="1"/>
      <c r="C5" s="1"/>
      <c r="D5" s="1"/>
    </row>
    <row r="6" spans="1:4" ht="15" x14ac:dyDescent="0.25">
      <c r="A6" s="1"/>
      <c r="B6" s="1"/>
      <c r="C6" s="1"/>
      <c r="D6" s="1"/>
    </row>
    <row r="7" spans="1:4" ht="15" x14ac:dyDescent="0.25">
      <c r="A7" s="118" t="str">
        <f>CONCATENATE("Промежуточный сокращенный консолидированный отчет о совокупном доходе за",IF(MONTH(C10)=12," год"," период"),", ")</f>
        <v xml:space="preserve">Промежуточный сокращенный консолидированный отчет о совокупном доходе за период, </v>
      </c>
      <c r="B7" s="118"/>
      <c r="C7" s="118"/>
      <c r="D7" s="118"/>
    </row>
    <row r="8" spans="1:4" ht="15" x14ac:dyDescent="0.25">
      <c r="A8" s="3" t="str">
        <f>CONCATENATE("закончившийся ",DAY(C10)," ",CHOOSE(MONTH(C10),"января","февраля","марта","апреля","мая","июня","июля","августа","сентября","октября","ноября","декабря")," ",YEAR(C10)," года")</f>
        <v>закончившийся 31 марта 2025 года</v>
      </c>
      <c r="B8" s="3"/>
      <c r="C8" s="3"/>
      <c r="D8" s="3"/>
    </row>
    <row r="9" spans="1:4" ht="15" x14ac:dyDescent="0.25">
      <c r="A9" s="1"/>
      <c r="B9" s="1"/>
      <c r="C9" s="1"/>
      <c r="D9" s="1"/>
    </row>
    <row r="10" spans="1:4" ht="15" x14ac:dyDescent="0.25">
      <c r="A10" s="119" t="s">
        <v>1</v>
      </c>
      <c r="B10" s="110"/>
      <c r="C10" s="4">
        <v>45747</v>
      </c>
      <c r="D10" s="4">
        <f>IF((YEAR(C10)/4)=ROUND(YEAR(C10)/4,0),C10-366,C10-365)</f>
        <v>45382</v>
      </c>
    </row>
    <row r="11" spans="1:4" ht="15" x14ac:dyDescent="0.25">
      <c r="A11" s="119"/>
      <c r="B11" s="122" t="s">
        <v>120</v>
      </c>
      <c r="C11" s="5" t="s">
        <v>2</v>
      </c>
      <c r="D11" s="5" t="s">
        <v>2</v>
      </c>
    </row>
    <row r="12" spans="1:4" ht="30" x14ac:dyDescent="0.25">
      <c r="A12" s="42" t="s">
        <v>40</v>
      </c>
      <c r="B12" s="124">
        <v>20</v>
      </c>
      <c r="C12" s="26">
        <v>72898070</v>
      </c>
      <c r="D12" s="27">
        <v>54936391</v>
      </c>
    </row>
    <row r="13" spans="1:4" ht="15" x14ac:dyDescent="0.25">
      <c r="A13" s="42" t="s">
        <v>41</v>
      </c>
      <c r="B13" s="124">
        <v>20</v>
      </c>
      <c r="C13" s="26">
        <v>36609</v>
      </c>
      <c r="D13" s="27">
        <v>32064</v>
      </c>
    </row>
    <row r="14" spans="1:4" ht="15" x14ac:dyDescent="0.25">
      <c r="A14" s="107" t="s">
        <v>42</v>
      </c>
      <c r="B14" s="124">
        <v>20</v>
      </c>
      <c r="C14" s="26">
        <v>-46570155</v>
      </c>
      <c r="D14" s="27">
        <v>-34191124</v>
      </c>
    </row>
    <row r="15" spans="1:4" ht="15" x14ac:dyDescent="0.25">
      <c r="A15" s="108" t="s">
        <v>100</v>
      </c>
      <c r="B15" s="124"/>
      <c r="C15" s="28">
        <f>SUM(C12:C14)</f>
        <v>26364524</v>
      </c>
      <c r="D15" s="29">
        <f>SUM(D12:D14)</f>
        <v>20777331</v>
      </c>
    </row>
    <row r="16" spans="1:4" ht="15" x14ac:dyDescent="0.25">
      <c r="A16" s="42" t="s">
        <v>101</v>
      </c>
      <c r="B16" s="126">
        <v>27</v>
      </c>
      <c r="C16" s="30">
        <v>-11211490</v>
      </c>
      <c r="D16" s="31">
        <v>-7772412</v>
      </c>
    </row>
    <row r="17" spans="1:4" ht="15" x14ac:dyDescent="0.25">
      <c r="A17" s="109" t="s">
        <v>43</v>
      </c>
      <c r="B17" s="124"/>
      <c r="C17" s="32">
        <f>SUM(C15:C16)</f>
        <v>15153034</v>
      </c>
      <c r="D17" s="33">
        <f>SUM(D15:D16)</f>
        <v>13004919</v>
      </c>
    </row>
    <row r="18" spans="1:4" ht="15" x14ac:dyDescent="0.25">
      <c r="A18" s="107" t="s">
        <v>44</v>
      </c>
      <c r="B18" s="124">
        <v>21</v>
      </c>
      <c r="C18" s="26">
        <v>4673854</v>
      </c>
      <c r="D18" s="27">
        <v>3731617</v>
      </c>
    </row>
    <row r="19" spans="1:4" ht="15" x14ac:dyDescent="0.25">
      <c r="A19" s="107" t="s">
        <v>45</v>
      </c>
      <c r="B19" s="124">
        <v>21</v>
      </c>
      <c r="C19" s="26">
        <v>-2601873</v>
      </c>
      <c r="D19" s="27">
        <v>-1488944</v>
      </c>
    </row>
    <row r="20" spans="1:4" ht="15" x14ac:dyDescent="0.25">
      <c r="A20" s="107" t="s">
        <v>102</v>
      </c>
      <c r="B20" s="124">
        <v>22</v>
      </c>
      <c r="C20" s="26">
        <v>10147026</v>
      </c>
      <c r="D20" s="27">
        <v>5812960</v>
      </c>
    </row>
    <row r="21" spans="1:4" ht="15" x14ac:dyDescent="0.25">
      <c r="A21" s="42" t="s">
        <v>103</v>
      </c>
      <c r="B21" s="124"/>
      <c r="C21" s="26">
        <v>2495705</v>
      </c>
      <c r="D21" s="27">
        <v>964813</v>
      </c>
    </row>
    <row r="22" spans="1:4" ht="45" x14ac:dyDescent="0.25">
      <c r="A22" s="42" t="s">
        <v>104</v>
      </c>
      <c r="B22" s="124"/>
      <c r="C22" s="26">
        <v>-52126</v>
      </c>
      <c r="D22" s="27">
        <v>564171</v>
      </c>
    </row>
    <row r="23" spans="1:4" ht="15" x14ac:dyDescent="0.25">
      <c r="A23" s="42" t="s">
        <v>46</v>
      </c>
      <c r="B23" s="124"/>
      <c r="C23" s="26">
        <v>1555852</v>
      </c>
      <c r="D23" s="27">
        <v>564840</v>
      </c>
    </row>
    <row r="24" spans="1:4" ht="15" x14ac:dyDescent="0.25">
      <c r="A24" s="42" t="s">
        <v>105</v>
      </c>
      <c r="B24" s="124">
        <v>24</v>
      </c>
      <c r="C24" s="30">
        <v>867774</v>
      </c>
      <c r="D24" s="31">
        <v>630704</v>
      </c>
    </row>
    <row r="25" spans="1:4" ht="15" x14ac:dyDescent="0.25">
      <c r="A25" s="108" t="s">
        <v>47</v>
      </c>
      <c r="B25" s="124"/>
      <c r="C25" s="32">
        <f>SUM(C18:C24)</f>
        <v>17086212</v>
      </c>
      <c r="D25" s="33">
        <f>SUM(D18:D24)</f>
        <v>10780161</v>
      </c>
    </row>
    <row r="26" spans="1:4" ht="15" x14ac:dyDescent="0.25">
      <c r="A26" s="107" t="s">
        <v>48</v>
      </c>
      <c r="B26" s="124">
        <v>25</v>
      </c>
      <c r="C26" s="34">
        <v>-12096901</v>
      </c>
      <c r="D26" s="35">
        <v>-7865347</v>
      </c>
    </row>
    <row r="27" spans="1:4" ht="29.25" customHeight="1" x14ac:dyDescent="0.25">
      <c r="A27" s="42" t="s">
        <v>106</v>
      </c>
      <c r="B27" s="124"/>
      <c r="C27" s="26">
        <v>-2319</v>
      </c>
      <c r="D27" s="27">
        <v>-19517</v>
      </c>
    </row>
    <row r="28" spans="1:4" ht="45" x14ac:dyDescent="0.25">
      <c r="A28" s="42" t="s">
        <v>107</v>
      </c>
      <c r="B28" s="124"/>
      <c r="C28" s="34">
        <v>-297794</v>
      </c>
      <c r="D28" s="35">
        <v>-802557</v>
      </c>
    </row>
    <row r="29" spans="1:4" ht="15" x14ac:dyDescent="0.25">
      <c r="A29" s="42" t="s">
        <v>49</v>
      </c>
      <c r="B29" s="124"/>
      <c r="C29" s="34">
        <v>-823438</v>
      </c>
      <c r="D29" s="35">
        <v>-815024</v>
      </c>
    </row>
    <row r="30" spans="1:4" ht="15" x14ac:dyDescent="0.25">
      <c r="A30" s="108" t="s">
        <v>50</v>
      </c>
      <c r="B30" s="124"/>
      <c r="C30" s="28">
        <f>SUM(C26:C29)</f>
        <v>-13220452</v>
      </c>
      <c r="D30" s="29">
        <f>SUM(D26:D29)</f>
        <v>-9502445</v>
      </c>
    </row>
    <row r="31" spans="1:4" ht="15" x14ac:dyDescent="0.25">
      <c r="A31" s="108" t="s">
        <v>108</v>
      </c>
      <c r="B31" s="124"/>
      <c r="C31" s="26">
        <f>C17+C25+C30</f>
        <v>19018794</v>
      </c>
      <c r="D31" s="27">
        <f>D17+D25+D30</f>
        <v>14282635</v>
      </c>
    </row>
    <row r="32" spans="1:4" ht="15" x14ac:dyDescent="0.25">
      <c r="A32" s="107" t="s">
        <v>51</v>
      </c>
      <c r="B32" s="124">
        <v>26</v>
      </c>
      <c r="C32" s="26">
        <v>-1601409</v>
      </c>
      <c r="D32" s="27">
        <v>-1972780</v>
      </c>
    </row>
    <row r="33" spans="1:4" ht="15" x14ac:dyDescent="0.25">
      <c r="A33" s="108" t="s">
        <v>109</v>
      </c>
      <c r="B33" s="124"/>
      <c r="C33" s="36">
        <f>SUM(C31:C32)</f>
        <v>17417385</v>
      </c>
      <c r="D33" s="37">
        <f>SUM(D31:D32)</f>
        <v>12309855</v>
      </c>
    </row>
    <row r="34" spans="1:4" ht="15" x14ac:dyDescent="0.25">
      <c r="A34" s="108" t="s">
        <v>52</v>
      </c>
      <c r="B34" s="124"/>
      <c r="C34" s="38"/>
      <c r="D34" s="39"/>
    </row>
    <row r="35" spans="1:4" ht="30" x14ac:dyDescent="0.25">
      <c r="A35" s="110" t="s">
        <v>53</v>
      </c>
      <c r="B35" s="124"/>
      <c r="C35" s="26"/>
      <c r="D35" s="27"/>
    </row>
    <row r="36" spans="1:4" ht="30" customHeight="1" x14ac:dyDescent="0.25">
      <c r="A36" s="42" t="s">
        <v>54</v>
      </c>
      <c r="B36" s="124"/>
      <c r="C36" s="26">
        <v>-6808693</v>
      </c>
      <c r="D36" s="27">
        <v>4852762</v>
      </c>
    </row>
    <row r="37" spans="1:4" ht="43.5" customHeight="1" x14ac:dyDescent="0.25">
      <c r="A37" s="42" t="s">
        <v>55</v>
      </c>
      <c r="B37" s="124"/>
      <c r="C37" s="26">
        <v>343939</v>
      </c>
      <c r="D37" s="27">
        <v>216649</v>
      </c>
    </row>
    <row r="38" spans="1:4" ht="45" x14ac:dyDescent="0.25">
      <c r="A38" s="42" t="s">
        <v>56</v>
      </c>
      <c r="B38" s="124"/>
      <c r="C38" s="40">
        <v>52126</v>
      </c>
      <c r="D38" s="41">
        <v>-564171</v>
      </c>
    </row>
    <row r="39" spans="1:4" ht="15" x14ac:dyDescent="0.25">
      <c r="A39" s="111" t="s">
        <v>57</v>
      </c>
      <c r="B39" s="124"/>
      <c r="C39" s="26"/>
      <c r="D39" s="27">
        <v>0</v>
      </c>
    </row>
    <row r="40" spans="1:4" ht="45" x14ac:dyDescent="0.25">
      <c r="A40" s="42" t="s">
        <v>58</v>
      </c>
      <c r="B40" s="124"/>
      <c r="C40" s="26">
        <v>42515</v>
      </c>
      <c r="D40" s="27">
        <v>0</v>
      </c>
    </row>
    <row r="41" spans="1:4" ht="15" x14ac:dyDescent="0.25">
      <c r="A41" s="108" t="s">
        <v>110</v>
      </c>
      <c r="B41" s="108"/>
      <c r="C41" s="36">
        <f>SUM(C36:C40)</f>
        <v>-6370113</v>
      </c>
      <c r="D41" s="37">
        <f>SUM(D36:XFD40)</f>
        <v>4505240</v>
      </c>
    </row>
    <row r="42" spans="1:4" ht="15.75" thickBot="1" x14ac:dyDescent="0.3">
      <c r="A42" s="108" t="s">
        <v>111</v>
      </c>
      <c r="B42" s="108"/>
      <c r="C42" s="43">
        <f>C33+C41</f>
        <v>11047272</v>
      </c>
      <c r="D42" s="44">
        <f>D33+D41</f>
        <v>16815095</v>
      </c>
    </row>
    <row r="43" spans="1:4" ht="15.75" thickTop="1" x14ac:dyDescent="0.25">
      <c r="A43" s="12"/>
      <c r="B43" s="12"/>
      <c r="C43" s="12"/>
      <c r="D43" s="12"/>
    </row>
    <row r="44" spans="1:4" ht="15" x14ac:dyDescent="0.25">
      <c r="A44" s="12"/>
      <c r="B44" s="12"/>
      <c r="C44" s="12"/>
      <c r="D44" s="12"/>
    </row>
    <row r="45" spans="1:4" ht="15" x14ac:dyDescent="0.25">
      <c r="A45" s="12"/>
      <c r="B45" s="12"/>
      <c r="C45" s="12"/>
      <c r="D45" s="12"/>
    </row>
    <row r="46" spans="1:4" ht="15" x14ac:dyDescent="0.25">
      <c r="A46" s="23" t="s">
        <v>35</v>
      </c>
      <c r="B46" s="23"/>
      <c r="C46" s="23" t="s">
        <v>35</v>
      </c>
      <c r="D46" s="45"/>
    </row>
    <row r="47" spans="1:4" ht="15" x14ac:dyDescent="0.25">
      <c r="A47" s="24" t="s">
        <v>36</v>
      </c>
      <c r="B47" s="24"/>
      <c r="C47" s="24" t="s">
        <v>37</v>
      </c>
      <c r="D47" s="46"/>
    </row>
    <row r="48" spans="1:4" ht="15" x14ac:dyDescent="0.25">
      <c r="A48" s="25" t="s">
        <v>38</v>
      </c>
      <c r="B48" s="25"/>
      <c r="C48" s="24" t="s">
        <v>39</v>
      </c>
      <c r="D48" s="46"/>
    </row>
    <row r="49" spans="1:4" ht="15" x14ac:dyDescent="0.25">
      <c r="A49" s="1"/>
      <c r="B49" s="1"/>
      <c r="C49" s="1"/>
      <c r="D49" s="1"/>
    </row>
    <row r="50" spans="1:4" ht="15" hidden="1" customHeight="1" x14ac:dyDescent="0.25"/>
    <row r="51" spans="1:4" ht="15" hidden="1" customHeight="1" x14ac:dyDescent="0.25"/>
    <row r="52" spans="1:4" ht="15" hidden="1" customHeight="1" x14ac:dyDescent="0.25"/>
    <row r="53" spans="1:4" ht="15" hidden="1" customHeight="1" x14ac:dyDescent="0.25"/>
    <row r="54" spans="1:4" ht="15" hidden="1" customHeight="1" x14ac:dyDescent="0.25"/>
    <row r="638" spans="9:9" ht="0" hidden="1" customHeight="1" x14ac:dyDescent="0.25">
      <c r="I638" s="47">
        <f>Ф2_конс!C32</f>
        <v>-1601409</v>
      </c>
    </row>
  </sheetData>
  <mergeCells count="2">
    <mergeCell ref="A7:D7"/>
    <mergeCell ref="A10:A11"/>
  </mergeCells>
  <printOptions horizontalCentered="1"/>
  <pageMargins left="0.25" right="0.25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7D30-4AF8-4C73-9484-4CE6BFD979F3}">
  <sheetPr>
    <tabColor theme="9" tint="0.39997558519241921"/>
  </sheetPr>
  <dimension ref="A1:F107"/>
  <sheetViews>
    <sheetView view="pageBreakPreview" topLeftCell="A7" zoomScale="85" zoomScaleNormal="80" zoomScaleSheetLayoutView="85" workbookViewId="0">
      <selection activeCell="B11" sqref="B11"/>
    </sheetView>
  </sheetViews>
  <sheetFormatPr defaultColWidth="0" defaultRowHeight="15" customHeight="1" zeroHeight="1" x14ac:dyDescent="0.25"/>
  <cols>
    <col min="1" max="1" width="75.7109375" style="50" customWidth="1"/>
    <col min="2" max="2" width="9.28515625" style="50" customWidth="1"/>
    <col min="3" max="4" width="19.7109375" style="56" customWidth="1"/>
    <col min="5" max="5" width="2.140625" style="50" hidden="1" customWidth="1"/>
    <col min="6" max="6" width="10" style="50" hidden="1" customWidth="1"/>
    <col min="7" max="16384" width="9.140625" style="50" hidden="1"/>
  </cols>
  <sheetData>
    <row r="1" spans="1:5" ht="15" customHeight="1" x14ac:dyDescent="0.25">
      <c r="A1" s="48"/>
      <c r="B1" s="48"/>
      <c r="C1" s="49"/>
      <c r="D1" s="49"/>
    </row>
    <row r="2" spans="1:5" ht="15" customHeight="1" x14ac:dyDescent="0.25">
      <c r="A2" s="48"/>
      <c r="B2" s="48"/>
      <c r="C2" s="49"/>
      <c r="D2" s="49"/>
    </row>
    <row r="3" spans="1:5" x14ac:dyDescent="0.25">
      <c r="A3" s="48"/>
      <c r="B3" s="48"/>
      <c r="C3" s="49"/>
      <c r="D3" s="49"/>
    </row>
    <row r="4" spans="1:5" x14ac:dyDescent="0.25">
      <c r="A4" s="48"/>
      <c r="B4" s="48"/>
      <c r="C4" s="49"/>
      <c r="D4" s="49"/>
    </row>
    <row r="5" spans="1:5" x14ac:dyDescent="0.25">
      <c r="A5" s="48"/>
      <c r="B5" s="48"/>
      <c r="C5" s="49"/>
      <c r="D5" s="49"/>
    </row>
    <row r="6" spans="1:5" x14ac:dyDescent="0.25">
      <c r="A6" s="48"/>
      <c r="B6" s="48"/>
      <c r="C6" s="49"/>
      <c r="D6" s="49"/>
    </row>
    <row r="7" spans="1:5" x14ac:dyDescent="0.25">
      <c r="A7" s="120" t="str">
        <f>CONCATENATE("Промежуточный сокращенный консолидированный отчет о движении денежных средств за",IF(MONTH(C10)=12," год"," период"),", ")</f>
        <v xml:space="preserve">Промежуточный сокращенный консолидированный отчет о движении денежных средств за период, </v>
      </c>
      <c r="B7" s="120"/>
      <c r="C7" s="120"/>
      <c r="D7" s="120"/>
    </row>
    <row r="8" spans="1:5" x14ac:dyDescent="0.25">
      <c r="A8" s="120" t="str">
        <f>CONCATENATE("закончившийся ",DAY(C10)," ",CHOOSE(MONTH(C10),"января","февраля","марта","апреля","мая","июня","июля","августа","сентября","октября","ноября","декабря")," ",YEAR(C10)," года")</f>
        <v>закончившийся 31 марта 2025 года</v>
      </c>
      <c r="B8" s="120"/>
      <c r="C8" s="120"/>
      <c r="D8" s="120"/>
      <c r="E8" s="51"/>
    </row>
    <row r="9" spans="1:5" x14ac:dyDescent="0.25">
      <c r="A9" s="52"/>
      <c r="B9" s="52"/>
      <c r="C9" s="51"/>
      <c r="D9" s="51"/>
      <c r="E9" s="51"/>
    </row>
    <row r="10" spans="1:5" x14ac:dyDescent="0.25">
      <c r="A10" s="53"/>
      <c r="B10" s="53"/>
      <c r="C10" s="4">
        <v>45747</v>
      </c>
      <c r="D10" s="4">
        <f>IF((YEAR(C10)/4)=ROUND(YEAR(C10)/4,0),C10-366,C10-365)</f>
        <v>45382</v>
      </c>
    </row>
    <row r="11" spans="1:5" x14ac:dyDescent="0.25">
      <c r="A11" s="54" t="s">
        <v>1</v>
      </c>
      <c r="B11" s="122" t="s">
        <v>120</v>
      </c>
      <c r="C11" s="55" t="s">
        <v>2</v>
      </c>
      <c r="D11" s="5" t="s">
        <v>2</v>
      </c>
    </row>
    <row r="12" spans="1:5" x14ac:dyDescent="0.25">
      <c r="A12" s="112" t="s">
        <v>59</v>
      </c>
      <c r="B12" s="112"/>
    </row>
    <row r="13" spans="1:5" x14ac:dyDescent="0.25">
      <c r="A13" s="113" t="s">
        <v>60</v>
      </c>
      <c r="B13" s="113"/>
      <c r="C13" s="57">
        <v>6959964</v>
      </c>
      <c r="D13" s="58">
        <v>1255451</v>
      </c>
    </row>
    <row r="14" spans="1:5" x14ac:dyDescent="0.25">
      <c r="A14" s="114" t="s">
        <v>61</v>
      </c>
      <c r="B14" s="113"/>
      <c r="C14" s="57">
        <v>419893</v>
      </c>
      <c r="D14" s="58">
        <v>194276</v>
      </c>
    </row>
    <row r="15" spans="1:5" ht="30" x14ac:dyDescent="0.25">
      <c r="A15" s="113" t="s">
        <v>62</v>
      </c>
      <c r="B15" s="113"/>
      <c r="C15" s="57">
        <v>10269957</v>
      </c>
      <c r="D15" s="58">
        <v>6409408</v>
      </c>
    </row>
    <row r="16" spans="1:5" ht="30" x14ac:dyDescent="0.25">
      <c r="A16" s="113" t="s">
        <v>63</v>
      </c>
      <c r="B16" s="113"/>
      <c r="C16" s="57">
        <v>1675910</v>
      </c>
      <c r="D16" s="58">
        <v>1625100</v>
      </c>
    </row>
    <row r="17" spans="1:4" x14ac:dyDescent="0.25">
      <c r="A17" s="113" t="s">
        <v>64</v>
      </c>
      <c r="B17" s="113"/>
      <c r="C17" s="57">
        <v>44873635</v>
      </c>
      <c r="D17" s="58">
        <v>42216570</v>
      </c>
    </row>
    <row r="18" spans="1:4" ht="30" x14ac:dyDescent="0.25">
      <c r="A18" s="113" t="s">
        <v>65</v>
      </c>
      <c r="B18" s="113"/>
      <c r="C18" s="57">
        <v>65759</v>
      </c>
      <c r="D18" s="58">
        <v>55887</v>
      </c>
    </row>
    <row r="19" spans="1:4" x14ac:dyDescent="0.25">
      <c r="A19" s="113" t="s">
        <v>66</v>
      </c>
      <c r="B19" s="113"/>
      <c r="C19" s="57">
        <v>-28943935</v>
      </c>
      <c r="D19" s="58">
        <v>-18287528</v>
      </c>
    </row>
    <row r="20" spans="1:4" x14ac:dyDescent="0.25">
      <c r="A20" s="113" t="s">
        <v>67</v>
      </c>
      <c r="B20" s="113"/>
      <c r="C20" s="57">
        <v>-633237</v>
      </c>
      <c r="D20" s="58">
        <v>-511506</v>
      </c>
    </row>
    <row r="21" spans="1:4" x14ac:dyDescent="0.25">
      <c r="A21" s="113" t="s">
        <v>68</v>
      </c>
      <c r="B21" s="113"/>
      <c r="C21" s="57">
        <v>-1757906</v>
      </c>
      <c r="D21" s="58">
        <v>-3675298</v>
      </c>
    </row>
    <row r="22" spans="1:4" x14ac:dyDescent="0.25">
      <c r="A22" s="113" t="s">
        <v>69</v>
      </c>
      <c r="B22" s="113"/>
      <c r="C22" s="57">
        <v>-6623198</v>
      </c>
      <c r="D22" s="58">
        <v>-4600460</v>
      </c>
    </row>
    <row r="23" spans="1:4" x14ac:dyDescent="0.25">
      <c r="A23" s="113" t="s">
        <v>70</v>
      </c>
      <c r="B23" s="113"/>
      <c r="C23" s="57">
        <v>-47543</v>
      </c>
      <c r="D23" s="58">
        <v>-42895</v>
      </c>
    </row>
    <row r="24" spans="1:4" x14ac:dyDescent="0.25">
      <c r="A24" s="113" t="s">
        <v>71</v>
      </c>
      <c r="B24" s="113"/>
      <c r="C24" s="57">
        <v>4571605</v>
      </c>
      <c r="D24" s="58">
        <v>3674614</v>
      </c>
    </row>
    <row r="25" spans="1:4" x14ac:dyDescent="0.25">
      <c r="A25" s="113" t="s">
        <v>72</v>
      </c>
      <c r="B25" s="125"/>
      <c r="C25" s="57">
        <v>-2610368</v>
      </c>
      <c r="D25" s="58">
        <v>-1488096</v>
      </c>
    </row>
    <row r="26" spans="1:4" x14ac:dyDescent="0.25">
      <c r="A26" s="114" t="s">
        <v>112</v>
      </c>
      <c r="B26" s="125">
        <v>22</v>
      </c>
      <c r="C26" s="57">
        <v>13931009</v>
      </c>
      <c r="D26" s="58">
        <v>6282389</v>
      </c>
    </row>
    <row r="27" spans="1:4" x14ac:dyDescent="0.25">
      <c r="A27" s="113" t="s">
        <v>73</v>
      </c>
      <c r="B27" s="125">
        <v>23</v>
      </c>
      <c r="C27" s="57">
        <v>2284169</v>
      </c>
      <c r="D27" s="58">
        <v>1013059</v>
      </c>
    </row>
    <row r="28" spans="1:4" x14ac:dyDescent="0.25">
      <c r="A28" s="113" t="s">
        <v>113</v>
      </c>
      <c r="B28" s="113"/>
      <c r="C28" s="57">
        <v>743459</v>
      </c>
      <c r="D28" s="58">
        <v>522615</v>
      </c>
    </row>
    <row r="29" spans="1:4" x14ac:dyDescent="0.25">
      <c r="A29" s="113" t="s">
        <v>74</v>
      </c>
      <c r="B29" s="113"/>
      <c r="C29" s="57">
        <v>-13422444</v>
      </c>
      <c r="D29" s="58">
        <v>-7617673</v>
      </c>
    </row>
    <row r="30" spans="1:4" ht="30" x14ac:dyDescent="0.25">
      <c r="A30" s="112" t="s">
        <v>75</v>
      </c>
      <c r="B30" s="113"/>
      <c r="C30" s="59">
        <f>SUM(C13:C29)</f>
        <v>31756729</v>
      </c>
      <c r="D30" s="60">
        <f>SUM(D13:D29)</f>
        <v>27025913</v>
      </c>
    </row>
    <row r="31" spans="1:4" x14ac:dyDescent="0.25">
      <c r="A31" s="112"/>
      <c r="B31" s="113"/>
      <c r="C31" s="57"/>
      <c r="D31" s="58"/>
    </row>
    <row r="32" spans="1:4" x14ac:dyDescent="0.25">
      <c r="A32" s="115" t="str">
        <f>IF(C34&gt;=0,IF(D34&gt;=0,IF(C35&gt;=0,IF(D35&gt;=0,IF(#REF!&gt;=0,IF(#REF!&gt;=0,"Чистое уменьшение в операционных активах","Чистое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активах"),IF(D34&lt;=0,IF(C35&lt;=0,IF(D35&lt;=0,IF(#REF!&lt;=0,IF(#REF!&lt;=0,"Чистое увеличение в операционных активах","Чистое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активах"))</f>
        <v>Чистое (увеличение)/уменьшение в операционных активах</v>
      </c>
      <c r="B32" s="113"/>
      <c r="C32" s="61"/>
      <c r="D32" s="62"/>
    </row>
    <row r="33" spans="1:4" x14ac:dyDescent="0.25">
      <c r="A33" s="113" t="s">
        <v>6</v>
      </c>
      <c r="B33" s="113"/>
      <c r="C33" s="61">
        <v>-76996</v>
      </c>
      <c r="D33" s="62">
        <v>177025</v>
      </c>
    </row>
    <row r="34" spans="1:4" x14ac:dyDescent="0.25">
      <c r="A34" s="113" t="s">
        <v>7</v>
      </c>
      <c r="B34" s="113"/>
      <c r="C34" s="61">
        <v>-16874817</v>
      </c>
      <c r="D34" s="62">
        <v>106940</v>
      </c>
    </row>
    <row r="35" spans="1:4" x14ac:dyDescent="0.25">
      <c r="A35" s="113" t="s">
        <v>13</v>
      </c>
      <c r="B35" s="113"/>
      <c r="C35" s="61">
        <v>-19958302</v>
      </c>
      <c r="D35" s="62">
        <v>-96973864</v>
      </c>
    </row>
    <row r="36" spans="1:4" x14ac:dyDescent="0.25">
      <c r="A36" s="113" t="s">
        <v>18</v>
      </c>
      <c r="B36" s="113"/>
      <c r="C36" s="61">
        <v>-678360</v>
      </c>
      <c r="D36" s="62">
        <v>-176428</v>
      </c>
    </row>
    <row r="37" spans="1:4" x14ac:dyDescent="0.25">
      <c r="A37" s="115" t="str">
        <f>IF(C38&gt;=0,IF(D38&gt;=0,IF(C39&gt;=0,IF(D39&gt;=0,IF(C40&gt;=0,IF(D40&gt;=0,IF(C41&gt;=0,IF(D41&gt;=0,"Чистое увеличение в операционных обязательствах","Чистое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обязательствах"),IF(D38&lt;=0,IF(C39&lt;=0,IF(D39&lt;=0,IF(C40&lt;=0,IF(D40&lt;=0,IF(C41&lt;=0,IF(D41&lt;=0,"Чистое уменьшение в операционных обязательствах","Чистое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обязательствах"))</f>
        <v>Чистое (уменьшение)/увеличение в операционных обязательствах</v>
      </c>
      <c r="B37" s="113"/>
      <c r="C37" s="57"/>
      <c r="D37" s="62"/>
    </row>
    <row r="38" spans="1:4" x14ac:dyDescent="0.25">
      <c r="A38" s="113" t="s">
        <v>21</v>
      </c>
      <c r="B38" s="113"/>
      <c r="C38" s="57">
        <v>-81194396</v>
      </c>
      <c r="D38" s="62">
        <v>-24255029</v>
      </c>
    </row>
    <row r="39" spans="1:4" x14ac:dyDescent="0.25">
      <c r="A39" s="113" t="s">
        <v>22</v>
      </c>
      <c r="B39" s="113"/>
      <c r="C39" s="57">
        <v>2827874</v>
      </c>
      <c r="D39" s="62">
        <v>-9373855</v>
      </c>
    </row>
    <row r="40" spans="1:4" x14ac:dyDescent="0.25">
      <c r="A40" s="113" t="s">
        <v>76</v>
      </c>
      <c r="B40" s="113"/>
      <c r="C40" s="57">
        <v>0</v>
      </c>
      <c r="D40" s="62">
        <v>-69802462</v>
      </c>
    </row>
    <row r="41" spans="1:4" x14ac:dyDescent="0.25">
      <c r="A41" s="113" t="s">
        <v>27</v>
      </c>
      <c r="B41" s="113"/>
      <c r="C41" s="57">
        <v>1945506</v>
      </c>
      <c r="D41" s="62">
        <v>6678954</v>
      </c>
    </row>
    <row r="42" spans="1:4" ht="30" x14ac:dyDescent="0.25">
      <c r="A42" s="112" t="s">
        <v>114</v>
      </c>
      <c r="B42" s="113"/>
      <c r="C42" s="59">
        <f>SUM(C30:C41)</f>
        <v>-82252762</v>
      </c>
      <c r="D42" s="60">
        <f>SUM(D30:D41)</f>
        <v>-166592806</v>
      </c>
    </row>
    <row r="43" spans="1:4" x14ac:dyDescent="0.25">
      <c r="A43" s="112"/>
      <c r="B43" s="113"/>
      <c r="C43" s="57"/>
      <c r="D43" s="58"/>
    </row>
    <row r="44" spans="1:4" x14ac:dyDescent="0.25">
      <c r="A44" s="113" t="s">
        <v>77</v>
      </c>
      <c r="B44" s="113"/>
      <c r="C44" s="57">
        <v>-2142</v>
      </c>
      <c r="D44" s="58">
        <v>-432</v>
      </c>
    </row>
    <row r="45" spans="1:4" x14ac:dyDescent="0.25">
      <c r="A45" s="112" t="s">
        <v>115</v>
      </c>
      <c r="B45" s="113"/>
      <c r="C45" s="63">
        <f>SUM(C42:C44)</f>
        <v>-82254904</v>
      </c>
      <c r="D45" s="64">
        <f>SUM(D42:D44)</f>
        <v>-166593238</v>
      </c>
    </row>
    <row r="46" spans="1:4" x14ac:dyDescent="0.25">
      <c r="A46" s="112"/>
      <c r="B46" s="113"/>
      <c r="C46" s="57"/>
      <c r="D46" s="58"/>
    </row>
    <row r="47" spans="1:4" x14ac:dyDescent="0.25">
      <c r="A47" s="112" t="s">
        <v>78</v>
      </c>
      <c r="B47" s="113"/>
      <c r="C47" s="61"/>
      <c r="D47" s="62"/>
    </row>
    <row r="48" spans="1:4" x14ac:dyDescent="0.25">
      <c r="A48" s="113" t="s">
        <v>79</v>
      </c>
      <c r="B48" s="113"/>
      <c r="C48" s="57">
        <v>-141937</v>
      </c>
      <c r="D48" s="58">
        <v>-175097</v>
      </c>
    </row>
    <row r="49" spans="1:4" x14ac:dyDescent="0.25">
      <c r="A49" s="113" t="s">
        <v>80</v>
      </c>
      <c r="B49" s="113"/>
      <c r="C49" s="57">
        <v>-26268</v>
      </c>
      <c r="D49" s="58">
        <v>-210788</v>
      </c>
    </row>
    <row r="50" spans="1:4" x14ac:dyDescent="0.25">
      <c r="A50" s="113" t="s">
        <v>81</v>
      </c>
      <c r="B50" s="113"/>
      <c r="C50" s="57">
        <v>0</v>
      </c>
      <c r="D50" s="58">
        <v>178571</v>
      </c>
    </row>
    <row r="51" spans="1:4" ht="30" x14ac:dyDescent="0.25">
      <c r="A51" s="113" t="s">
        <v>119</v>
      </c>
      <c r="B51" s="113"/>
      <c r="C51" s="57">
        <v>-2206795</v>
      </c>
      <c r="D51" s="58">
        <v>0</v>
      </c>
    </row>
    <row r="52" spans="1:4" ht="30" x14ac:dyDescent="0.25">
      <c r="A52" s="113" t="s">
        <v>82</v>
      </c>
      <c r="B52" s="113"/>
      <c r="C52" s="57">
        <v>-506457241</v>
      </c>
      <c r="D52" s="58">
        <v>-179706725</v>
      </c>
    </row>
    <row r="53" spans="1:4" ht="30" x14ac:dyDescent="0.25">
      <c r="A53" s="113" t="s">
        <v>83</v>
      </c>
      <c r="B53" s="113"/>
      <c r="C53" s="57">
        <v>379413017</v>
      </c>
      <c r="D53" s="58">
        <v>162338908</v>
      </c>
    </row>
    <row r="54" spans="1:4" ht="30" x14ac:dyDescent="0.25">
      <c r="A54" s="113" t="s">
        <v>84</v>
      </c>
      <c r="B54" s="113"/>
      <c r="C54" s="57">
        <v>-27123635</v>
      </c>
      <c r="D54" s="58">
        <v>0</v>
      </c>
    </row>
    <row r="55" spans="1:4" ht="30" x14ac:dyDescent="0.25">
      <c r="A55" s="113" t="s">
        <v>85</v>
      </c>
      <c r="B55" s="113"/>
      <c r="C55" s="57">
        <v>-24507648</v>
      </c>
      <c r="D55" s="58">
        <v>28286129</v>
      </c>
    </row>
    <row r="56" spans="1:4" ht="16.5" customHeight="1" x14ac:dyDescent="0.25">
      <c r="A56" s="112" t="s">
        <v>116</v>
      </c>
      <c r="B56" s="113"/>
      <c r="C56" s="63">
        <f>SUM(C48:C55)</f>
        <v>-181050507</v>
      </c>
      <c r="D56" s="64">
        <f>SUM(D48:D55)</f>
        <v>10710998</v>
      </c>
    </row>
    <row r="57" spans="1:4" x14ac:dyDescent="0.25">
      <c r="A57" s="112"/>
      <c r="B57" s="113"/>
      <c r="C57" s="57"/>
      <c r="D57" s="58"/>
    </row>
    <row r="58" spans="1:4" x14ac:dyDescent="0.25">
      <c r="A58" s="112" t="s">
        <v>86</v>
      </c>
      <c r="B58" s="113"/>
      <c r="C58" s="61"/>
      <c r="D58" s="62"/>
    </row>
    <row r="59" spans="1:4" x14ac:dyDescent="0.25">
      <c r="A59" s="113" t="s">
        <v>87</v>
      </c>
      <c r="B59" s="113"/>
      <c r="C59" s="57">
        <v>0</v>
      </c>
      <c r="D59" s="58">
        <v>6099607</v>
      </c>
    </row>
    <row r="60" spans="1:4" x14ac:dyDescent="0.25">
      <c r="A60" s="113" t="s">
        <v>88</v>
      </c>
      <c r="B60" s="113"/>
      <c r="C60" s="57">
        <v>0</v>
      </c>
      <c r="D60" s="58">
        <v>-6217331</v>
      </c>
    </row>
    <row r="61" spans="1:4" x14ac:dyDescent="0.25">
      <c r="A61" s="116" t="s">
        <v>89</v>
      </c>
      <c r="B61" s="113"/>
      <c r="C61" s="57">
        <v>-79369</v>
      </c>
      <c r="D61" s="58">
        <v>-75302</v>
      </c>
    </row>
    <row r="62" spans="1:4" x14ac:dyDescent="0.25">
      <c r="A62" s="112" t="s">
        <v>117</v>
      </c>
      <c r="B62" s="113"/>
      <c r="C62" s="59">
        <f>SUM(C59:C61)</f>
        <v>-79369</v>
      </c>
      <c r="D62" s="60">
        <f>SUM(D59:D61)</f>
        <v>-193026</v>
      </c>
    </row>
    <row r="63" spans="1:4" x14ac:dyDescent="0.25">
      <c r="A63" s="113" t="s">
        <v>90</v>
      </c>
      <c r="B63" s="113"/>
      <c r="C63" s="65">
        <v>-1102562</v>
      </c>
      <c r="D63" s="66">
        <v>-4629779</v>
      </c>
    </row>
    <row r="64" spans="1:4" x14ac:dyDescent="0.25">
      <c r="A64" s="113" t="s">
        <v>91</v>
      </c>
      <c r="B64" s="113"/>
      <c r="C64" s="65">
        <v>120411</v>
      </c>
      <c r="D64" s="66">
        <v>81268</v>
      </c>
    </row>
    <row r="65" spans="1:5" x14ac:dyDescent="0.25">
      <c r="A65" s="112" t="s">
        <v>118</v>
      </c>
      <c r="B65" s="113"/>
      <c r="C65" s="59">
        <f>SUM(C64,C63,C62,C56,C45)</f>
        <v>-264366931</v>
      </c>
      <c r="D65" s="60">
        <f>SUM(D64,D63,D62,D56,D45)</f>
        <v>-160623777</v>
      </c>
    </row>
    <row r="66" spans="1:5" x14ac:dyDescent="0.25">
      <c r="A66" s="113" t="str">
        <f>CONCATENATE("Денежные средства и их эквиваленты, на начало отчётного",IF(MONTH(Ф1_конс!C10)=12," года"," периода"))</f>
        <v>Денежные средства и их эквиваленты, на начало отчётного периода</v>
      </c>
      <c r="B66" s="125">
        <v>5</v>
      </c>
      <c r="C66" s="67">
        <v>645818907</v>
      </c>
      <c r="D66" s="68">
        <v>359164683</v>
      </c>
    </row>
    <row r="67" spans="1:5" ht="15.75" thickBot="1" x14ac:dyDescent="0.3">
      <c r="A67" s="112" t="str">
        <f>CONCATENATE("Денежные средства и их эквиваленты, на конец отчётного",IF(MONTH(Ф1_конс!C10)=12," года"," периода"))</f>
        <v>Денежные средства и их эквиваленты, на конец отчётного периода</v>
      </c>
      <c r="B67" s="125">
        <v>5</v>
      </c>
      <c r="C67" s="69">
        <f>SUM(C65:C66)</f>
        <v>381451976</v>
      </c>
      <c r="D67" s="70">
        <f>SUM(D65:D66)</f>
        <v>198540906</v>
      </c>
    </row>
    <row r="68" spans="1:5" ht="15.75" thickTop="1" x14ac:dyDescent="0.25">
      <c r="A68" s="71"/>
      <c r="B68" s="71"/>
      <c r="C68" s="72"/>
      <c r="D68" s="72"/>
    </row>
    <row r="69" spans="1:5" x14ac:dyDescent="0.25">
      <c r="A69" s="71"/>
      <c r="B69" s="71"/>
      <c r="C69" s="72"/>
      <c r="D69" s="72"/>
    </row>
    <row r="70" spans="1:5" x14ac:dyDescent="0.25">
      <c r="A70" s="73" t="s">
        <v>92</v>
      </c>
      <c r="B70" s="73"/>
      <c r="C70" s="74" t="s">
        <v>92</v>
      </c>
      <c r="E70" s="75"/>
    </row>
    <row r="71" spans="1:5" x14ac:dyDescent="0.25">
      <c r="A71" s="24" t="s">
        <v>36</v>
      </c>
      <c r="B71" s="24"/>
      <c r="C71" s="76" t="s">
        <v>37</v>
      </c>
      <c r="D71" s="77"/>
      <c r="E71" s="78"/>
    </row>
    <row r="72" spans="1:5" x14ac:dyDescent="0.25">
      <c r="A72" s="76" t="s">
        <v>38</v>
      </c>
      <c r="B72" s="76"/>
      <c r="C72" s="76" t="s">
        <v>39</v>
      </c>
      <c r="D72" s="77"/>
      <c r="E72" s="78"/>
    </row>
    <row r="73" spans="1:5" ht="15.75" hidden="1" customHeight="1" x14ac:dyDescent="0.25">
      <c r="C73" s="79"/>
      <c r="D73" s="79"/>
      <c r="E73" s="80"/>
    </row>
    <row r="74" spans="1:5" ht="15.75" hidden="1" customHeight="1" x14ac:dyDescent="0.25">
      <c r="E74" s="52"/>
    </row>
    <row r="75" spans="1:5" ht="15.75" hidden="1" customHeight="1" x14ac:dyDescent="0.25"/>
    <row r="76" spans="1:5" ht="15.75" hidden="1" customHeight="1" x14ac:dyDescent="0.25"/>
    <row r="77" spans="1:5" ht="15.75" hidden="1" customHeight="1" x14ac:dyDescent="0.25">
      <c r="A77" s="81"/>
      <c r="B77" s="81"/>
      <c r="C77" s="72"/>
      <c r="D77" s="72"/>
    </row>
    <row r="78" spans="1:5" ht="15.75" hidden="1" customHeight="1" x14ac:dyDescent="0.25">
      <c r="C78" s="50"/>
      <c r="D78" s="50"/>
    </row>
    <row r="79" spans="1:5" ht="15.75" hidden="1" customHeight="1" x14ac:dyDescent="0.25">
      <c r="C79" s="50"/>
      <c r="D79" s="50"/>
    </row>
    <row r="80" spans="1:5" ht="15.75" hidden="1" customHeight="1" x14ac:dyDescent="0.25">
      <c r="C80" s="50"/>
      <c r="D80" s="50"/>
    </row>
    <row r="81" spans="3:4" ht="15" hidden="1" customHeight="1" x14ac:dyDescent="0.25">
      <c r="C81" s="50"/>
      <c r="D81" s="50"/>
    </row>
    <row r="82" spans="3:4" ht="15" hidden="1" customHeight="1" x14ac:dyDescent="0.25">
      <c r="C82" s="50"/>
      <c r="D82" s="50"/>
    </row>
    <row r="83" spans="3:4" ht="15" hidden="1" customHeight="1" x14ac:dyDescent="0.25">
      <c r="C83" s="50"/>
      <c r="D83" s="50"/>
    </row>
    <row r="84" spans="3:4" ht="15" hidden="1" customHeight="1" x14ac:dyDescent="0.25">
      <c r="C84" s="50"/>
      <c r="D84" s="50"/>
    </row>
    <row r="85" spans="3:4" ht="15" hidden="1" customHeight="1" x14ac:dyDescent="0.25">
      <c r="C85" s="50"/>
      <c r="D85" s="50"/>
    </row>
    <row r="86" spans="3:4" ht="15" hidden="1" customHeight="1" x14ac:dyDescent="0.25">
      <c r="C86" s="50"/>
      <c r="D86" s="50"/>
    </row>
    <row r="87" spans="3:4" ht="15" hidden="1" customHeight="1" x14ac:dyDescent="0.25">
      <c r="C87" s="50"/>
      <c r="D87" s="50"/>
    </row>
    <row r="88" spans="3:4" ht="15" hidden="1" customHeight="1" x14ac:dyDescent="0.25">
      <c r="C88" s="50"/>
      <c r="D88" s="50"/>
    </row>
    <row r="89" spans="3:4" ht="15" hidden="1" customHeight="1" x14ac:dyDescent="0.25">
      <c r="C89" s="50"/>
      <c r="D89" s="50"/>
    </row>
    <row r="90" spans="3:4" ht="15" hidden="1" customHeight="1" x14ac:dyDescent="0.25">
      <c r="C90" s="50"/>
      <c r="D90" s="50"/>
    </row>
    <row r="91" spans="3:4" ht="15" customHeight="1" x14ac:dyDescent="0.25">
      <c r="C91" s="50"/>
      <c r="D91" s="50"/>
    </row>
    <row r="92" spans="3:4" ht="15" customHeight="1" x14ac:dyDescent="0.25">
      <c r="C92" s="50"/>
      <c r="D92" s="50"/>
    </row>
    <row r="93" spans="3:4" ht="15" customHeight="1" x14ac:dyDescent="0.25">
      <c r="C93" s="50"/>
      <c r="D93" s="50"/>
    </row>
    <row r="94" spans="3:4" ht="15" customHeight="1" x14ac:dyDescent="0.25">
      <c r="C94" s="50"/>
      <c r="D94" s="50"/>
    </row>
    <row r="95" spans="3:4" ht="15" customHeight="1" x14ac:dyDescent="0.25"/>
    <row r="96" spans="3:4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7" ht="15" customHeight="1" x14ac:dyDescent="0.25"/>
  </sheetData>
  <mergeCells count="2">
    <mergeCell ref="A7:D7"/>
    <mergeCell ref="A8:D8"/>
  </mergeCells>
  <printOptions horizontalCentered="1"/>
  <pageMargins left="0.25" right="0.25" top="0.75" bottom="0.75" header="0.3" footer="0.3"/>
  <pageSetup paperSize="9" scale="53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3F4B-FE4A-4E18-AA33-40B027E65A1D}">
  <sheetPr>
    <tabColor theme="9" tint="0.39997558519241921"/>
  </sheetPr>
  <dimension ref="A1:IE57"/>
  <sheetViews>
    <sheetView view="pageBreakPreview" topLeftCell="A10" zoomScale="90" zoomScaleNormal="80" zoomScaleSheetLayoutView="90" workbookViewId="0">
      <selection activeCell="A16" sqref="A16"/>
    </sheetView>
  </sheetViews>
  <sheetFormatPr defaultColWidth="0" defaultRowHeight="0" customHeight="1" zeroHeight="1" x14ac:dyDescent="0.25"/>
  <cols>
    <col min="1" max="1" width="65.7109375" style="82" customWidth="1"/>
    <col min="2" max="7" width="18.7109375" style="83" customWidth="1"/>
    <col min="8" max="236" width="11.42578125" style="82" hidden="1" customWidth="1"/>
    <col min="237" max="237" width="3.7109375" style="82" hidden="1" customWidth="1"/>
    <col min="238" max="239" width="92.140625" style="82" hidden="1" customWidth="1"/>
    <col min="240" max="16384" width="19.5703125" style="82" hidden="1"/>
  </cols>
  <sheetData>
    <row r="1" spans="1:7" ht="15" x14ac:dyDescent="0.25">
      <c r="C1" s="1"/>
    </row>
    <row r="2" spans="1:7" ht="15" x14ac:dyDescent="0.25">
      <c r="C2" s="1"/>
    </row>
    <row r="3" spans="1:7" ht="15" x14ac:dyDescent="0.25">
      <c r="C3" s="1"/>
    </row>
    <row r="4" spans="1:7" ht="15" x14ac:dyDescent="0.25">
      <c r="A4" s="121"/>
      <c r="B4" s="121"/>
      <c r="C4" s="121"/>
    </row>
    <row r="5" spans="1:7" ht="15" x14ac:dyDescent="0.25">
      <c r="A5" s="84"/>
      <c r="B5" s="85"/>
      <c r="C5" s="85"/>
    </row>
    <row r="6" spans="1:7" ht="15" x14ac:dyDescent="0.25">
      <c r="A6" s="84"/>
      <c r="B6" s="85"/>
      <c r="C6" s="85"/>
    </row>
    <row r="7" spans="1:7" ht="15" x14ac:dyDescent="0.25">
      <c r="A7" s="86" t="s">
        <v>99</v>
      </c>
      <c r="B7" s="87"/>
      <c r="C7" s="87"/>
      <c r="D7" s="87"/>
      <c r="E7" s="87"/>
      <c r="F7" s="87"/>
      <c r="G7" s="87"/>
    </row>
    <row r="8" spans="1:7" ht="15" x14ac:dyDescent="0.25">
      <c r="A8" s="86"/>
      <c r="B8" s="87"/>
      <c r="C8" s="87"/>
      <c r="D8" s="87"/>
      <c r="E8" s="87"/>
      <c r="F8" s="87"/>
      <c r="G8" s="87"/>
    </row>
    <row r="9" spans="1:7" ht="60" x14ac:dyDescent="0.25">
      <c r="A9" s="88" t="s">
        <v>1</v>
      </c>
      <c r="B9" s="89" t="s">
        <v>30</v>
      </c>
      <c r="C9" s="89" t="s">
        <v>93</v>
      </c>
      <c r="D9" s="89" t="s">
        <v>94</v>
      </c>
      <c r="E9" s="90" t="s">
        <v>95</v>
      </c>
      <c r="F9" s="89" t="s">
        <v>32</v>
      </c>
      <c r="G9" s="89" t="s">
        <v>96</v>
      </c>
    </row>
    <row r="10" spans="1:7" ht="15" x14ac:dyDescent="0.25">
      <c r="A10" s="91" t="s">
        <v>97</v>
      </c>
      <c r="B10" s="92">
        <v>222554069</v>
      </c>
      <c r="C10" s="92">
        <v>162306</v>
      </c>
      <c r="D10" s="92">
        <v>6884383</v>
      </c>
      <c r="E10" s="92">
        <v>-6035145</v>
      </c>
      <c r="F10" s="92">
        <v>-17907669</v>
      </c>
      <c r="G10" s="92">
        <f>SUM(B10:F10)</f>
        <v>205657944</v>
      </c>
    </row>
    <row r="11" spans="1:7" ht="15" x14ac:dyDescent="0.25">
      <c r="A11" s="93" t="str">
        <f>CONCATENATE("Прибыль за",IF(MONTH(Ф1_конс!C10)=12," год"," период"))</f>
        <v>Прибыль за период</v>
      </c>
      <c r="B11" s="94">
        <v>0</v>
      </c>
      <c r="C11" s="94">
        <v>0</v>
      </c>
      <c r="D11" s="94">
        <v>0</v>
      </c>
      <c r="E11" s="94">
        <v>0</v>
      </c>
      <c r="F11" s="95">
        <f>Ф2_конс!C33</f>
        <v>17417385</v>
      </c>
      <c r="G11" s="94">
        <f>SUM(B11:F11)</f>
        <v>17417385</v>
      </c>
    </row>
    <row r="12" spans="1:7" ht="15" x14ac:dyDescent="0.25">
      <c r="A12" s="117" t="str">
        <f>CONCATENATE("Прочий совокупный доход за",IF(MONTH(Ф1_конс!C10)=12," год"," период"))</f>
        <v>Прочий совокупный доход за период</v>
      </c>
      <c r="B12" s="94"/>
      <c r="C12" s="94"/>
      <c r="D12" s="94"/>
      <c r="E12" s="94"/>
      <c r="F12" s="94"/>
      <c r="G12" s="94"/>
    </row>
    <row r="13" spans="1:7" ht="30" x14ac:dyDescent="0.25">
      <c r="A13" s="93" t="s">
        <v>98</v>
      </c>
      <c r="B13" s="94">
        <v>0</v>
      </c>
      <c r="C13" s="94">
        <v>0</v>
      </c>
      <c r="D13" s="94">
        <v>0</v>
      </c>
      <c r="E13" s="94">
        <f>Ф2_конс!C36</f>
        <v>-6808693</v>
      </c>
      <c r="F13" s="94">
        <v>0</v>
      </c>
      <c r="G13" s="94">
        <f t="shared" ref="G13:G17" si="0">SUM(B13:F13)</f>
        <v>-6808693</v>
      </c>
    </row>
    <row r="14" spans="1:7" ht="45" x14ac:dyDescent="0.25">
      <c r="A14" s="93" t="s">
        <v>55</v>
      </c>
      <c r="B14" s="94">
        <v>0</v>
      </c>
      <c r="C14" s="94">
        <v>0</v>
      </c>
      <c r="D14" s="94">
        <v>0</v>
      </c>
      <c r="E14" s="94">
        <f>Ф2_конс!C37</f>
        <v>343939</v>
      </c>
      <c r="F14" s="94">
        <v>0</v>
      </c>
      <c r="G14" s="94">
        <f t="shared" si="0"/>
        <v>343939</v>
      </c>
    </row>
    <row r="15" spans="1:7" ht="45" x14ac:dyDescent="0.25">
      <c r="A15" s="93" t="s">
        <v>56</v>
      </c>
      <c r="B15" s="94">
        <v>0</v>
      </c>
      <c r="C15" s="94">
        <v>0</v>
      </c>
      <c r="D15" s="94">
        <v>0</v>
      </c>
      <c r="E15" s="94">
        <f>Ф2_конс!C38</f>
        <v>52126</v>
      </c>
      <c r="F15" s="94">
        <v>0</v>
      </c>
      <c r="G15" s="94">
        <f t="shared" si="0"/>
        <v>52126</v>
      </c>
    </row>
    <row r="16" spans="1:7" ht="45" x14ac:dyDescent="0.25">
      <c r="A16" s="93" t="s">
        <v>58</v>
      </c>
      <c r="B16" s="94">
        <v>0</v>
      </c>
      <c r="C16" s="94">
        <v>0</v>
      </c>
      <c r="D16" s="94">
        <v>0</v>
      </c>
      <c r="E16" s="94">
        <f>Ф2_конс!C40</f>
        <v>42515</v>
      </c>
      <c r="F16" s="94">
        <v>0</v>
      </c>
      <c r="G16" s="94">
        <f t="shared" ref="G16" si="1">SUM(B16:F16)</f>
        <v>42515</v>
      </c>
    </row>
    <row r="17" spans="1:7" ht="15" x14ac:dyDescent="0.25">
      <c r="A17" s="91" t="str">
        <f>CONCATENATE("Итого совокупный доход за",IF(MONTH(Ф1_конс!C10)=12," год"," период"))</f>
        <v>Итого совокупный доход за период</v>
      </c>
      <c r="B17" s="96">
        <f>SUM(B11:B16)</f>
        <v>0</v>
      </c>
      <c r="C17" s="96">
        <f>SUM(C11:C16)</f>
        <v>0</v>
      </c>
      <c r="D17" s="96">
        <f>SUM(D11:D16)</f>
        <v>0</v>
      </c>
      <c r="E17" s="96">
        <f>SUM(E11:E16)</f>
        <v>-6370113</v>
      </c>
      <c r="F17" s="96">
        <f>SUM(F11:F16)</f>
        <v>17417385</v>
      </c>
      <c r="G17" s="97">
        <f t="shared" si="0"/>
        <v>11047272</v>
      </c>
    </row>
    <row r="18" spans="1:7" ht="15.75" thickBot="1" x14ac:dyDescent="0.3">
      <c r="A18" s="91" t="str">
        <f>CONCATENATE(CONCATENATE(DAY(Ф1_конс!C10)," ",CHOOSE(MONTH(Ф1_конс!C10),"января","февраля","марта","апреля","мая","июня","июля","августа","сентября","октября","ноября","декабря")," ",YEAR(Ф1_конс!C10)," года")," (неаудировано)")</f>
        <v>31 марта 2025 года (неаудировано)</v>
      </c>
      <c r="B18" s="98">
        <f>B10+SUM(B17:B17)</f>
        <v>222554069</v>
      </c>
      <c r="C18" s="98">
        <f t="shared" ref="C18:G18" si="2">C10+SUM(C17:C17)</f>
        <v>162306</v>
      </c>
      <c r="D18" s="98">
        <f t="shared" si="2"/>
        <v>6884383</v>
      </c>
      <c r="E18" s="98">
        <f t="shared" si="2"/>
        <v>-12405258</v>
      </c>
      <c r="F18" s="98">
        <f t="shared" si="2"/>
        <v>-490284</v>
      </c>
      <c r="G18" s="98">
        <f t="shared" si="2"/>
        <v>216705216</v>
      </c>
    </row>
    <row r="19" spans="1:7" ht="15.75" thickTop="1" x14ac:dyDescent="0.25">
      <c r="A19" s="86"/>
      <c r="B19" s="87"/>
      <c r="C19" s="87"/>
      <c r="D19" s="87"/>
      <c r="E19" s="87"/>
      <c r="F19" s="87"/>
      <c r="G19" s="99"/>
    </row>
    <row r="20" spans="1:7" ht="60" x14ac:dyDescent="0.25">
      <c r="A20" s="88" t="s">
        <v>1</v>
      </c>
      <c r="B20" s="89" t="s">
        <v>30</v>
      </c>
      <c r="C20" s="89" t="s">
        <v>93</v>
      </c>
      <c r="D20" s="89" t="s">
        <v>94</v>
      </c>
      <c r="E20" s="90" t="s">
        <v>95</v>
      </c>
      <c r="F20" s="89" t="s">
        <v>32</v>
      </c>
      <c r="G20" s="89" t="s">
        <v>96</v>
      </c>
    </row>
    <row r="21" spans="1:7" ht="15" x14ac:dyDescent="0.25">
      <c r="A21" s="91" t="str">
        <f>CONCATENATE(CONCATENATE(DAY(Ф1_конс!D10)," ",CHOOSE(MONTH(Ф1_конс!D10),"января","февраля","марта","апреля","мая","июня","июля","августа","сентября","октября","ноября","декабря")," ",YEAR(Ф1_конс!D10)-1," года")," (аудировано)")</f>
        <v>31 декабря 2023 года (аудировано)</v>
      </c>
      <c r="B21" s="92">
        <v>222554069</v>
      </c>
      <c r="C21" s="92">
        <v>162306</v>
      </c>
      <c r="D21" s="92">
        <v>6935348</v>
      </c>
      <c r="E21" s="92">
        <v>-10672079</v>
      </c>
      <c r="F21" s="92">
        <v>-55874867</v>
      </c>
      <c r="G21" s="92">
        <f>SUM(B21:F21)</f>
        <v>163104777</v>
      </c>
    </row>
    <row r="22" spans="1:7" ht="15" x14ac:dyDescent="0.25">
      <c r="A22" s="93" t="str">
        <f>CONCATENATE("Прибыль за",IF(MONTH(Ф1_конс!C10)=12," год"," период"))</f>
        <v>Прибыль за период</v>
      </c>
      <c r="B22" s="100">
        <v>0</v>
      </c>
      <c r="C22" s="100">
        <v>0</v>
      </c>
      <c r="D22" s="100">
        <v>0</v>
      </c>
      <c r="E22" s="100">
        <v>0</v>
      </c>
      <c r="F22" s="100">
        <f>Ф2_конс!D33</f>
        <v>12309855</v>
      </c>
      <c r="G22" s="100">
        <f>SUM(B22:F22)</f>
        <v>12309855</v>
      </c>
    </row>
    <row r="23" spans="1:7" s="101" customFormat="1" ht="15" x14ac:dyDescent="0.25">
      <c r="A23" s="117" t="str">
        <f>CONCATENATE("Прочий совокупный доход за",IF(MONTH(Ф1_конс!C10)=12," год"," период"))</f>
        <v>Прочий совокупный доход за период</v>
      </c>
      <c r="B23" s="100"/>
      <c r="C23" s="100"/>
      <c r="D23" s="100"/>
      <c r="E23" s="100"/>
      <c r="F23" s="100"/>
      <c r="G23" s="100"/>
    </row>
    <row r="24" spans="1:7" s="101" customFormat="1" ht="30" x14ac:dyDescent="0.25">
      <c r="A24" s="93" t="s">
        <v>98</v>
      </c>
      <c r="B24" s="100">
        <v>0</v>
      </c>
      <c r="C24" s="100">
        <v>0</v>
      </c>
      <c r="D24" s="100">
        <v>0</v>
      </c>
      <c r="E24" s="100">
        <f>Ф2_конс!D36</f>
        <v>4852762</v>
      </c>
      <c r="F24" s="100">
        <v>0</v>
      </c>
      <c r="G24" s="100">
        <f>SUM(B24:F24)</f>
        <v>4852762</v>
      </c>
    </row>
    <row r="25" spans="1:7" s="101" customFormat="1" ht="45" x14ac:dyDescent="0.25">
      <c r="A25" s="93" t="s">
        <v>55</v>
      </c>
      <c r="B25" s="100">
        <v>0</v>
      </c>
      <c r="C25" s="100">
        <v>0</v>
      </c>
      <c r="D25" s="100">
        <v>0</v>
      </c>
      <c r="E25" s="100">
        <f>Ф2_конс!D37</f>
        <v>216649</v>
      </c>
      <c r="F25" s="100">
        <v>0</v>
      </c>
      <c r="G25" s="100">
        <f>SUM(B25:F25)</f>
        <v>216649</v>
      </c>
    </row>
    <row r="26" spans="1:7" s="101" customFormat="1" ht="45" x14ac:dyDescent="0.25">
      <c r="A26" s="93" t="s">
        <v>56</v>
      </c>
      <c r="B26" s="100">
        <v>0</v>
      </c>
      <c r="C26" s="100">
        <v>0</v>
      </c>
      <c r="D26" s="100">
        <v>0</v>
      </c>
      <c r="E26" s="100">
        <f>Ф2_конс!D38</f>
        <v>-564171</v>
      </c>
      <c r="F26" s="100">
        <v>0</v>
      </c>
      <c r="G26" s="100">
        <f>SUM(B26:F26)</f>
        <v>-564171</v>
      </c>
    </row>
    <row r="27" spans="1:7" s="101" customFormat="1" ht="15" x14ac:dyDescent="0.25">
      <c r="A27" s="91" t="str">
        <f>CONCATENATE("Итого совокупный доход за",IF(MONTH(Ф1_конс!C10)=12," год"," период"))</f>
        <v>Итого совокупный доход за период</v>
      </c>
      <c r="B27" s="92">
        <f>SUM(B24:B26)</f>
        <v>0</v>
      </c>
      <c r="C27" s="92">
        <f>SUM(C24:C26)</f>
        <v>0</v>
      </c>
      <c r="D27" s="92">
        <f>SUM(D24:D26)</f>
        <v>0</v>
      </c>
      <c r="E27" s="92">
        <f>SUM(E24:E26)</f>
        <v>4505240</v>
      </c>
      <c r="F27" s="92">
        <f>F22</f>
        <v>12309855</v>
      </c>
      <c r="G27" s="92">
        <f>SUM(G24:G26,G22)</f>
        <v>16815095</v>
      </c>
    </row>
    <row r="28" spans="1:7" s="101" customFormat="1" ht="15.75" thickBot="1" x14ac:dyDescent="0.3">
      <c r="A28" s="91" t="str">
        <f>CONCATENATE(CONCATENATE(DAY(Ф2_конс!D10)," ",CHOOSE(MONTH(Ф2_конс!D10),"января","февраля","марта","апреля","мая","июня","июля","августа","сентября","октября","ноября","декабря")," ",YEAR(Ф2_конс!D10)," года")," (неаудировано)")</f>
        <v>31 марта 2024 года (неаудировано)</v>
      </c>
      <c r="B28" s="102">
        <f>SUM(B21:B21,B27:B27)</f>
        <v>222554069</v>
      </c>
      <c r="C28" s="102">
        <f>SUM(C21:C21,C27:C27)</f>
        <v>162306</v>
      </c>
      <c r="D28" s="102">
        <f>SUM(D21:D21,D27:D27)</f>
        <v>6935348</v>
      </c>
      <c r="E28" s="102">
        <f>SUM(E21:E21,E27:E27)</f>
        <v>-6166839</v>
      </c>
      <c r="F28" s="102">
        <f>SUM(F21:F21,F27:F27)</f>
        <v>-43565012</v>
      </c>
      <c r="G28" s="102">
        <f>SUM(G21:G21,G27:XFD27)</f>
        <v>179919872</v>
      </c>
    </row>
    <row r="29" spans="1:7" s="101" customFormat="1" ht="15.75" thickTop="1" x14ac:dyDescent="0.2">
      <c r="A29" s="103"/>
      <c r="B29" s="104"/>
      <c r="C29" s="104"/>
      <c r="D29" s="104"/>
      <c r="E29" s="104"/>
      <c r="F29" s="104"/>
      <c r="G29" s="104"/>
    </row>
    <row r="30" spans="1:7" ht="15" x14ac:dyDescent="0.25">
      <c r="D30" s="76"/>
    </row>
    <row r="31" spans="1:7" ht="15" x14ac:dyDescent="0.25">
      <c r="D31" s="76"/>
    </row>
    <row r="32" spans="1:7" ht="15" x14ac:dyDescent="0.25">
      <c r="A32" s="73" t="s">
        <v>92</v>
      </c>
      <c r="B32" s="105" t="s">
        <v>92</v>
      </c>
      <c r="C32" s="105"/>
      <c r="D32" s="76"/>
    </row>
    <row r="33" spans="1:239" ht="15" hidden="1" x14ac:dyDescent="0.25">
      <c r="B33" s="106"/>
      <c r="C33" s="106"/>
      <c r="D33" s="80"/>
    </row>
    <row r="34" spans="1:239" ht="15" hidden="1" x14ac:dyDescent="0.25"/>
    <row r="35" spans="1:239" ht="15" hidden="1" x14ac:dyDescent="0.25"/>
    <row r="36" spans="1:239" ht="15" hidden="1" x14ac:dyDescent="0.25"/>
    <row r="37" spans="1:239" ht="15" hidden="1" x14ac:dyDescent="0.25"/>
    <row r="38" spans="1:239" ht="15" hidden="1" x14ac:dyDescent="0.25"/>
    <row r="39" spans="1:239" s="101" customFormat="1" ht="15" hidden="1" x14ac:dyDescent="0.25">
      <c r="A39" s="82"/>
      <c r="B39" s="83"/>
      <c r="C39" s="83"/>
      <c r="D39" s="105"/>
      <c r="E39" s="105"/>
      <c r="F39" s="105"/>
      <c r="G39" s="105"/>
    </row>
    <row r="40" spans="1:239" s="101" customFormat="1" ht="15" hidden="1" x14ac:dyDescent="0.25">
      <c r="A40" s="82"/>
      <c r="B40" s="83"/>
      <c r="C40" s="83"/>
      <c r="D40" s="105"/>
      <c r="E40" s="105"/>
      <c r="F40" s="105"/>
      <c r="G40" s="105"/>
    </row>
    <row r="41" spans="1:239" s="83" customFormat="1" ht="15" x14ac:dyDescent="0.25">
      <c r="A41" s="76" t="s">
        <v>36</v>
      </c>
      <c r="B41" s="76" t="s">
        <v>37</v>
      </c>
      <c r="C41" s="76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</row>
    <row r="42" spans="1:239" s="83" customFormat="1" ht="15" x14ac:dyDescent="0.25">
      <c r="A42" s="76" t="s">
        <v>38</v>
      </c>
      <c r="B42" s="76" t="s">
        <v>39</v>
      </c>
      <c r="C42" s="76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</row>
    <row r="43" spans="1:239" s="83" customFormat="1" ht="15" hidden="1" x14ac:dyDescent="0.25">
      <c r="A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</row>
    <row r="44" spans="1:239" s="83" customFormat="1" ht="15" hidden="1" x14ac:dyDescent="0.25">
      <c r="A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</row>
    <row r="45" spans="1:239" s="83" customFormat="1" ht="15" hidden="1" x14ac:dyDescent="0.25">
      <c r="A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</row>
    <row r="46" spans="1:239" s="83" customFormat="1" ht="15" hidden="1" customHeight="1" x14ac:dyDescent="0.25">
      <c r="A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</row>
    <row r="47" spans="1:239" s="83" customFormat="1" ht="15" hidden="1" customHeight="1" x14ac:dyDescent="0.25">
      <c r="A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</row>
    <row r="48" spans="1:239" s="83" customFormat="1" ht="15" hidden="1" customHeight="1" x14ac:dyDescent="0.25">
      <c r="A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</row>
    <row r="49" spans="1:239" s="83" customFormat="1" ht="15" hidden="1" customHeight="1" x14ac:dyDescent="0.25">
      <c r="A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</row>
    <row r="50" spans="1:239" s="83" customFormat="1" ht="15" hidden="1" customHeight="1" x14ac:dyDescent="0.25">
      <c r="A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</row>
    <row r="51" spans="1:239" s="83" customFormat="1" ht="15" hidden="1" customHeight="1" x14ac:dyDescent="0.25">
      <c r="A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</row>
    <row r="52" spans="1:239" s="83" customFormat="1" ht="15" hidden="1" customHeight="1" x14ac:dyDescent="0.25">
      <c r="A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</row>
    <row r="53" spans="1:239" s="83" customFormat="1" ht="15" hidden="1" customHeight="1" x14ac:dyDescent="0.25">
      <c r="A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</row>
    <row r="54" spans="1:239" s="83" customFormat="1" ht="15" hidden="1" customHeight="1" x14ac:dyDescent="0.25">
      <c r="A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</row>
    <row r="55" spans="1:239" s="83" customFormat="1" ht="15" hidden="1" customHeight="1" x14ac:dyDescent="0.25">
      <c r="A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</row>
    <row r="56" spans="1:239" s="83" customFormat="1" ht="15" customHeight="1" x14ac:dyDescent="0.25">
      <c r="A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</row>
    <row r="57" spans="1:239" ht="15" customHeight="1" x14ac:dyDescent="0.25"/>
  </sheetData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Ф1_конс</vt:lpstr>
      <vt:lpstr>Ф2_конс</vt:lpstr>
      <vt:lpstr>Ф3_конс</vt:lpstr>
      <vt:lpstr>Ф4_конс</vt:lpstr>
      <vt:lpstr>Ф3_конс!Print_Area</vt:lpstr>
      <vt:lpstr>Ф4_конс!Print_Area</vt:lpstr>
    </vt:vector>
  </TitlesOfParts>
  <Company>BankRBK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Алиханов Шохан Валиханович</dc:creator>
  <cp:lastModifiedBy>Советкали Назгуль Габдешкызы</cp:lastModifiedBy>
  <dcterms:created xsi:type="dcterms:W3CDTF">2025-05-02T10:43:40Z</dcterms:created>
  <dcterms:modified xsi:type="dcterms:W3CDTF">2025-05-13T05:52:17Z</dcterms:modified>
</cp:coreProperties>
</file>