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3 год\Фин отчетность МСФО_Шохан\2 кв 2023\Для KASE и AIX\"/>
    </mc:Choice>
  </mc:AlternateContent>
  <bookViews>
    <workbookView xWindow="0" yWindow="0" windowWidth="28800" windowHeight="12225" activeTab="3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[1]XLR_NoRangeSheet!$B$17</definedName>
    <definedName name="BLANK11_NP121" hidden="1">[1]XLR_NoRangeSheet!$D$17</definedName>
    <definedName name="BLANK11_NP122" hidden="1">[1]XLR_NoRangeSheet!$F$17</definedName>
    <definedName name="BLANK11_NP123" hidden="1">[1]XLR_NoRangeSheet!$H$17</definedName>
    <definedName name="BLANK11_NP124" hidden="1">[1]XLR_NoRangeSheet!$J$17</definedName>
    <definedName name="BLANK11_NP125" hidden="1">[1]XLR_NoRangeSheet!$L$17</definedName>
    <definedName name="BLANK11_NP126" hidden="1">[1]XLR_NoRangeSheet!$N$17</definedName>
    <definedName name="BLANK11_NVALP120" hidden="1">[1]XLR_NoRangeSheet!$C$17</definedName>
    <definedName name="BLANK11_NVALP121" hidden="1">[1]XLR_NoRangeSheet!$E$17</definedName>
    <definedName name="BLANK11_NVALP122" hidden="1">[1]XLR_NoRangeSheet!$G$17</definedName>
    <definedName name="BLANK11_NVALP123" hidden="1">[1]XLR_NoRangeSheet!$I$17</definedName>
    <definedName name="BLANK11_NVALP124" hidden="1">[1]XLR_NoRangeSheet!$K$17</definedName>
    <definedName name="BLANK11_NVALP125" hidden="1">[1]XLR_NoRangeSheet!$M$17</definedName>
    <definedName name="BLANK11_NVALP126" hidden="1">[1]XLR_NoRangeSheet!$O$17</definedName>
    <definedName name="BLANK3_NP40" hidden="1">[1]XLR_NoRangeSheet!$B$9</definedName>
    <definedName name="BLANK3_NP41" hidden="1">[1]XLR_NoRangeSheet!$D$9</definedName>
    <definedName name="BLANK3_NP42" hidden="1">[1]XLR_NoRangeSheet!$F$9</definedName>
    <definedName name="BLANK3_NP43" hidden="1">[1]XLR_NoRangeSheet!$H$9</definedName>
    <definedName name="BLANK3_NP44" hidden="1">[1]XLR_NoRangeSheet!$J$9</definedName>
    <definedName name="BLANK3_NP45" hidden="1">[1]XLR_NoRangeSheet!$L$9</definedName>
    <definedName name="BLANK3_NP46" hidden="1">[1]XLR_NoRangeSheet!$N$9</definedName>
    <definedName name="BLANK3_NVALP40" hidden="1">[1]XLR_NoRangeSheet!$C$9</definedName>
    <definedName name="BLANK3_NVALP41" hidden="1">[1]XLR_NoRangeSheet!$E$9</definedName>
    <definedName name="BLANK3_NVALP42" hidden="1">[1]XLR_NoRangeSheet!$G$9</definedName>
    <definedName name="BLANK3_NVALP43" hidden="1">[1]XLR_NoRangeSheet!$I$9</definedName>
    <definedName name="BLANK3_NVALP44" hidden="1">[1]XLR_NoRangeSheet!$K$9</definedName>
    <definedName name="BLANK3_NVALP45" hidden="1">[1]XLR_NoRangeSheet!$M$9</definedName>
    <definedName name="BLANK3_NVALP46" hidden="1">[1]XLR_NoRangeSheet!$O$9</definedName>
    <definedName name="BLANK7_NP81" hidden="1">[1]XLR_NoRangeSheet!$D$13</definedName>
    <definedName name="BLANK7_NP82" hidden="1">[1]XLR_NoRangeSheet!$F$13</definedName>
    <definedName name="BLANK7_NP83" hidden="1">[1]XLR_NoRangeSheet!$H$13</definedName>
    <definedName name="BLANK7_NP84" hidden="1">[1]XLR_NoRangeSheet!$J$13</definedName>
    <definedName name="BLANK7_NP85" hidden="1">[1]XLR_NoRangeSheet!$L$13</definedName>
    <definedName name="BLANK7_NP86" hidden="1">[1]XLR_NoRangeSheet!$N$13</definedName>
    <definedName name="BLANK7_NVALP80" hidden="1">[1]XLR_NoRangeSheet!$C$13</definedName>
    <definedName name="BLANK7_NVALP81" hidden="1">[1]XLR_NoRangeSheet!$E$13</definedName>
    <definedName name="BLANK7_NVALP82" hidden="1">[1]XLR_NoRangeSheet!$G$13</definedName>
    <definedName name="BLANK7_NVALP83" hidden="1">[1]XLR_NoRangeSheet!$I$13</definedName>
    <definedName name="BLANK7_NVALP84" hidden="1">[1]XLR_NoRangeSheet!$K$13</definedName>
    <definedName name="BLANK7_NVALP85" hidden="1">[1]XLR_NoRangeSheet!$M$13</definedName>
    <definedName name="BLANK7_NVALP86" hidden="1">[1]XLR_NoRangeSheet!$O$13</definedName>
    <definedName name="BLANK9_NVALP106" hidden="1">[1]XLR_NoRangeSheet!$O$15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[2]XLR_NoRangeSheet!$B$6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B29" i="4"/>
  <c r="F28" i="4"/>
  <c r="F29" i="4" s="1"/>
  <c r="E28" i="4"/>
  <c r="E29" i="4" s="1"/>
  <c r="D28" i="4"/>
  <c r="C28" i="4"/>
  <c r="C29" i="4" s="1"/>
  <c r="B28" i="4"/>
  <c r="G27" i="4"/>
  <c r="G26" i="4"/>
  <c r="G25" i="4"/>
  <c r="G23" i="4"/>
  <c r="G22" i="4"/>
  <c r="B19" i="4"/>
  <c r="G18" i="4"/>
  <c r="G17" i="4"/>
  <c r="D16" i="4"/>
  <c r="D19" i="4" s="1"/>
  <c r="C16" i="4"/>
  <c r="C19" i="4" s="1"/>
  <c r="B16" i="4"/>
  <c r="E15" i="4"/>
  <c r="G15" i="4" s="1"/>
  <c r="E14" i="4"/>
  <c r="G14" i="4" s="1"/>
  <c r="E13" i="4"/>
  <c r="E16" i="4" s="1"/>
  <c r="G10" i="4"/>
  <c r="D66" i="3"/>
  <c r="C66" i="3"/>
  <c r="D57" i="3"/>
  <c r="C57" i="3"/>
  <c r="A40" i="3"/>
  <c r="A33" i="3"/>
  <c r="D31" i="3"/>
  <c r="D45" i="3" s="1"/>
  <c r="D48" i="3" s="1"/>
  <c r="C31" i="3"/>
  <c r="C45" i="3" s="1"/>
  <c r="D10" i="3"/>
  <c r="A7" i="3"/>
  <c r="D40" i="2"/>
  <c r="C40" i="2"/>
  <c r="I637" i="2"/>
  <c r="D32" i="2"/>
  <c r="D34" i="2" s="1"/>
  <c r="D41" i="2" s="1"/>
  <c r="D31" i="2"/>
  <c r="C31" i="2"/>
  <c r="D26" i="2"/>
  <c r="C26" i="2"/>
  <c r="D17" i="2"/>
  <c r="D15" i="2"/>
  <c r="C15" i="2"/>
  <c r="C17" i="2" s="1"/>
  <c r="D10" i="2"/>
  <c r="A7" i="2"/>
  <c r="A8" i="2"/>
  <c r="D42" i="1"/>
  <c r="C42" i="1"/>
  <c r="D36" i="1"/>
  <c r="D43" i="1" s="1"/>
  <c r="C36" i="1"/>
  <c r="C43" i="1" s="1"/>
  <c r="D26" i="1"/>
  <c r="C26" i="1"/>
  <c r="A28" i="4"/>
  <c r="D69" i="3" l="1"/>
  <c r="D71" i="3" s="1"/>
  <c r="E19" i="4"/>
  <c r="C32" i="2"/>
  <c r="G29" i="4"/>
  <c r="C48" i="3"/>
  <c r="G13" i="4"/>
  <c r="A19" i="4"/>
  <c r="A8" i="1"/>
  <c r="A12" i="4"/>
  <c r="G28" i="4"/>
  <c r="A71" i="3"/>
  <c r="D10" i="1"/>
  <c r="A22" i="4" s="1"/>
  <c r="A8" i="3"/>
  <c r="A24" i="4"/>
  <c r="A70" i="3"/>
  <c r="A23" i="4"/>
  <c r="A16" i="4"/>
  <c r="A11" i="4"/>
  <c r="C34" i="2" l="1"/>
  <c r="C69" i="3"/>
  <c r="C71" i="3" l="1"/>
  <c r="C41" i="2"/>
  <c r="F11" i="4"/>
  <c r="F16" i="4" l="1"/>
  <c r="G11" i="4"/>
  <c r="F19" i="4" l="1"/>
  <c r="G16" i="4"/>
  <c r="G19" i="4" s="1"/>
</calcChain>
</file>

<file path=xl/sharedStrings.xml><?xml version="1.0" encoding="utf-8"?>
<sst xmlns="http://schemas.openxmlformats.org/spreadsheetml/2006/main" count="174" uniqueCount="123">
  <si>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</si>
  <si>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</si>
  <si>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</si>
  <si>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</si>
  <si>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</si>
  <si>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</si>
  <si>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</si>
  <si>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</si>
  <si>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</si>
  <si>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</si>
  <si>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</si>
  <si>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Кредиты клиентам</t>
  </si>
  <si>
    <t>Активы, предназначенные для продажи</t>
  </si>
  <si>
    <t>Инвестиционная недвижимость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</si>
  <si>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</si>
  <si>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</si>
  <si>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</si>
  <si>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</si>
  <si>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</si>
  <si>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</si>
  <si>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</si>
  <si>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</si>
  <si>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</si>
  <si>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</si>
  <si>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</si>
  <si>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</si>
  <si>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</si>
  <si>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</si>
  <si>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</si>
  <si>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</si>
  <si>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</si>
  <si>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</si>
  <si>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</si>
  <si>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</si>
  <si>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</si>
  <si>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</si>
  <si>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</si>
  <si>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</si>
  <si>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</si>
  <si>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</si>
  <si>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</si>
  <si>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</si>
  <si>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</si>
  <si>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</si>
  <si>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</si>
  <si>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</si>
  <si>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</si>
  <si>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</si>
  <si>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</si>
  <si>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</si>
  <si>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</si>
  <si>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</si>
  <si>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</si>
  <si>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</si>
  <si>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</si>
  <si>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</si>
  <si>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</si>
  <si>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</si>
  <si>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</si>
  <si>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</si>
  <si>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</si>
  <si>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</si>
  <si>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</si>
  <si>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</si>
  <si>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</si>
  <si>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</si>
  <si>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</si>
  <si>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</si>
  <si>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Комиссии полученные</t>
  </si>
  <si>
    <t>Комиссии уплаченные</t>
  </si>
  <si>
    <t>Чистый доход/(убыток) по производным финансовым активам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</si>
  <si>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</si>
  <si>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</si>
  <si>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</si>
  <si>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</si>
  <si>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</si>
  <si>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</si>
  <si>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</si>
  <si>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</si>
  <si>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</si>
  <si>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</si>
  <si>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</si>
  <si>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</si>
  <si>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</si>
  <si>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Поступления от выпуска субординированного долга</t>
  </si>
  <si>
    <t>Погашение субординированного долга</t>
  </si>
  <si>
    <t>Дивиденды, выплаченные акционерам банка</t>
  </si>
  <si>
    <t>Выкуп выпущенных долговых ценных бумаг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</si>
  <si>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</si>
  <si>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</si>
  <si>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</si>
  <si>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</si>
  <si>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</si>
  <si>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</si>
  <si>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</si>
  <si>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</si>
  <si>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31 декабря 2022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</si>
  <si>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</si>
  <si>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Дивиденды акционерам Банка</t>
  </si>
  <si>
    <t>Корректировка подоходного налога у источника выплаты</t>
  </si>
  <si>
    <t>30 июня 2022 года (неаудировано)</t>
  </si>
  <si>
    <t>Промежуточный сокращенный консолидированный отчет об изменениях в капитале за период, закончившийся 30 июня 2023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</si>
  <si>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</si>
  <si>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</si>
  <si>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</si>
  <si>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</si>
  <si>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</si>
  <si>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Прочие операционные доходы</t>
  </si>
  <si>
    <t>Чистый (убыток)/доход по финансовым активам, оцениваемым по справедливой стоимости через прибыль или убыток</t>
  </si>
  <si>
    <t>Чистый доход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</si>
  <si>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</si>
  <si>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</si>
  <si>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доход/(убыток)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</si>
  <si>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</si>
  <si>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</si>
  <si>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Чистый реализованный доход по финансовым инструментам, оцениваемым по справедливой стоимости через прибыль или убыток</t>
  </si>
  <si>
    <t>Прочие операционные доходы полученные</t>
  </si>
  <si>
    <t>Чистое (расходование)/поступление денежных средств (в)/от операционной деятельности до корпоративного подоходного налога</t>
  </si>
  <si>
    <t>Чистое (расходование)/поступление денежных средств (в)/от операционной деятельности</t>
  </si>
  <si>
    <t>Чистое поступление денежных средств от инвестиционной деятельности</t>
  </si>
  <si>
    <t>Чистое расходование денежных средств от финансовой деятельности</t>
  </si>
  <si>
    <t>Чистое (уменьшение)/увеличение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</si>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</sst>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164" fontId="4" fillId="0" borderId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/>
    <xf numFmtId="164" fontId="9" fillId="0" borderId="0"/>
    <xf numFmtId="168" fontId="9" fillId="0" borderId="0" applyFont="0" applyFill="0" applyBorder="0" applyAlignment="0" applyProtection="0"/>
    <xf numFmtId="164" fontId="9" fillId="0" borderId="0"/>
    <xf numFmtId="164" fontId="4" fillId="0" borderId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6" fillId="0" borderId="0"/>
    <xf numFmtId="164" fontId="9" fillId="0" borderId="0"/>
    <xf numFmtId="164" fontId="11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NumberFormat="1" applyFont="1" applyFill="1"/>
    <xf numFmtId="0" fontId="2" fillId="0" borderId="0" xfId="0" applyNumberFormat="1" applyFont="1"/>
    <xf numFmtId="0" fontId="3" fillId="2" borderId="0" xfId="0" applyNumberFormat="1" applyFont="1" applyFill="1" applyAlignment="1">
      <alignment horizontal="left" vertical="top" wrapText="1"/>
    </xf>
    <xf numFmtId="0" fontId="5" fillId="2" borderId="0" xfId="1" applyNumberFormat="1" applyFont="1" applyFill="1" applyBorder="1" applyAlignment="1">
      <alignment wrapText="1"/>
    </xf>
    <xf numFmtId="165" fontId="6" fillId="2" borderId="0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vertical="top" wrapText="1"/>
    </xf>
    <xf numFmtId="0" fontId="2" fillId="2" borderId="0" xfId="0" applyNumberFormat="1" applyFont="1" applyFill="1" applyAlignment="1"/>
    <xf numFmtId="0" fontId="8" fillId="2" borderId="0" xfId="1" applyNumberFormat="1" applyFont="1" applyFill="1" applyBorder="1" applyAlignment="1">
      <alignment vertical="top"/>
    </xf>
    <xf numFmtId="41" fontId="7" fillId="2" borderId="0" xfId="2" applyNumberFormat="1" applyFont="1" applyFill="1" applyBorder="1" applyAlignment="1"/>
    <xf numFmtId="41" fontId="8" fillId="2" borderId="0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 wrapText="1"/>
    </xf>
    <xf numFmtId="41" fontId="8" fillId="2" borderId="0" xfId="2" applyNumberFormat="1" applyFont="1" applyFill="1" applyBorder="1" applyAlignment="1">
      <alignment horizontal="right"/>
    </xf>
    <xf numFmtId="41" fontId="8" fillId="2" borderId="1" xfId="2" applyNumberFormat="1" applyFont="1" applyFill="1" applyBorder="1" applyAlignment="1"/>
    <xf numFmtId="0" fontId="7" fillId="2" borderId="0" xfId="1" applyNumberFormat="1" applyFont="1" applyFill="1" applyBorder="1" applyAlignment="1">
      <alignment vertical="top"/>
    </xf>
    <xf numFmtId="41" fontId="3" fillId="2" borderId="2" xfId="0" applyNumberFormat="1" applyFont="1" applyFill="1" applyBorder="1" applyAlignment="1"/>
    <xf numFmtId="41" fontId="2" fillId="2" borderId="2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 wrapText="1"/>
    </xf>
    <xf numFmtId="41" fontId="3" fillId="2" borderId="0" xfId="0" applyNumberFormat="1" applyFont="1" applyFill="1" applyAlignment="1"/>
    <xf numFmtId="41" fontId="2" fillId="2" borderId="0" xfId="0" applyNumberFormat="1" applyFont="1" applyFill="1" applyAlignment="1"/>
    <xf numFmtId="41" fontId="2" fillId="2" borderId="0" xfId="3" applyNumberFormat="1" applyFont="1" applyFill="1" applyBorder="1" applyAlignment="1"/>
    <xf numFmtId="41" fontId="3" fillId="2" borderId="3" xfId="0" applyNumberFormat="1" applyFont="1" applyFill="1" applyBorder="1" applyAlignment="1"/>
    <xf numFmtId="41" fontId="2" fillId="2" borderId="3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/>
    </xf>
    <xf numFmtId="41" fontId="7" fillId="2" borderId="1" xfId="2" applyNumberFormat="1" applyFont="1" applyFill="1" applyBorder="1" applyAlignment="1"/>
    <xf numFmtId="0" fontId="8" fillId="2" borderId="0" xfId="1" applyNumberFormat="1" applyFont="1" applyFill="1" applyAlignment="1">
      <alignment vertical="top" wrapText="1"/>
    </xf>
    <xf numFmtId="0" fontId="8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8" fillId="2" borderId="0" xfId="0" applyNumberFormat="1" applyFont="1" applyFill="1" applyBorder="1"/>
    <xf numFmtId="0" fontId="7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justify"/>
    </xf>
    <xf numFmtId="0" fontId="7" fillId="2" borderId="0" xfId="0" applyNumberFormat="1" applyFont="1" applyFill="1" applyBorder="1" applyAlignment="1"/>
    <xf numFmtId="41" fontId="7" fillId="2" borderId="0" xfId="4" applyNumberFormat="1" applyFont="1" applyFill="1" applyAlignment="1"/>
    <xf numFmtId="41" fontId="8" fillId="2" borderId="0" xfId="4" applyNumberFormat="1" applyFont="1" applyFill="1" applyAlignment="1"/>
    <xf numFmtId="41" fontId="8" fillId="2" borderId="1" xfId="4" applyNumberFormat="1" applyFont="1" applyFill="1" applyBorder="1" applyAlignment="1"/>
    <xf numFmtId="41" fontId="7" fillId="2" borderId="4" xfId="4" applyNumberFormat="1" applyFont="1" applyFill="1" applyBorder="1" applyAlignment="1">
      <alignment horizontal="center"/>
    </xf>
    <xf numFmtId="41" fontId="8" fillId="2" borderId="0" xfId="4" applyNumberFormat="1" applyFont="1" applyFill="1" applyAlignment="1">
      <alignment horizontal="center"/>
    </xf>
    <xf numFmtId="41" fontId="7" fillId="2" borderId="1" xfId="4" applyNumberFormat="1" applyFont="1" applyFill="1" applyBorder="1" applyAlignment="1"/>
    <xf numFmtId="41" fontId="7" fillId="2" borderId="0" xfId="4" applyNumberFormat="1" applyFont="1" applyFill="1" applyAlignment="1">
      <alignment horizontal="center"/>
    </xf>
    <xf numFmtId="41" fontId="8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8" fillId="2" borderId="0" xfId="6" applyNumberFormat="1" applyFont="1" applyFill="1" applyBorder="1" applyAlignment="1"/>
    <xf numFmtId="41" fontId="8" fillId="2" borderId="4" xfId="4" applyNumberFormat="1" applyFont="1" applyFill="1" applyBorder="1" applyAlignment="1">
      <alignment horizontal="center"/>
    </xf>
    <xf numFmtId="41" fontId="7" fillId="2" borderId="3" xfId="4" applyNumberFormat="1" applyFont="1" applyFill="1" applyBorder="1" applyAlignment="1"/>
    <xf numFmtId="41" fontId="8" fillId="2" borderId="3" xfId="4" applyNumberFormat="1" applyFont="1" applyFill="1" applyBorder="1" applyAlignment="1"/>
    <xf numFmtId="41" fontId="7" fillId="2" borderId="0" xfId="7" applyNumberFormat="1" applyFont="1" applyFill="1" applyAlignment="1">
      <alignment horizontal="center"/>
    </xf>
    <xf numFmtId="41" fontId="8" fillId="2" borderId="0" xfId="7" applyNumberFormat="1" applyFont="1" applyFill="1" applyAlignment="1">
      <alignment horizontal="center"/>
    </xf>
    <xf numFmtId="41" fontId="7" fillId="2" borderId="2" xfId="1" applyNumberFormat="1" applyFont="1" applyFill="1" applyBorder="1" applyAlignment="1"/>
    <xf numFmtId="41" fontId="8" fillId="2" borderId="2" xfId="1" applyNumberFormat="1" applyFont="1" applyFill="1" applyBorder="1" applyAlignment="1"/>
    <xf numFmtId="0" fontId="7" fillId="2" borderId="0" xfId="1" applyNumberFormat="1" applyFont="1" applyFill="1" applyAlignment="1">
      <alignment vertical="top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41" fontId="2" fillId="0" borderId="0" xfId="0" applyNumberFormat="1" applyFont="1"/>
    <xf numFmtId="0" fontId="8" fillId="2" borderId="0" xfId="8" applyNumberFormat="1" applyFont="1" applyFill="1" applyBorder="1" applyAlignment="1">
      <alignment vertical="top"/>
    </xf>
    <xf numFmtId="0" fontId="8" fillId="2" borderId="0" xfId="9" applyNumberFormat="1" applyFont="1" applyFill="1" applyBorder="1" applyAlignment="1">
      <alignment vertical="top"/>
    </xf>
    <xf numFmtId="0" fontId="8" fillId="2" borderId="0" xfId="10" applyNumberFormat="1" applyFont="1" applyFill="1" applyBorder="1" applyAlignment="1">
      <alignment vertical="top"/>
    </xf>
    <xf numFmtId="0" fontId="7" fillId="2" borderId="0" xfId="10" applyNumberFormat="1" applyFont="1" applyFill="1" applyBorder="1" applyAlignment="1">
      <alignment vertical="top" wrapText="1"/>
    </xf>
    <xf numFmtId="0" fontId="7" fillId="2" borderId="0" xfId="10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/>
    </xf>
    <xf numFmtId="0" fontId="5" fillId="2" borderId="0" xfId="10" applyNumberFormat="1" applyFont="1" applyFill="1" applyBorder="1" applyAlignment="1">
      <alignment horizontal="left" vertical="top"/>
    </xf>
    <xf numFmtId="0" fontId="14" fillId="2" borderId="1" xfId="12" applyNumberFormat="1" applyFont="1" applyFill="1" applyBorder="1" applyAlignment="1">
      <alignment horizontal="right" vertical="center" wrapText="1"/>
    </xf>
    <xf numFmtId="0" fontId="7" fillId="2" borderId="0" xfId="11" applyNumberFormat="1" applyFont="1" applyFill="1" applyBorder="1" applyAlignment="1">
      <alignment vertical="top" wrapText="1"/>
    </xf>
    <xf numFmtId="0" fontId="8" fillId="2" borderId="0" xfId="13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 wrapText="1"/>
    </xf>
    <xf numFmtId="41" fontId="7" fillId="2" borderId="0" xfId="13" applyNumberFormat="1" applyFont="1" applyFill="1" applyBorder="1" applyAlignment="1"/>
    <xf numFmtId="41" fontId="8" fillId="2" borderId="0" xfId="14" applyNumberFormat="1" applyFont="1" applyFill="1" applyBorder="1" applyAlignment="1"/>
    <xf numFmtId="41" fontId="8" fillId="2" borderId="0" xfId="14" applyNumberFormat="1" applyFont="1" applyFill="1" applyBorder="1" applyAlignment="1">
      <alignment horizontal="center"/>
    </xf>
    <xf numFmtId="41" fontId="8" fillId="0" borderId="1" xfId="14" applyNumberFormat="1" applyFont="1" applyFill="1" applyBorder="1" applyAlignment="1"/>
    <xf numFmtId="41" fontId="7" fillId="2" borderId="4" xfId="13" applyNumberFormat="1" applyFont="1" applyFill="1" applyBorder="1" applyAlignment="1"/>
    <xf numFmtId="41" fontId="8" fillId="2" borderId="0" xfId="13" applyNumberFormat="1" applyFont="1" applyFill="1" applyBorder="1" applyAlignment="1"/>
    <xf numFmtId="0" fontId="15" fillId="0" borderId="0" xfId="0" applyNumberFormat="1" applyFont="1"/>
    <xf numFmtId="41" fontId="7" fillId="2" borderId="0" xfId="13" applyNumberFormat="1" applyFont="1" applyFill="1" applyBorder="1" applyAlignment="1">
      <alignment horizontal="center"/>
    </xf>
    <xf numFmtId="41" fontId="8" fillId="2" borderId="0" xfId="13" applyNumberFormat="1" applyFont="1" applyFill="1" applyBorder="1" applyAlignment="1">
      <alignment horizontal="center"/>
    </xf>
    <xf numFmtId="41" fontId="7" fillId="2" borderId="3" xfId="13" applyNumberFormat="1" applyFont="1" applyFill="1" applyBorder="1" applyAlignment="1"/>
    <xf numFmtId="41" fontId="8" fillId="2" borderId="3" xfId="13" applyNumberFormat="1" applyFont="1" applyFill="1" applyBorder="1" applyAlignment="1"/>
    <xf numFmtId="41" fontId="8" fillId="2" borderId="1" xfId="13" applyNumberFormat="1" applyFont="1" applyFill="1" applyBorder="1" applyAlignment="1"/>
    <xf numFmtId="0" fontId="8" fillId="0" borderId="0" xfId="11" applyNumberFormat="1" applyFont="1" applyBorder="1" applyAlignment="1">
      <alignment vertical="top" wrapText="1"/>
    </xf>
    <xf numFmtId="41" fontId="8" fillId="2" borderId="4" xfId="13" applyNumberFormat="1" applyFont="1" applyFill="1" applyBorder="1" applyAlignment="1"/>
    <xf numFmtId="41" fontId="7" fillId="2" borderId="0" xfId="14" applyNumberFormat="1" applyFont="1" applyFill="1" applyBorder="1" applyAlignment="1"/>
    <xf numFmtId="41" fontId="8" fillId="2" borderId="1" xfId="14" applyNumberFormat="1" applyFont="1" applyFill="1" applyBorder="1" applyAlignment="1"/>
    <xf numFmtId="41" fontId="7" fillId="2" borderId="1" xfId="15" applyNumberFormat="1" applyFont="1" applyFill="1" applyBorder="1" applyAlignment="1">
      <alignment horizontal="center"/>
    </xf>
    <xf numFmtId="41" fontId="7" fillId="2" borderId="2" xfId="13" applyNumberFormat="1" applyFont="1" applyFill="1" applyBorder="1" applyAlignment="1"/>
    <xf numFmtId="41" fontId="8" fillId="2" borderId="2" xfId="13" applyNumberFormat="1" applyFont="1" applyFill="1" applyBorder="1" applyAlignment="1"/>
    <xf numFmtId="0" fontId="17" fillId="2" borderId="0" xfId="10" applyNumberFormat="1" applyFont="1" applyFill="1" applyBorder="1" applyAlignment="1">
      <alignment vertical="top"/>
    </xf>
    <xf numFmtId="0" fontId="1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horizontal="justify" vertical="top"/>
    </xf>
    <xf numFmtId="0" fontId="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vertical="top"/>
    </xf>
    <xf numFmtId="0" fontId="7" fillId="2" borderId="0" xfId="16" applyNumberFormat="1" applyFont="1" applyFill="1" applyBorder="1" applyAlignment="1"/>
    <xf numFmtId="0" fontId="18" fillId="2" borderId="0" xfId="16" applyNumberFormat="1" applyFont="1" applyFill="1" applyBorder="1" applyAlignment="1"/>
    <xf numFmtId="0" fontId="17" fillId="2" borderId="0" xfId="13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8" fillId="2" borderId="0" xfId="10" applyNumberFormat="1" applyFont="1" applyFill="1" applyBorder="1" applyAlignment="1">
      <alignment horizontal="right"/>
    </xf>
    <xf numFmtId="0" fontId="8" fillId="2" borderId="0" xfId="17" applyNumberFormat="1" applyFont="1" applyFill="1" applyBorder="1" applyAlignment="1">
      <alignment vertical="top"/>
    </xf>
    <xf numFmtId="0" fontId="8" fillId="2" borderId="0" xfId="18" applyNumberFormat="1" applyFont="1" applyFill="1" applyBorder="1" applyAlignment="1">
      <alignment vertical="top"/>
    </xf>
    <xf numFmtId="0" fontId="7" fillId="2" borderId="0" xfId="17" applyNumberFormat="1" applyFont="1" applyFill="1" applyBorder="1" applyAlignment="1">
      <alignment horizontal="left" vertical="top"/>
    </xf>
    <xf numFmtId="0" fontId="7" fillId="2" borderId="0" xfId="18" applyNumberFormat="1" applyFont="1" applyFill="1" applyBorder="1" applyAlignment="1">
      <alignment horizontal="left" vertical="top"/>
    </xf>
    <xf numFmtId="0" fontId="7" fillId="2" borderId="0" xfId="17" applyNumberFormat="1" applyFont="1" applyFill="1" applyAlignment="1"/>
    <xf numFmtId="0" fontId="7" fillId="2" borderId="0" xfId="18" applyNumberFormat="1" applyFont="1" applyFill="1" applyAlignment="1">
      <alignment vertical="top"/>
    </xf>
    <xf numFmtId="0" fontId="8" fillId="2" borderId="0" xfId="17" applyNumberFormat="1" applyFont="1" applyFill="1" applyAlignment="1">
      <alignment vertical="top"/>
    </xf>
    <xf numFmtId="0" fontId="5" fillId="2" borderId="0" xfId="1" applyNumberFormat="1" applyFont="1" applyFill="1" applyAlignment="1">
      <alignment horizontal="left" wrapText="1"/>
    </xf>
    <xf numFmtId="0" fontId="14" fillId="2" borderId="1" xfId="19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7" fillId="2" borderId="0" xfId="17" applyNumberFormat="1" applyFont="1" applyFill="1" applyAlignment="1" applyProtection="1">
      <alignment wrapText="1"/>
      <protection locked="0"/>
    </xf>
    <xf numFmtId="41" fontId="8" fillId="2" borderId="3" xfId="19" applyNumberFormat="1" applyFont="1" applyFill="1" applyBorder="1" applyAlignment="1"/>
    <xf numFmtId="0" fontId="8" fillId="2" borderId="0" xfId="17" applyNumberFormat="1" applyFont="1" applyFill="1" applyAlignment="1" applyProtection="1">
      <alignment wrapText="1"/>
      <protection locked="0"/>
    </xf>
    <xf numFmtId="41" fontId="7" fillId="2" borderId="0" xfId="19" applyNumberFormat="1" applyFont="1" applyFill="1" applyAlignment="1"/>
    <xf numFmtId="41" fontId="7" fillId="0" borderId="0" xfId="19" applyNumberFormat="1" applyFont="1" applyFill="1" applyAlignment="1"/>
    <xf numFmtId="0" fontId="7" fillId="2" borderId="0" xfId="17" applyNumberFormat="1" applyFont="1" applyFill="1" applyProtection="1">
      <protection locked="0"/>
    </xf>
    <xf numFmtId="41" fontId="7" fillId="2" borderId="4" xfId="19" applyNumberFormat="1" applyFont="1" applyFill="1" applyBorder="1" applyAlignment="1"/>
    <xf numFmtId="41" fontId="7" fillId="2" borderId="3" xfId="19" applyNumberFormat="1" applyFont="1" applyFill="1" applyBorder="1" applyAlignment="1"/>
    <xf numFmtId="41" fontId="7" fillId="2" borderId="0" xfId="19" applyNumberFormat="1" applyFont="1" applyFill="1" applyBorder="1" applyAlignment="1"/>
    <xf numFmtId="41" fontId="7" fillId="2" borderId="2" xfId="19" applyNumberFormat="1" applyFont="1" applyFill="1" applyBorder="1" applyAlignment="1"/>
    <xf numFmtId="41" fontId="7" fillId="2" borderId="0" xfId="18" applyNumberFormat="1" applyFont="1" applyFill="1" applyAlignment="1">
      <alignment vertical="top"/>
    </xf>
    <xf numFmtId="41" fontId="8" fillId="2" borderId="0" xfId="19" applyNumberFormat="1" applyFont="1" applyFill="1" applyAlignment="1"/>
    <xf numFmtId="0" fontId="7" fillId="2" borderId="0" xfId="17" applyNumberFormat="1" applyFont="1" applyFill="1" applyBorder="1" applyAlignment="1">
      <alignment vertical="top"/>
    </xf>
    <xf numFmtId="41" fontId="8" fillId="2" borderId="5" xfId="19" applyNumberFormat="1" applyFont="1" applyFill="1" applyBorder="1" applyAlignment="1"/>
    <xf numFmtId="0" fontId="18" fillId="2" borderId="0" xfId="17" applyNumberFormat="1" applyFont="1" applyFill="1" applyBorder="1" applyAlignment="1" applyProtection="1">
      <alignment wrapText="1"/>
      <protection locked="0"/>
    </xf>
    <xf numFmtId="0" fontId="18" fillId="2" borderId="0" xfId="18" applyNumberFormat="1" applyFont="1" applyFill="1" applyAlignment="1"/>
    <xf numFmtId="0" fontId="7" fillId="2" borderId="0" xfId="18" applyNumberFormat="1" applyFont="1" applyFill="1" applyBorder="1" applyAlignment="1">
      <alignment vertical="top"/>
    </xf>
    <xf numFmtId="0" fontId="17" fillId="2" borderId="0" xfId="18" applyNumberFormat="1" applyFont="1" applyFill="1" applyAlignment="1">
      <alignment vertical="top"/>
    </xf>
    <xf numFmtId="0" fontId="5" fillId="2" borderId="0" xfId="1" applyNumberFormat="1" applyFont="1" applyFill="1" applyBorder="1" applyAlignment="1">
      <alignment wrapText="1"/>
    </xf>
    <xf numFmtId="0" fontId="7" fillId="2" borderId="0" xfId="17" applyNumberFormat="1" applyFont="1" applyFill="1" applyBorder="1" applyAlignment="1">
      <alignment horizontal="left" vertical="top"/>
    </xf>
    <xf numFmtId="0" fontId="3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vertical="top"/>
    </xf>
    <xf numFmtId="164" fontId="14" fillId="2" borderId="1" xfId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/>
    </xf>
  </cellXfs>
  <cellStyles count="20">
    <cellStyle name="Comma 2" xfId="3"/>
    <cellStyle name="Normal" xfId="0" builtinId="0"/>
    <cellStyle name="Обычный 2" xfId="7"/>
    <cellStyle name="Обычный 2 3 2" xfId="8"/>
    <cellStyle name="Обычный 2 3 2 2" xfId="10"/>
    <cellStyle name="Обычный 21 2 2" xfId="16"/>
    <cellStyle name="Обычный 3" xfId="17"/>
    <cellStyle name="Обычный 4" xfId="15"/>
    <cellStyle name="Обычный_Alfa Bank_ FS_2008_rus_1" xfId="1"/>
    <cellStyle name="Стиль 1" xfId="11"/>
    <cellStyle name="Финансовый 2 3 2" xfId="6"/>
    <cellStyle name="Финансовый 2 3 2 2" xfId="9"/>
    <cellStyle name="Финансовый 2 3 2 3" xfId="13"/>
    <cellStyle name="Финансовый 2 3 4" xfId="18"/>
    <cellStyle name="Финансовый 2 4 2" xfId="2"/>
    <cellStyle name="Финансовый 2 4 2 2" xfId="12"/>
    <cellStyle name="Финансовый 2 9" xfId="19"/>
    <cellStyle name="Финансовый 3" xfId="5"/>
    <cellStyle name="Финансовый 3 2 2" xfId="14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2947153</xdr:colOff>
      <xdr:row>0</xdr:row>
      <xdr:rowOff>95248</xdr:rowOff>
    </xdr:from>
    <xdr:to>
      <xdr:col>0</xdr:col>
      <xdr:colOff>4747378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7"/>
  <sheetViews>
    <sheetView view="pageBreakPreview" zoomScale="80" zoomScaleNormal="80" zoomScaleSheetLayoutView="80" workbookViewId="0">
      <selection activeCell="B13" sqref="B13"/>
    </sheetView>
  </sheetViews>
  <sheetFormatPr defaultColWidth="0" defaultRowHeight="15" customHeight="1" zeroHeight="1" x14ac:dyDescent="0.25"/>
  <cols>
    <col min="1" max="1" width="65.7109375" style="2" customWidth="1"/>
    <col min="2" max="2" width="8.710937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ht="15" customHeight="1" x14ac:dyDescent="0.25">
      <c r="A7" s="125" t="s">
        <v>0</v>
      </c>
      <c r="B7" s="125"/>
      <c r="C7" s="124"/>
      <c r="D7" s="124"/>
    </row>
    <row r="8" spans="1:4" x14ac:dyDescent="0.25">
      <c r="A8" s="3" t="str">
        <f>CONCATENATE("по состоянию на ",DAY(C10)," ",CHOOSE(MONTH(C10),"января","февраля","марта","апреля","мая","июня","июля","августа","сентября","октября","ноября","декабря")," ",YEAR(C10)," года")</f>
        <v>по состоянию на 30 июня 2023 года</v>
      </c>
      <c r="B8" s="3"/>
      <c r="C8" s="3"/>
      <c r="D8" s="3"/>
    </row>
    <row r="9" spans="1:4" x14ac:dyDescent="0.25">
      <c r="A9" s="1"/>
      <c r="B9" s="1"/>
      <c r="C9" s="1"/>
      <c r="D9" s="1"/>
    </row>
    <row r="10" spans="1:4" x14ac:dyDescent="0.25">
      <c r="A10" s="122" t="s">
        <v>1</v>
      </c>
      <c r="B10" s="4"/>
      <c r="C10" s="5">
        <v>45107</v>
      </c>
      <c r="D10" s="5">
        <f>(YEAR(C10)-1900)*365+IF(((YEAR(C10)-1)/4)=ROUND((YEAR(C10)-1)/4,0),ROUND((YEAR(C10)-1900)/4,0)+1,ROUND((YEAR(C10)-1900)/4,0))</f>
        <v>44926</v>
      </c>
    </row>
    <row r="11" spans="1:4" x14ac:dyDescent="0.25">
      <c r="A11" s="122"/>
      <c r="B11" s="126" t="s">
        <v>122</v>
      </c>
      <c r="C11" s="6" t="s">
        <v>2</v>
      </c>
      <c r="D11" s="6" t="s">
        <v>3</v>
      </c>
    </row>
    <row r="12" spans="1:4" x14ac:dyDescent="0.25">
      <c r="A12" s="7" t="s">
        <v>4</v>
      </c>
      <c r="B12" s="7"/>
      <c r="C12" s="8"/>
      <c r="D12" s="8"/>
    </row>
    <row r="13" spans="1:4" x14ac:dyDescent="0.25">
      <c r="A13" s="9" t="s">
        <v>5</v>
      </c>
      <c r="B13" s="127">
        <v>5</v>
      </c>
      <c r="C13" s="10">
        <v>313165484</v>
      </c>
      <c r="D13" s="11">
        <v>374507746</v>
      </c>
    </row>
    <row r="14" spans="1:4" x14ac:dyDescent="0.25">
      <c r="A14" s="9" t="s">
        <v>6</v>
      </c>
      <c r="B14" s="127"/>
      <c r="C14" s="10">
        <v>518332</v>
      </c>
      <c r="D14" s="11">
        <v>370057</v>
      </c>
    </row>
    <row r="15" spans="1:4" x14ac:dyDescent="0.25">
      <c r="A15" s="9" t="s">
        <v>7</v>
      </c>
      <c r="B15" s="127">
        <v>6</v>
      </c>
      <c r="C15" s="10">
        <v>34892267</v>
      </c>
      <c r="D15" s="11">
        <v>46672839</v>
      </c>
    </row>
    <row r="16" spans="1:4" x14ac:dyDescent="0.25">
      <c r="A16" s="12" t="s">
        <v>8</v>
      </c>
      <c r="B16" s="127"/>
      <c r="C16" s="10">
        <v>252804</v>
      </c>
      <c r="D16" s="11">
        <v>11515</v>
      </c>
    </row>
    <row r="17" spans="1:4" x14ac:dyDescent="0.25">
      <c r="A17" s="12" t="s">
        <v>9</v>
      </c>
      <c r="B17" s="127">
        <v>7</v>
      </c>
      <c r="C17" s="10">
        <v>2305613</v>
      </c>
      <c r="D17" s="11">
        <v>2377709</v>
      </c>
    </row>
    <row r="18" spans="1:4" x14ac:dyDescent="0.25">
      <c r="A18" s="9" t="s">
        <v>10</v>
      </c>
      <c r="B18" s="127">
        <v>8</v>
      </c>
      <c r="C18" s="10">
        <v>507246825</v>
      </c>
      <c r="D18" s="13">
        <v>565625626</v>
      </c>
    </row>
    <row r="19" spans="1:4" x14ac:dyDescent="0.25">
      <c r="A19" s="9" t="s">
        <v>11</v>
      </c>
      <c r="B19" s="127">
        <v>9</v>
      </c>
      <c r="C19" s="10">
        <v>843391695</v>
      </c>
      <c r="D19" s="11">
        <v>891805413</v>
      </c>
    </row>
    <row r="20" spans="1:4" x14ac:dyDescent="0.25">
      <c r="A20" s="9" t="s">
        <v>12</v>
      </c>
      <c r="B20" s="127"/>
      <c r="C20" s="10">
        <v>3515564</v>
      </c>
      <c r="D20" s="13">
        <v>3515564</v>
      </c>
    </row>
    <row r="21" spans="1:4" x14ac:dyDescent="0.25">
      <c r="A21" s="9" t="s">
        <v>13</v>
      </c>
      <c r="B21" s="127">
        <v>10</v>
      </c>
      <c r="C21" s="10">
        <v>19552409</v>
      </c>
      <c r="D21" s="11">
        <v>20093507</v>
      </c>
    </row>
    <row r="22" spans="1:4" x14ac:dyDescent="0.25">
      <c r="A22" s="9" t="s">
        <v>14</v>
      </c>
      <c r="B22" s="127">
        <v>11</v>
      </c>
      <c r="C22" s="10">
        <v>22172532</v>
      </c>
      <c r="D22" s="11">
        <v>20705303</v>
      </c>
    </row>
    <row r="23" spans="1:4" x14ac:dyDescent="0.25">
      <c r="A23" s="9" t="s">
        <v>15</v>
      </c>
      <c r="B23" s="127">
        <v>12</v>
      </c>
      <c r="C23" s="10">
        <v>1238824</v>
      </c>
      <c r="D23" s="11">
        <v>1164759</v>
      </c>
    </row>
    <row r="24" spans="1:4" x14ac:dyDescent="0.25">
      <c r="A24" s="9" t="s">
        <v>16</v>
      </c>
      <c r="B24" s="127"/>
      <c r="C24" s="10">
        <v>277216</v>
      </c>
      <c r="D24" s="11">
        <v>275118</v>
      </c>
    </row>
    <row r="25" spans="1:4" x14ac:dyDescent="0.25">
      <c r="A25" s="9" t="s">
        <v>17</v>
      </c>
      <c r="B25" s="127">
        <v>13</v>
      </c>
      <c r="C25" s="10">
        <v>62624564</v>
      </c>
      <c r="D25" s="14">
        <v>56804774</v>
      </c>
    </row>
    <row r="26" spans="1:4" ht="15.75" thickBot="1" x14ac:dyDescent="0.3">
      <c r="A26" s="15" t="s">
        <v>18</v>
      </c>
      <c r="C26" s="16">
        <f>SUM(C13:C25)</f>
        <v>1811154129</v>
      </c>
      <c r="D26" s="17">
        <f>SUM(D13:D25)</f>
        <v>1983929930</v>
      </c>
    </row>
    <row r="27" spans="1:4" ht="15.75" thickTop="1" x14ac:dyDescent="0.25">
      <c r="A27" s="18"/>
      <c r="B27" s="15"/>
      <c r="C27" s="19"/>
      <c r="D27" s="19"/>
    </row>
    <row r="28" spans="1:4" x14ac:dyDescent="0.25">
      <c r="A28" s="15" t="s">
        <v>19</v>
      </c>
      <c r="B28" s="18"/>
      <c r="C28" s="10"/>
      <c r="D28" s="11"/>
    </row>
    <row r="29" spans="1:4" x14ac:dyDescent="0.25">
      <c r="A29" s="9" t="s">
        <v>20</v>
      </c>
      <c r="B29" s="127">
        <v>14</v>
      </c>
      <c r="C29" s="10">
        <v>1177626957</v>
      </c>
      <c r="D29" s="11">
        <v>1380709554</v>
      </c>
    </row>
    <row r="30" spans="1:4" x14ac:dyDescent="0.25">
      <c r="A30" s="9" t="s">
        <v>21</v>
      </c>
      <c r="B30" s="127">
        <v>15</v>
      </c>
      <c r="C30" s="10">
        <v>64790400</v>
      </c>
      <c r="D30" s="11">
        <v>87195833</v>
      </c>
    </row>
    <row r="31" spans="1:4" x14ac:dyDescent="0.25">
      <c r="A31" s="9" t="s">
        <v>22</v>
      </c>
      <c r="B31" s="127"/>
      <c r="C31" s="10">
        <v>84129056</v>
      </c>
      <c r="D31" s="20">
        <v>69503802</v>
      </c>
    </row>
    <row r="32" spans="1:4" x14ac:dyDescent="0.25">
      <c r="A32" s="9" t="s">
        <v>23</v>
      </c>
      <c r="B32" s="127">
        <v>16</v>
      </c>
      <c r="C32" s="10">
        <v>218710838</v>
      </c>
      <c r="D32" s="20">
        <v>199341374</v>
      </c>
    </row>
    <row r="33" spans="1:4" x14ac:dyDescent="0.25">
      <c r="A33" s="9" t="s">
        <v>24</v>
      </c>
      <c r="B33" s="127">
        <v>16</v>
      </c>
      <c r="C33" s="10">
        <v>115202152</v>
      </c>
      <c r="D33" s="20">
        <v>108664111</v>
      </c>
    </row>
    <row r="34" spans="1:4" x14ac:dyDescent="0.25">
      <c r="A34" s="9" t="s">
        <v>25</v>
      </c>
      <c r="B34" s="127"/>
      <c r="C34" s="10">
        <v>9449657</v>
      </c>
      <c r="D34" s="20">
        <v>8100386.0000000009</v>
      </c>
    </row>
    <row r="35" spans="1:4" x14ac:dyDescent="0.25">
      <c r="A35" s="9" t="s">
        <v>26</v>
      </c>
      <c r="B35" s="127">
        <v>17</v>
      </c>
      <c r="C35" s="10">
        <v>14967413</v>
      </c>
      <c r="D35" s="21">
        <v>10849510</v>
      </c>
    </row>
    <row r="36" spans="1:4" x14ac:dyDescent="0.25">
      <c r="A36" s="15" t="s">
        <v>27</v>
      </c>
      <c r="C36" s="22">
        <f>SUM(C29:C35)</f>
        <v>1684876473</v>
      </c>
      <c r="D36" s="23">
        <f>SUM(D29:D35)</f>
        <v>1864364570</v>
      </c>
    </row>
    <row r="37" spans="1:4" x14ac:dyDescent="0.25">
      <c r="A37" s="24"/>
      <c r="B37" s="24"/>
      <c r="C37" s="19"/>
      <c r="D37" s="20"/>
    </row>
    <row r="38" spans="1:4" x14ac:dyDescent="0.25">
      <c r="A38" s="15" t="s">
        <v>28</v>
      </c>
      <c r="B38" s="15"/>
      <c r="C38" s="19"/>
      <c r="D38" s="20"/>
    </row>
    <row r="39" spans="1:4" x14ac:dyDescent="0.25">
      <c r="A39" s="9" t="s">
        <v>29</v>
      </c>
      <c r="B39" s="127">
        <v>18</v>
      </c>
      <c r="C39" s="10">
        <v>222554069</v>
      </c>
      <c r="D39" s="11">
        <v>222554069</v>
      </c>
    </row>
    <row r="40" spans="1:4" x14ac:dyDescent="0.25">
      <c r="A40" s="9" t="s">
        <v>30</v>
      </c>
      <c r="B40" s="9"/>
      <c r="C40" s="10">
        <v>-7924855</v>
      </c>
      <c r="D40" s="11">
        <v>-10276037</v>
      </c>
    </row>
    <row r="41" spans="1:4" x14ac:dyDescent="0.25">
      <c r="A41" s="9" t="s">
        <v>31</v>
      </c>
      <c r="B41" s="9"/>
      <c r="C41" s="25">
        <v>-88351558</v>
      </c>
      <c r="D41" s="14">
        <v>-92712672</v>
      </c>
    </row>
    <row r="42" spans="1:4" x14ac:dyDescent="0.25">
      <c r="A42" s="15" t="s">
        <v>32</v>
      </c>
      <c r="B42" s="15"/>
      <c r="C42" s="22">
        <f>SUM(C39:C41)</f>
        <v>126277656</v>
      </c>
      <c r="D42" s="23">
        <f>SUM(D39:D41)</f>
        <v>119565360</v>
      </c>
    </row>
    <row r="43" spans="1:4" ht="15.75" thickBot="1" x14ac:dyDescent="0.3">
      <c r="A43" s="15" t="s">
        <v>33</v>
      </c>
      <c r="B43" s="15"/>
      <c r="C43" s="16">
        <f>C36+C42</f>
        <v>1811154129</v>
      </c>
      <c r="D43" s="17">
        <f>D36+D42</f>
        <v>1983929930</v>
      </c>
    </row>
    <row r="44" spans="1:4" ht="15.75" thickTop="1" x14ac:dyDescent="0.25">
      <c r="A44" s="26"/>
      <c r="B44" s="26"/>
      <c r="C44" s="27"/>
      <c r="D44" s="27"/>
    </row>
    <row r="45" spans="1:4" x14ac:dyDescent="0.25">
      <c r="A45" s="26"/>
      <c r="B45" s="26"/>
      <c r="C45" s="27"/>
      <c r="D45" s="27"/>
    </row>
    <row r="46" spans="1:4" x14ac:dyDescent="0.25">
      <c r="A46" s="28"/>
      <c r="B46" s="28"/>
      <c r="C46" s="1"/>
      <c r="D46" s="1"/>
    </row>
    <row r="47" spans="1:4" x14ac:dyDescent="0.25">
      <c r="A47" s="29" t="s">
        <v>34</v>
      </c>
      <c r="B47" s="29"/>
      <c r="C47" s="29" t="s">
        <v>34</v>
      </c>
      <c r="D47" s="29"/>
    </row>
    <row r="48" spans="1:4" x14ac:dyDescent="0.25">
      <c r="A48" s="30" t="s">
        <v>35</v>
      </c>
      <c r="B48" s="30"/>
      <c r="C48" s="30" t="s">
        <v>36</v>
      </c>
      <c r="D48" s="30"/>
    </row>
    <row r="49" spans="1:4" x14ac:dyDescent="0.25">
      <c r="A49" s="31" t="s">
        <v>37</v>
      </c>
      <c r="B49" s="31"/>
      <c r="C49" s="32" t="s">
        <v>38</v>
      </c>
      <c r="D49" s="30"/>
    </row>
    <row r="50" spans="1:4" x14ac:dyDescent="0.25">
      <c r="A50" s="1"/>
      <c r="B50" s="1"/>
      <c r="C50" s="1"/>
      <c r="D50" s="1"/>
    </row>
    <row r="51" spans="1:4" hidden="1" x14ac:dyDescent="0.25"/>
    <row r="52" spans="1:4" hidden="1" x14ac:dyDescent="0.25"/>
    <row r="53" spans="1:4" ht="15" hidden="1" customHeight="1" x14ac:dyDescent="0.25"/>
    <row r="54" spans="1:4" ht="15" hidden="1" customHeight="1" x14ac:dyDescent="0.25"/>
    <row r="55" spans="1:4" ht="15" hidden="1" customHeight="1" x14ac:dyDescent="0.25"/>
    <row r="56" spans="1:4" ht="15" customHeight="1" x14ac:dyDescent="0.25"/>
    <row r="57" spans="1:4" ht="15" customHeight="1" x14ac:dyDescent="0.25"/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37"/>
  <sheetViews>
    <sheetView view="pageBreakPreview" topLeftCell="A25" zoomScaleNormal="80" zoomScaleSheetLayoutView="100" workbookViewId="0">
      <selection activeCell="B33" sqref="B33"/>
    </sheetView>
  </sheetViews>
  <sheetFormatPr defaultColWidth="0" defaultRowHeight="0" customHeight="1" zeroHeight="1" x14ac:dyDescent="0.25"/>
  <cols>
    <col min="1" max="1" width="65.7109375" style="2" customWidth="1"/>
    <col min="2" max="2" width="8.7109375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customHeight="1" x14ac:dyDescent="0.25">
      <c r="A7" s="125" t="str">
        <f>CONCATENATE("Промежуточный сокращенный консолидированный отчет о совокупном доходе за",IF(MONTH(C10)=12," год"," период"),", ")</f>
        <v xml:space="preserve">Промежуточный сокращенный консолидированный отчет о совокупном доходе за период, </v>
      </c>
      <c r="B7" s="125"/>
      <c r="C7" s="124"/>
      <c r="D7" s="124"/>
    </row>
    <row r="8" spans="1:4" ht="15" x14ac:dyDescent="0.25">
      <c r="A8" s="3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июня 2023 года</v>
      </c>
      <c r="B8" s="3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122" t="s">
        <v>1</v>
      </c>
      <c r="B10" s="4"/>
      <c r="C10" s="5">
        <v>45107</v>
      </c>
      <c r="D10" s="5">
        <f>IF((YEAR(C10)/4)=ROUND(YEAR(C10)/4,0),C10-366,C10-365)</f>
        <v>44742</v>
      </c>
    </row>
    <row r="11" spans="1:4" ht="15" x14ac:dyDescent="0.25">
      <c r="A11" s="122"/>
      <c r="B11" s="126" t="s">
        <v>122</v>
      </c>
      <c r="C11" s="6" t="s">
        <v>2</v>
      </c>
      <c r="D11" s="6" t="s">
        <v>2</v>
      </c>
    </row>
    <row r="12" spans="1:4" ht="30" x14ac:dyDescent="0.25">
      <c r="A12" s="12" t="s">
        <v>39</v>
      </c>
      <c r="B12" s="127">
        <v>20</v>
      </c>
      <c r="C12" s="33">
        <v>87129775</v>
      </c>
      <c r="D12" s="34">
        <v>53230247</v>
      </c>
    </row>
    <row r="13" spans="1:4" ht="15" x14ac:dyDescent="0.25">
      <c r="A13" s="12" t="s">
        <v>40</v>
      </c>
      <c r="B13" s="127">
        <v>20</v>
      </c>
      <c r="C13" s="33">
        <v>64321</v>
      </c>
      <c r="D13" s="34">
        <v>67523</v>
      </c>
    </row>
    <row r="14" spans="1:4" ht="15" x14ac:dyDescent="0.25">
      <c r="A14" s="9" t="s">
        <v>41</v>
      </c>
      <c r="B14" s="127">
        <v>20</v>
      </c>
      <c r="C14" s="33">
        <v>-65453120</v>
      </c>
      <c r="D14" s="35">
        <v>-38035337</v>
      </c>
    </row>
    <row r="15" spans="1:4" ht="15" x14ac:dyDescent="0.25">
      <c r="A15" s="15" t="s">
        <v>102</v>
      </c>
      <c r="B15" s="15"/>
      <c r="C15" s="36">
        <f>SUM(C12:C14)</f>
        <v>21740976</v>
      </c>
      <c r="D15" s="37">
        <f>SUM(D12:D14)</f>
        <v>15262433</v>
      </c>
    </row>
    <row r="16" spans="1:4" ht="15" x14ac:dyDescent="0.25">
      <c r="A16" s="12" t="s">
        <v>103</v>
      </c>
      <c r="B16" s="127">
        <v>27</v>
      </c>
      <c r="C16" s="38">
        <v>-13633359.678958176</v>
      </c>
      <c r="D16" s="35">
        <v>-7779334</v>
      </c>
    </row>
    <row r="17" spans="1:4" ht="15" x14ac:dyDescent="0.25">
      <c r="A17" s="7" t="s">
        <v>42</v>
      </c>
      <c r="B17" s="7"/>
      <c r="C17" s="39">
        <f>SUM(C15:C16)</f>
        <v>8107616.3210418243</v>
      </c>
      <c r="D17" s="37">
        <f>SUM(D15:D16)</f>
        <v>7483099</v>
      </c>
    </row>
    <row r="18" spans="1:4" ht="15" x14ac:dyDescent="0.25">
      <c r="A18" s="9" t="s">
        <v>43</v>
      </c>
      <c r="B18" s="127">
        <v>21</v>
      </c>
      <c r="C18" s="33">
        <v>10461063</v>
      </c>
      <c r="D18" s="34">
        <v>7330142</v>
      </c>
    </row>
    <row r="19" spans="1:4" ht="15" x14ac:dyDescent="0.25">
      <c r="A19" s="9" t="s">
        <v>44</v>
      </c>
      <c r="B19" s="127">
        <v>21</v>
      </c>
      <c r="C19" s="33">
        <v>-1463605</v>
      </c>
      <c r="D19" s="34">
        <v>-779601</v>
      </c>
    </row>
    <row r="20" spans="1:4" ht="15" x14ac:dyDescent="0.25">
      <c r="A20" s="9" t="s">
        <v>104</v>
      </c>
      <c r="B20" s="127">
        <v>22</v>
      </c>
      <c r="C20" s="33">
        <v>8035855.6789581757</v>
      </c>
      <c r="D20" s="34">
        <v>10808048</v>
      </c>
    </row>
    <row r="21" spans="1:4" ht="15" x14ac:dyDescent="0.25">
      <c r="A21" s="12" t="s">
        <v>70</v>
      </c>
      <c r="B21" s="12"/>
      <c r="C21" s="33">
        <v>4457294</v>
      </c>
      <c r="D21" s="34">
        <v>-602855</v>
      </c>
    </row>
    <row r="22" spans="1:4" ht="45" x14ac:dyDescent="0.25">
      <c r="A22" s="12" t="s">
        <v>105</v>
      </c>
      <c r="B22" s="12"/>
      <c r="C22" s="33">
        <v>25887</v>
      </c>
      <c r="D22" s="40">
        <v>21237</v>
      </c>
    </row>
    <row r="23" spans="1:4" ht="30" x14ac:dyDescent="0.25">
      <c r="A23" s="12" t="s">
        <v>106</v>
      </c>
      <c r="B23" s="12"/>
      <c r="C23" s="33">
        <v>112703</v>
      </c>
      <c r="D23" s="40">
        <v>266673</v>
      </c>
    </row>
    <row r="24" spans="1:4" ht="15" x14ac:dyDescent="0.25">
      <c r="A24" s="12" t="s">
        <v>45</v>
      </c>
      <c r="B24" s="12"/>
      <c r="C24" s="33">
        <v>10028887</v>
      </c>
      <c r="D24" s="40">
        <v>2515148</v>
      </c>
    </row>
    <row r="25" spans="1:4" ht="15" x14ac:dyDescent="0.25">
      <c r="A25" s="12" t="s">
        <v>107</v>
      </c>
      <c r="B25" s="127">
        <v>24</v>
      </c>
      <c r="C25" s="38">
        <v>2122341</v>
      </c>
      <c r="D25" s="35">
        <v>985551</v>
      </c>
    </row>
    <row r="26" spans="1:4" ht="15" x14ac:dyDescent="0.25">
      <c r="A26" s="15" t="s">
        <v>46</v>
      </c>
      <c r="B26" s="15"/>
      <c r="C26" s="39">
        <f>SUM(C18:C25)</f>
        <v>33780425.678958178</v>
      </c>
      <c r="D26" s="37">
        <f>SUM(D18:D25)</f>
        <v>20544343</v>
      </c>
    </row>
    <row r="27" spans="1:4" ht="15" x14ac:dyDescent="0.25">
      <c r="A27" s="9" t="s">
        <v>47</v>
      </c>
      <c r="B27" s="127">
        <v>25</v>
      </c>
      <c r="C27" s="41">
        <v>-15421715</v>
      </c>
      <c r="D27" s="42">
        <v>-11749124</v>
      </c>
    </row>
    <row r="28" spans="1:4" ht="29.25" customHeight="1" x14ac:dyDescent="0.25">
      <c r="A28" s="12" t="s">
        <v>108</v>
      </c>
      <c r="B28" s="12"/>
      <c r="C28" s="33">
        <v>-27728</v>
      </c>
      <c r="D28" s="40">
        <v>79889</v>
      </c>
    </row>
    <row r="29" spans="1:4" ht="45" x14ac:dyDescent="0.25">
      <c r="A29" s="12" t="s">
        <v>109</v>
      </c>
      <c r="B29" s="12"/>
      <c r="C29" s="41">
        <v>35575</v>
      </c>
      <c r="D29" s="42">
        <v>0</v>
      </c>
    </row>
    <row r="30" spans="1:4" ht="15" x14ac:dyDescent="0.25">
      <c r="A30" s="12" t="s">
        <v>48</v>
      </c>
      <c r="B30" s="12"/>
      <c r="C30" s="41">
        <v>-1499924</v>
      </c>
      <c r="D30" s="42">
        <v>-1541522</v>
      </c>
    </row>
    <row r="31" spans="1:4" ht="15" x14ac:dyDescent="0.25">
      <c r="A31" s="15" t="s">
        <v>49</v>
      </c>
      <c r="B31" s="15"/>
      <c r="C31" s="36">
        <f>SUM(C27:C30)</f>
        <v>-16913792</v>
      </c>
      <c r="D31" s="43">
        <f>SUM(D27:D30)</f>
        <v>-13210757</v>
      </c>
    </row>
    <row r="32" spans="1:4" ht="15" x14ac:dyDescent="0.25">
      <c r="A32" s="15" t="s">
        <v>110</v>
      </c>
      <c r="B32" s="15"/>
      <c r="C32" s="33">
        <f>C17+C26+C31</f>
        <v>24974250</v>
      </c>
      <c r="D32" s="34">
        <f>D17+D26+D31</f>
        <v>14816685</v>
      </c>
    </row>
    <row r="33" spans="1:4" ht="15" x14ac:dyDescent="0.25">
      <c r="A33" s="9" t="s">
        <v>50</v>
      </c>
      <c r="B33" s="127">
        <v>26</v>
      </c>
      <c r="C33" s="33">
        <v>-1351539</v>
      </c>
      <c r="D33" s="34">
        <v>-407786</v>
      </c>
    </row>
    <row r="34" spans="1:4" ht="15" x14ac:dyDescent="0.25">
      <c r="A34" s="15" t="s">
        <v>111</v>
      </c>
      <c r="B34" s="15"/>
      <c r="C34" s="44">
        <f>SUM(C32:C33)</f>
        <v>23622711</v>
      </c>
      <c r="D34" s="45">
        <f>SUM(D32:D33)</f>
        <v>14408899</v>
      </c>
    </row>
    <row r="35" spans="1:4" ht="15" x14ac:dyDescent="0.25">
      <c r="A35" s="15" t="s">
        <v>51</v>
      </c>
      <c r="B35" s="15"/>
      <c r="C35" s="46"/>
      <c r="D35" s="47"/>
    </row>
    <row r="36" spans="1:4" ht="30" x14ac:dyDescent="0.25">
      <c r="A36" s="18" t="s">
        <v>52</v>
      </c>
      <c r="B36" s="18"/>
      <c r="C36" s="33"/>
      <c r="D36" s="34"/>
    </row>
    <row r="37" spans="1:4" ht="30" customHeight="1" x14ac:dyDescent="0.25">
      <c r="A37" s="12" t="s">
        <v>53</v>
      </c>
      <c r="B37" s="12"/>
      <c r="C37" s="33">
        <v>2349843</v>
      </c>
      <c r="D37" s="40">
        <v>-14504344</v>
      </c>
    </row>
    <row r="38" spans="1:4" ht="43.5" customHeight="1" x14ac:dyDescent="0.25">
      <c r="A38" s="12" t="s">
        <v>54</v>
      </c>
      <c r="B38" s="127">
        <v>8</v>
      </c>
      <c r="C38" s="33">
        <v>27226</v>
      </c>
      <c r="D38" s="40">
        <v>143547</v>
      </c>
    </row>
    <row r="39" spans="1:4" ht="42.75" customHeight="1" x14ac:dyDescent="0.25">
      <c r="A39" s="12" t="s">
        <v>55</v>
      </c>
      <c r="B39" s="12"/>
      <c r="C39" s="38">
        <v>-25887</v>
      </c>
      <c r="D39" s="35">
        <v>-21237</v>
      </c>
    </row>
    <row r="40" spans="1:4" ht="15" x14ac:dyDescent="0.25">
      <c r="A40" s="15" t="s">
        <v>112</v>
      </c>
      <c r="B40" s="15"/>
      <c r="C40" s="44">
        <f>SUM(C37:C39)</f>
        <v>2351182</v>
      </c>
      <c r="D40" s="45">
        <f>SUM(D37:D39)</f>
        <v>-14382034</v>
      </c>
    </row>
    <row r="41" spans="1:4" ht="15.75" thickBot="1" x14ac:dyDescent="0.3">
      <c r="A41" s="15" t="s">
        <v>113</v>
      </c>
      <c r="B41" s="15"/>
      <c r="C41" s="48">
        <f>C34+C40</f>
        <v>25973893</v>
      </c>
      <c r="D41" s="49">
        <f>D34+D40</f>
        <v>26865</v>
      </c>
    </row>
    <row r="42" spans="1:4" ht="15.75" thickTop="1" x14ac:dyDescent="0.25">
      <c r="A42" s="15"/>
      <c r="B42" s="15"/>
      <c r="C42" s="50"/>
      <c r="D42" s="50"/>
    </row>
    <row r="43" spans="1:4" ht="15" x14ac:dyDescent="0.25">
      <c r="A43" s="15"/>
      <c r="B43" s="15"/>
      <c r="C43" s="50"/>
      <c r="D43" s="50"/>
    </row>
    <row r="44" spans="1:4" ht="15" x14ac:dyDescent="0.25">
      <c r="A44" s="15"/>
      <c r="B44" s="15"/>
      <c r="C44" s="50"/>
      <c r="D44" s="50"/>
    </row>
    <row r="45" spans="1:4" ht="15" x14ac:dyDescent="0.25">
      <c r="A45" s="29" t="s">
        <v>34</v>
      </c>
      <c r="B45" s="29"/>
      <c r="C45" s="29" t="s">
        <v>34</v>
      </c>
      <c r="D45" s="51"/>
    </row>
    <row r="46" spans="1:4" ht="15" x14ac:dyDescent="0.25">
      <c r="A46" s="30" t="s">
        <v>35</v>
      </c>
      <c r="B46" s="30"/>
      <c r="C46" s="30" t="s">
        <v>36</v>
      </c>
      <c r="D46" s="52"/>
    </row>
    <row r="47" spans="1:4" ht="15" x14ac:dyDescent="0.25">
      <c r="A47" s="31" t="s">
        <v>37</v>
      </c>
      <c r="B47" s="31"/>
      <c r="C47" s="30" t="s">
        <v>38</v>
      </c>
      <c r="D47" s="52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637" spans="9:9" ht="0" hidden="1" customHeight="1" x14ac:dyDescent="0.25">
      <c r="I637" s="53">
        <f>Ф2_конс!C33</f>
        <v>-1351539</v>
      </c>
    </row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3"/>
  <sheetViews>
    <sheetView view="pageBreakPreview" zoomScale="85" zoomScaleNormal="80" zoomScaleSheetLayoutView="85" workbookViewId="0">
      <selection activeCell="B26" sqref="B26"/>
    </sheetView>
  </sheetViews>
  <sheetFormatPr defaultColWidth="0" defaultRowHeight="15" customHeight="1" zeroHeight="1" x14ac:dyDescent="0.25"/>
  <cols>
    <col min="1" max="1" width="75.7109375" style="56" customWidth="1"/>
    <col min="2" max="2" width="8.7109375" style="56" customWidth="1"/>
    <col min="3" max="4" width="19.7109375" style="63" customWidth="1"/>
    <col min="5" max="5" width="2.140625" style="56" hidden="1" customWidth="1"/>
    <col min="6" max="6" width="10" style="56" hidden="1" customWidth="1"/>
    <col min="7" max="16384" width="9.140625" style="56" hidden="1"/>
  </cols>
  <sheetData>
    <row r="1" spans="1:5" ht="15" customHeight="1" x14ac:dyDescent="0.25">
      <c r="A1" s="54"/>
      <c r="B1" s="54"/>
      <c r="C1" s="55"/>
      <c r="D1" s="55"/>
    </row>
    <row r="2" spans="1:5" ht="15" customHeight="1" x14ac:dyDescent="0.25">
      <c r="A2" s="54"/>
      <c r="B2" s="54"/>
      <c r="C2" s="55"/>
      <c r="D2" s="55"/>
    </row>
    <row r="3" spans="1:5" x14ac:dyDescent="0.25">
      <c r="A3" s="54"/>
      <c r="B3" s="54"/>
      <c r="C3" s="55"/>
      <c r="D3" s="55"/>
    </row>
    <row r="4" spans="1:5" x14ac:dyDescent="0.25">
      <c r="A4" s="54"/>
      <c r="B4" s="54"/>
      <c r="C4" s="55"/>
      <c r="D4" s="55"/>
    </row>
    <row r="5" spans="1:5" x14ac:dyDescent="0.25">
      <c r="A5" s="54"/>
      <c r="B5" s="54"/>
      <c r="C5" s="55"/>
      <c r="D5" s="55"/>
    </row>
    <row r="6" spans="1:5" x14ac:dyDescent="0.25">
      <c r="A6" s="54"/>
      <c r="B6" s="54"/>
      <c r="C6" s="55"/>
      <c r="D6" s="55"/>
    </row>
    <row r="7" spans="1:5" ht="15" customHeight="1" x14ac:dyDescent="0.25">
      <c r="A7" s="58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58"/>
      <c r="C7" s="58"/>
      <c r="D7" s="58"/>
    </row>
    <row r="8" spans="1:5" x14ac:dyDescent="0.25">
      <c r="A8" s="57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июня 2023 года</v>
      </c>
      <c r="B8" s="57"/>
      <c r="C8" s="57"/>
      <c r="D8" s="57"/>
      <c r="E8" s="57"/>
    </row>
    <row r="9" spans="1:5" x14ac:dyDescent="0.25">
      <c r="A9" s="58"/>
      <c r="B9" s="58"/>
      <c r="C9" s="57"/>
      <c r="D9" s="57"/>
      <c r="E9" s="57"/>
    </row>
    <row r="10" spans="1:5" x14ac:dyDescent="0.25">
      <c r="A10" s="59"/>
      <c r="B10" s="59"/>
      <c r="C10" s="5">
        <v>45107</v>
      </c>
      <c r="D10" s="5">
        <f>IF((YEAR(C10)/4)=ROUND(YEAR(C10)/4,0),C10-366,C10-365)</f>
        <v>44742</v>
      </c>
    </row>
    <row r="11" spans="1:5" x14ac:dyDescent="0.25">
      <c r="A11" s="60" t="s">
        <v>1</v>
      </c>
      <c r="B11" s="126" t="s">
        <v>122</v>
      </c>
      <c r="C11" s="61" t="s">
        <v>2</v>
      </c>
      <c r="D11" s="6" t="s">
        <v>2</v>
      </c>
    </row>
    <row r="12" spans="1:5" x14ac:dyDescent="0.25">
      <c r="A12" s="62" t="s">
        <v>56</v>
      </c>
      <c r="B12" s="62"/>
    </row>
    <row r="13" spans="1:5" x14ac:dyDescent="0.25">
      <c r="A13" s="64" t="s">
        <v>57</v>
      </c>
      <c r="B13" s="64"/>
      <c r="C13" s="65">
        <v>1934625</v>
      </c>
      <c r="D13" s="66">
        <v>275032</v>
      </c>
    </row>
    <row r="14" spans="1:5" x14ac:dyDescent="0.25">
      <c r="A14" s="59" t="s">
        <v>58</v>
      </c>
      <c r="B14" s="59"/>
      <c r="C14" s="65">
        <v>873139</v>
      </c>
      <c r="D14" s="66">
        <v>488341</v>
      </c>
    </row>
    <row r="15" spans="1:5" ht="30" x14ac:dyDescent="0.25">
      <c r="A15" s="64" t="s">
        <v>59</v>
      </c>
      <c r="B15" s="64"/>
      <c r="C15" s="65">
        <v>16030273</v>
      </c>
      <c r="D15" s="66">
        <v>12876471</v>
      </c>
    </row>
    <row r="16" spans="1:5" ht="30" x14ac:dyDescent="0.25">
      <c r="A16" s="64" t="s">
        <v>60</v>
      </c>
      <c r="B16" s="64"/>
      <c r="C16" s="65">
        <v>3249546</v>
      </c>
      <c r="D16" s="66">
        <v>0</v>
      </c>
    </row>
    <row r="17" spans="1:4" x14ac:dyDescent="0.25">
      <c r="A17" s="64" t="s">
        <v>61</v>
      </c>
      <c r="B17" s="64"/>
      <c r="C17" s="65">
        <v>56154123</v>
      </c>
      <c r="D17" s="66">
        <v>33635979</v>
      </c>
    </row>
    <row r="18" spans="1:4" ht="30" x14ac:dyDescent="0.25">
      <c r="A18" s="64" t="s">
        <v>62</v>
      </c>
      <c r="B18" s="64"/>
      <c r="C18" s="65">
        <v>57186</v>
      </c>
      <c r="D18" s="66">
        <v>61693</v>
      </c>
    </row>
    <row r="19" spans="1:4" x14ac:dyDescent="0.25">
      <c r="A19" s="64" t="s">
        <v>63</v>
      </c>
      <c r="B19" s="64"/>
      <c r="C19" s="65">
        <v>-27764969</v>
      </c>
      <c r="D19" s="66">
        <v>-14201935</v>
      </c>
    </row>
    <row r="20" spans="1:4" x14ac:dyDescent="0.25">
      <c r="A20" s="64" t="s">
        <v>64</v>
      </c>
      <c r="B20" s="64"/>
      <c r="C20" s="65">
        <v>-312002</v>
      </c>
      <c r="D20" s="66">
        <v>0</v>
      </c>
    </row>
    <row r="21" spans="1:4" x14ac:dyDescent="0.25">
      <c r="A21" s="64" t="s">
        <v>65</v>
      </c>
      <c r="B21" s="64"/>
      <c r="C21" s="65">
        <v>-1628613</v>
      </c>
      <c r="D21" s="66">
        <v>-1156140</v>
      </c>
    </row>
    <row r="22" spans="1:4" x14ac:dyDescent="0.25">
      <c r="A22" s="64" t="s">
        <v>66</v>
      </c>
      <c r="B22" s="64"/>
      <c r="C22" s="65">
        <v>-6461693</v>
      </c>
      <c r="D22" s="66">
        <v>-1752980</v>
      </c>
    </row>
    <row r="23" spans="1:4" x14ac:dyDescent="0.25">
      <c r="A23" s="64" t="s">
        <v>67</v>
      </c>
      <c r="B23" s="64"/>
      <c r="C23" s="65">
        <v>-13094710</v>
      </c>
      <c r="D23" s="66">
        <v>-8649950</v>
      </c>
    </row>
    <row r="24" spans="1:4" x14ac:dyDescent="0.25">
      <c r="A24" s="64" t="s">
        <v>68</v>
      </c>
      <c r="B24" s="64"/>
      <c r="C24" s="65">
        <v>9802256</v>
      </c>
      <c r="D24" s="66">
        <v>7281099</v>
      </c>
    </row>
    <row r="25" spans="1:4" x14ac:dyDescent="0.25">
      <c r="A25" s="64" t="s">
        <v>69</v>
      </c>
      <c r="B25" s="64"/>
      <c r="C25" s="65">
        <v>-1454969</v>
      </c>
      <c r="D25" s="66">
        <v>-754403</v>
      </c>
    </row>
    <row r="26" spans="1:4" x14ac:dyDescent="0.25">
      <c r="A26" s="59" t="s">
        <v>114</v>
      </c>
      <c r="B26" s="127">
        <v>22</v>
      </c>
      <c r="C26" s="65">
        <v>14182254</v>
      </c>
      <c r="D26" s="66">
        <v>12585013</v>
      </c>
    </row>
    <row r="27" spans="1:4" x14ac:dyDescent="0.25">
      <c r="A27" s="64" t="s">
        <v>70</v>
      </c>
      <c r="B27" s="64"/>
      <c r="C27" s="65">
        <v>4457294</v>
      </c>
      <c r="D27" s="67">
        <v>-187438</v>
      </c>
    </row>
    <row r="28" spans="1:4" ht="30" x14ac:dyDescent="0.25">
      <c r="A28" s="64" t="s">
        <v>115</v>
      </c>
      <c r="B28" s="64"/>
      <c r="C28" s="65">
        <v>0</v>
      </c>
      <c r="D28" s="67">
        <v>79889</v>
      </c>
    </row>
    <row r="29" spans="1:4" x14ac:dyDescent="0.25">
      <c r="A29" s="64" t="s">
        <v>116</v>
      </c>
      <c r="B29" s="64"/>
      <c r="C29" s="65">
        <v>1906183</v>
      </c>
      <c r="D29" s="66">
        <v>830480</v>
      </c>
    </row>
    <row r="30" spans="1:4" x14ac:dyDescent="0.25">
      <c r="A30" s="64" t="s">
        <v>71</v>
      </c>
      <c r="B30" s="64"/>
      <c r="C30" s="65">
        <v>-12745067</v>
      </c>
      <c r="D30" s="68">
        <v>-11390817</v>
      </c>
    </row>
    <row r="31" spans="1:4" ht="30" x14ac:dyDescent="0.25">
      <c r="A31" s="62" t="s">
        <v>72</v>
      </c>
      <c r="B31" s="62"/>
      <c r="C31" s="69">
        <f>SUM(C13:C30)</f>
        <v>45184856</v>
      </c>
      <c r="D31" s="69">
        <f>SUM(D13:D30)</f>
        <v>30020334</v>
      </c>
    </row>
    <row r="32" spans="1:4" x14ac:dyDescent="0.25">
      <c r="A32" s="62"/>
      <c r="B32" s="62"/>
      <c r="C32" s="65"/>
      <c r="D32" s="70"/>
    </row>
    <row r="33" spans="1:4" x14ac:dyDescent="0.25">
      <c r="A33" s="71" t="str">
        <f>IF(C35&gt;=0,IF(D35&gt;=0,IF(C37&gt;=0,IF(D37&gt;=0,IF(C38&gt;=0,IF(D38&gt;=0,"Чистое уменьшение в операционных активах","Чистое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активах"),IF(D35&lt;=0,IF(C37&lt;=0,IF(D37&lt;=0,IF(C38&lt;=0,IF(D38&lt;=0,"Чистое увеличение в операционных активах","Чистое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активах"))</f>
        <v>Чистое уменьшение/(увеличение) в операционных активах</v>
      </c>
      <c r="B33" s="71"/>
      <c r="C33" s="72"/>
      <c r="D33" s="73"/>
    </row>
    <row r="34" spans="1:4" x14ac:dyDescent="0.25">
      <c r="A34" s="64" t="s">
        <v>6</v>
      </c>
      <c r="B34" s="64"/>
      <c r="C34" s="72">
        <v>85199</v>
      </c>
      <c r="D34" s="73">
        <v>9035712</v>
      </c>
    </row>
    <row r="35" spans="1:4" x14ac:dyDescent="0.25">
      <c r="A35" s="64" t="s">
        <v>7</v>
      </c>
      <c r="B35" s="64"/>
      <c r="C35" s="72">
        <v>7204718</v>
      </c>
      <c r="D35" s="66">
        <v>-825810</v>
      </c>
    </row>
    <row r="36" spans="1:4" x14ac:dyDescent="0.25">
      <c r="A36" s="64" t="s">
        <v>9</v>
      </c>
      <c r="B36" s="64"/>
      <c r="C36" s="72">
        <v>263</v>
      </c>
      <c r="D36" s="66">
        <v>1344462</v>
      </c>
    </row>
    <row r="37" spans="1:4" x14ac:dyDescent="0.25">
      <c r="A37" s="64" t="s">
        <v>11</v>
      </c>
      <c r="B37" s="64"/>
      <c r="C37" s="72">
        <v>27370788</v>
      </c>
      <c r="D37" s="66">
        <v>-105333929</v>
      </c>
    </row>
    <row r="38" spans="1:4" x14ac:dyDescent="0.25">
      <c r="A38" s="64" t="s">
        <v>17</v>
      </c>
      <c r="B38" s="64"/>
      <c r="C38" s="72">
        <v>1003198</v>
      </c>
      <c r="D38" s="66">
        <v>6434451</v>
      </c>
    </row>
    <row r="39" spans="1:4" x14ac:dyDescent="0.25">
      <c r="A39" s="64" t="s">
        <v>8</v>
      </c>
      <c r="B39" s="64"/>
      <c r="C39" s="72">
        <v>-241289</v>
      </c>
      <c r="D39" s="66">
        <v>0</v>
      </c>
    </row>
    <row r="40" spans="1:4" x14ac:dyDescent="0.25">
      <c r="A40" s="71" t="str">
        <f>IF(C41&gt;=0,IF(D41&gt;=0,IF(C42&gt;=0,IF(D42&gt;=0,IF(C43&gt;=0,IF(D43&gt;=0,IF(C44&gt;=0,IF(D44&gt;=0,"Чистое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обязательствах"),IF(D41&lt;=0,IF(C42&lt;=0,IF(D42&lt;=0,IF(C43&lt;=0,IF(D43&lt;=0,IF(C44&lt;=0,IF(D44&lt;=0,"Чистое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(уменьшение)/увеличение в операционных обязательствах</v>
      </c>
      <c r="B40" s="71"/>
      <c r="C40" s="65"/>
      <c r="D40" s="70"/>
    </row>
    <row r="41" spans="1:4" x14ac:dyDescent="0.25">
      <c r="A41" s="64" t="s">
        <v>20</v>
      </c>
      <c r="B41" s="64"/>
      <c r="C41" s="65">
        <v>-178235300</v>
      </c>
      <c r="D41" s="66">
        <v>210831105</v>
      </c>
    </row>
    <row r="42" spans="1:4" x14ac:dyDescent="0.25">
      <c r="A42" s="64" t="s">
        <v>21</v>
      </c>
      <c r="B42" s="64"/>
      <c r="C42" s="65">
        <v>-20438079</v>
      </c>
      <c r="D42" s="66">
        <v>16157918</v>
      </c>
    </row>
    <row r="43" spans="1:4" x14ac:dyDescent="0.25">
      <c r="A43" s="64" t="s">
        <v>73</v>
      </c>
      <c r="B43" s="64"/>
      <c r="C43" s="65">
        <v>14657862</v>
      </c>
      <c r="D43" s="66">
        <v>-49827545</v>
      </c>
    </row>
    <row r="44" spans="1:4" x14ac:dyDescent="0.25">
      <c r="A44" s="64" t="s">
        <v>26</v>
      </c>
      <c r="B44" s="64"/>
      <c r="C44" s="65">
        <v>1410891</v>
      </c>
      <c r="D44" s="68">
        <v>7784717</v>
      </c>
    </row>
    <row r="45" spans="1:4" ht="30" x14ac:dyDescent="0.25">
      <c r="A45" s="62" t="s">
        <v>117</v>
      </c>
      <c r="B45" s="62"/>
      <c r="C45" s="69">
        <f>SUM(C31:C44)</f>
        <v>-101996893</v>
      </c>
      <c r="D45" s="70">
        <f>SUM(D31:D44)</f>
        <v>125621415</v>
      </c>
    </row>
    <row r="46" spans="1:4" x14ac:dyDescent="0.25">
      <c r="A46" s="62"/>
      <c r="B46" s="62"/>
      <c r="C46" s="65"/>
      <c r="D46" s="70"/>
    </row>
    <row r="47" spans="1:4" x14ac:dyDescent="0.25">
      <c r="A47" s="64" t="s">
        <v>74</v>
      </c>
      <c r="B47" s="64"/>
      <c r="C47" s="65">
        <v>-2268</v>
      </c>
      <c r="D47" s="68">
        <v>0</v>
      </c>
    </row>
    <row r="48" spans="1:4" ht="30" x14ac:dyDescent="0.25">
      <c r="A48" s="62" t="s">
        <v>118</v>
      </c>
      <c r="B48" s="62"/>
      <c r="C48" s="74">
        <f>SUM(C45:C47)</f>
        <v>-101999161</v>
      </c>
      <c r="D48" s="75">
        <f>SUM(D45:D47)</f>
        <v>125621415</v>
      </c>
    </row>
    <row r="49" spans="1:4" x14ac:dyDescent="0.25">
      <c r="A49" s="62"/>
      <c r="B49" s="62"/>
      <c r="C49" s="65"/>
      <c r="D49" s="70"/>
    </row>
    <row r="50" spans="1:4" x14ac:dyDescent="0.25">
      <c r="A50" s="62" t="s">
        <v>75</v>
      </c>
      <c r="B50" s="62"/>
      <c r="C50" s="72"/>
      <c r="D50" s="73"/>
    </row>
    <row r="51" spans="1:4" x14ac:dyDescent="0.25">
      <c r="A51" s="64" t="s">
        <v>76</v>
      </c>
      <c r="B51" s="64"/>
      <c r="C51" s="65">
        <v>-921998</v>
      </c>
      <c r="D51" s="66">
        <v>-467245</v>
      </c>
    </row>
    <row r="52" spans="1:4" x14ac:dyDescent="0.25">
      <c r="A52" s="64" t="s">
        <v>77</v>
      </c>
      <c r="B52" s="64"/>
      <c r="C52" s="65">
        <v>-229290</v>
      </c>
      <c r="D52" s="66">
        <v>-110775</v>
      </c>
    </row>
    <row r="53" spans="1:4" ht="30" x14ac:dyDescent="0.25">
      <c r="A53" s="64" t="s">
        <v>78</v>
      </c>
      <c r="B53" s="64"/>
      <c r="C53" s="65">
        <v>-771223450</v>
      </c>
      <c r="D53" s="70">
        <v>-800218167</v>
      </c>
    </row>
    <row r="54" spans="1:4" ht="30" x14ac:dyDescent="0.25">
      <c r="A54" s="64" t="s">
        <v>79</v>
      </c>
      <c r="B54" s="64"/>
      <c r="C54" s="65">
        <v>816653075</v>
      </c>
      <c r="D54" s="70">
        <v>855419920</v>
      </c>
    </row>
    <row r="55" spans="1:4" ht="30" x14ac:dyDescent="0.25">
      <c r="A55" s="64" t="s">
        <v>80</v>
      </c>
      <c r="B55" s="64"/>
      <c r="C55" s="65">
        <v>-169117297</v>
      </c>
      <c r="D55" s="70">
        <v>-16173003</v>
      </c>
    </row>
    <row r="56" spans="1:4" ht="30" x14ac:dyDescent="0.25">
      <c r="A56" s="64" t="s">
        <v>81</v>
      </c>
      <c r="B56" s="64"/>
      <c r="C56" s="65">
        <v>182739347</v>
      </c>
      <c r="D56" s="76">
        <v>0</v>
      </c>
    </row>
    <row r="57" spans="1:4" ht="16.5" customHeight="1" x14ac:dyDescent="0.25">
      <c r="A57" s="62" t="s">
        <v>119</v>
      </c>
      <c r="B57" s="62"/>
      <c r="C57" s="74">
        <f>SUM(C51:C56)</f>
        <v>57900387</v>
      </c>
      <c r="D57" s="75">
        <f>SUM(D51:D56)</f>
        <v>38450730</v>
      </c>
    </row>
    <row r="58" spans="1:4" x14ac:dyDescent="0.25">
      <c r="A58" s="62"/>
      <c r="B58" s="62"/>
      <c r="C58" s="65"/>
      <c r="D58" s="70"/>
    </row>
    <row r="59" spans="1:4" x14ac:dyDescent="0.25">
      <c r="A59" s="62" t="s">
        <v>82</v>
      </c>
      <c r="B59" s="62"/>
      <c r="C59" s="72"/>
      <c r="D59" s="73"/>
    </row>
    <row r="60" spans="1:4" x14ac:dyDescent="0.25">
      <c r="A60" s="64" t="s">
        <v>83</v>
      </c>
      <c r="B60" s="64"/>
      <c r="C60" s="65">
        <v>19276602</v>
      </c>
      <c r="D60" s="66">
        <v>0</v>
      </c>
    </row>
    <row r="61" spans="1:4" x14ac:dyDescent="0.25">
      <c r="A61" s="64" t="s">
        <v>84</v>
      </c>
      <c r="B61" s="64"/>
      <c r="C61" s="65">
        <v>12940146</v>
      </c>
      <c r="D61" s="66">
        <v>0</v>
      </c>
    </row>
    <row r="62" spans="1:4" x14ac:dyDescent="0.25">
      <c r="A62" s="64" t="s">
        <v>85</v>
      </c>
      <c r="B62" s="64"/>
      <c r="C62" s="65">
        <v>-13437911</v>
      </c>
      <c r="D62" s="66">
        <v>0</v>
      </c>
    </row>
    <row r="63" spans="1:4" x14ac:dyDescent="0.25">
      <c r="A63" s="64" t="s">
        <v>86</v>
      </c>
      <c r="B63" s="64"/>
      <c r="C63" s="65">
        <v>-18960137</v>
      </c>
      <c r="D63" s="66">
        <v>0</v>
      </c>
    </row>
    <row r="64" spans="1:4" x14ac:dyDescent="0.25">
      <c r="A64" s="64" t="s">
        <v>87</v>
      </c>
      <c r="B64" s="64"/>
      <c r="C64" s="65">
        <v>0</v>
      </c>
      <c r="D64" s="66">
        <v>-466143</v>
      </c>
    </row>
    <row r="65" spans="1:5" x14ac:dyDescent="0.25">
      <c r="A65" s="77" t="s">
        <v>88</v>
      </c>
      <c r="B65" s="77"/>
      <c r="C65" s="65">
        <v>-688491</v>
      </c>
      <c r="D65" s="66">
        <v>-309203</v>
      </c>
    </row>
    <row r="66" spans="1:5" x14ac:dyDescent="0.25">
      <c r="A66" s="62" t="s">
        <v>120</v>
      </c>
      <c r="B66" s="62"/>
      <c r="C66" s="69">
        <f>SUM(C60:C65)</f>
        <v>-869791</v>
      </c>
      <c r="D66" s="78">
        <f>SUM(D60:D65)</f>
        <v>-775346</v>
      </c>
    </row>
    <row r="67" spans="1:5" x14ac:dyDescent="0.25">
      <c r="A67" s="64" t="s">
        <v>89</v>
      </c>
      <c r="B67" s="64"/>
      <c r="C67" s="79">
        <v>-16232052</v>
      </c>
      <c r="D67" s="66">
        <v>6856532</v>
      </c>
    </row>
    <row r="68" spans="1:5" x14ac:dyDescent="0.25">
      <c r="A68" s="64" t="s">
        <v>90</v>
      </c>
      <c r="B68" s="64"/>
      <c r="C68" s="79">
        <v>-141645</v>
      </c>
      <c r="D68" s="80">
        <v>-1072</v>
      </c>
    </row>
    <row r="69" spans="1:5" x14ac:dyDescent="0.25">
      <c r="A69" s="62" t="s">
        <v>121</v>
      </c>
      <c r="B69" s="62"/>
      <c r="C69" s="69">
        <f>SUM(C68,C67,C66,C57,C48)</f>
        <v>-61342262</v>
      </c>
      <c r="D69" s="70">
        <f>SUM(D68,D67,D66,D57,D48)</f>
        <v>170152259</v>
      </c>
    </row>
    <row r="70" spans="1:5" x14ac:dyDescent="0.25">
      <c r="A70" s="64" t="str">
        <f>CONCATENATE("Денежные средства и их эквиваленты, на начало отчётного",IF(MONTH(Ф1_конс!C10)=12," года"," периода"))</f>
        <v>Денежные средства и их эквиваленты, на начало отчётного периода</v>
      </c>
      <c r="B70" s="64"/>
      <c r="C70" s="81">
        <v>374507746</v>
      </c>
      <c r="D70" s="68">
        <v>154580773</v>
      </c>
    </row>
    <row r="71" spans="1:5" ht="15.75" thickBot="1" x14ac:dyDescent="0.3">
      <c r="A71" s="62" t="str">
        <f>CONCATENATE("Денежные средства и их эквиваленты, на конец отчётного",IF(MONTH(Ф1_конс!C10)=12," года"," периода"))</f>
        <v>Денежные средства и их эквиваленты, на конец отчётного периода</v>
      </c>
      <c r="B71" s="127">
        <v>5</v>
      </c>
      <c r="C71" s="82">
        <f>SUM(C69:C70)</f>
        <v>313165484</v>
      </c>
      <c r="D71" s="83">
        <f>SUM(D69:D70)</f>
        <v>324733032</v>
      </c>
    </row>
    <row r="72" spans="1:5" ht="15.75" thickTop="1" x14ac:dyDescent="0.25">
      <c r="A72" s="84"/>
      <c r="B72" s="84"/>
      <c r="C72" s="85"/>
      <c r="D72" s="85"/>
    </row>
    <row r="73" spans="1:5" x14ac:dyDescent="0.25">
      <c r="A73" s="84"/>
      <c r="B73" s="84"/>
      <c r="C73" s="85"/>
      <c r="D73" s="85"/>
    </row>
    <row r="74" spans="1:5" x14ac:dyDescent="0.25">
      <c r="A74" s="86" t="s">
        <v>91</v>
      </c>
      <c r="B74" s="86"/>
      <c r="C74" s="87" t="s">
        <v>91</v>
      </c>
      <c r="D74" s="87"/>
      <c r="E74" s="88"/>
    </row>
    <row r="75" spans="1:5" x14ac:dyDescent="0.25">
      <c r="A75" s="30" t="s">
        <v>35</v>
      </c>
      <c r="B75" s="30"/>
      <c r="C75" s="89" t="s">
        <v>36</v>
      </c>
      <c r="D75" s="90"/>
      <c r="E75" s="90"/>
    </row>
    <row r="76" spans="1:5" x14ac:dyDescent="0.25">
      <c r="A76" s="89" t="s">
        <v>37</v>
      </c>
      <c r="B76" s="89"/>
      <c r="C76" s="89" t="s">
        <v>38</v>
      </c>
      <c r="D76" s="90"/>
      <c r="E76" s="90"/>
    </row>
    <row r="77" spans="1:5" ht="15.75" hidden="1" customHeight="1" x14ac:dyDescent="0.25">
      <c r="C77" s="91"/>
      <c r="D77" s="91"/>
      <c r="E77" s="92"/>
    </row>
    <row r="78" spans="1:5" ht="15.75" hidden="1" customHeight="1" x14ac:dyDescent="0.25">
      <c r="E78" s="58"/>
    </row>
    <row r="79" spans="1:5" ht="15.75" hidden="1" customHeight="1" x14ac:dyDescent="0.25"/>
    <row r="80" spans="1:5" ht="15.75" hidden="1" customHeight="1" x14ac:dyDescent="0.25"/>
    <row r="81" spans="1:4" ht="15.75" hidden="1" customHeight="1" x14ac:dyDescent="0.25">
      <c r="A81" s="93"/>
      <c r="B81" s="93"/>
      <c r="C81" s="85"/>
    </row>
    <row r="82" spans="1:4" ht="15.75" hidden="1" customHeight="1" x14ac:dyDescent="0.25">
      <c r="C82" s="56"/>
      <c r="D82" s="56"/>
    </row>
    <row r="83" spans="1:4" ht="15.75" hidden="1" customHeight="1" x14ac:dyDescent="0.25">
      <c r="C83" s="56"/>
      <c r="D83" s="56"/>
    </row>
    <row r="84" spans="1:4" ht="15.75" hidden="1" customHeight="1" x14ac:dyDescent="0.25">
      <c r="C84" s="56"/>
      <c r="D84" s="56"/>
    </row>
    <row r="85" spans="1:4" ht="15" hidden="1" customHeight="1" x14ac:dyDescent="0.25">
      <c r="C85" s="56"/>
      <c r="D85" s="56"/>
    </row>
    <row r="86" spans="1:4" ht="15" hidden="1" customHeight="1" x14ac:dyDescent="0.25">
      <c r="C86" s="56"/>
      <c r="D86" s="56"/>
    </row>
    <row r="87" spans="1:4" ht="15" hidden="1" customHeight="1" x14ac:dyDescent="0.25">
      <c r="C87" s="56"/>
      <c r="D87" s="56"/>
    </row>
    <row r="88" spans="1:4" ht="15" hidden="1" customHeight="1" x14ac:dyDescent="0.25">
      <c r="C88" s="56"/>
      <c r="D88" s="56"/>
    </row>
    <row r="89" spans="1:4" ht="15" hidden="1" customHeight="1" x14ac:dyDescent="0.25">
      <c r="C89" s="56"/>
      <c r="D89" s="56"/>
    </row>
    <row r="90" spans="1:4" ht="15" hidden="1" customHeight="1" x14ac:dyDescent="0.25">
      <c r="C90" s="56"/>
      <c r="D90" s="56"/>
    </row>
    <row r="91" spans="1:4" ht="15" hidden="1" customHeight="1" x14ac:dyDescent="0.25">
      <c r="C91" s="56"/>
      <c r="D91" s="56"/>
    </row>
    <row r="92" spans="1:4" ht="15" hidden="1" customHeight="1" x14ac:dyDescent="0.25">
      <c r="C92" s="56"/>
      <c r="D92" s="56"/>
    </row>
    <row r="93" spans="1:4" ht="15" hidden="1" customHeight="1" x14ac:dyDescent="0.25">
      <c r="C93" s="56"/>
      <c r="D93" s="56"/>
    </row>
    <row r="94" spans="1:4" ht="15" hidden="1" customHeight="1" x14ac:dyDescent="0.25">
      <c r="C94" s="56"/>
      <c r="D94" s="56"/>
    </row>
    <row r="95" spans="1:4" ht="15" customHeight="1" x14ac:dyDescent="0.25">
      <c r="C95" s="56"/>
      <c r="D95" s="56"/>
    </row>
    <row r="96" spans="1:4" ht="15" customHeight="1" x14ac:dyDescent="0.25">
      <c r="C96" s="56"/>
      <c r="D96" s="56"/>
    </row>
    <row r="97" spans="3:4" ht="15" customHeight="1" x14ac:dyDescent="0.25">
      <c r="C97" s="56"/>
      <c r="D97" s="56"/>
    </row>
    <row r="98" spans="3:4" ht="15" customHeight="1" x14ac:dyDescent="0.25">
      <c r="C98" s="56"/>
      <c r="D98" s="56"/>
    </row>
    <row r="99" spans="3:4" ht="15" hidden="1" customHeight="1" x14ac:dyDescent="0.25"/>
    <row r="100" spans="3:4" ht="15" hidden="1" customHeight="1" x14ac:dyDescent="0.25"/>
    <row r="101" spans="3:4" ht="15" customHeight="1" x14ac:dyDescent="0.25"/>
    <row r="102" spans="3:4" ht="15" customHeight="1" x14ac:dyDescent="0.25"/>
    <row r="103" spans="3:4" ht="15" customHeight="1" x14ac:dyDescent="0.25"/>
  </sheetData>
  <printOptions horizontalCentered="1"/>
  <pageMargins left="0.25" right="0.25" top="0.75" bottom="0.75" header="0.3" footer="0.3"/>
  <pageSetup paperSize="9" scale="53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56"/>
  <sheetViews>
    <sheetView tabSelected="1" view="pageBreakPreview" zoomScale="85" zoomScaleNormal="80" zoomScaleSheetLayoutView="85" workbookViewId="0">
      <selection activeCell="F16" sqref="F16"/>
    </sheetView>
  </sheetViews>
  <sheetFormatPr defaultColWidth="0" defaultRowHeight="15" customHeight="1" zeroHeight="1" x14ac:dyDescent="0.25"/>
  <cols>
    <col min="1" max="1" width="65.7109375" style="94" customWidth="1"/>
    <col min="2" max="7" width="18.7109375" style="95" customWidth="1"/>
    <col min="8" max="236" width="11.42578125" style="94" hidden="1" customWidth="1"/>
    <col min="237" max="237" width="3.7109375" style="94" hidden="1" customWidth="1"/>
    <col min="238" max="238" width="92.140625" style="94" hidden="1" customWidth="1"/>
    <col min="239" max="16384" width="19.5703125" style="94" hidden="1"/>
  </cols>
  <sheetData>
    <row r="1" spans="1:7" x14ac:dyDescent="0.25">
      <c r="C1" s="1"/>
    </row>
    <row r="2" spans="1:7" x14ac:dyDescent="0.25">
      <c r="C2" s="1"/>
    </row>
    <row r="3" spans="1:7" x14ac:dyDescent="0.25">
      <c r="C3" s="1"/>
    </row>
    <row r="4" spans="1:7" x14ac:dyDescent="0.25">
      <c r="A4" s="123"/>
      <c r="B4" s="123"/>
      <c r="C4" s="123"/>
    </row>
    <row r="5" spans="1:7" x14ac:dyDescent="0.25">
      <c r="A5" s="96"/>
      <c r="B5" s="97"/>
      <c r="C5" s="97"/>
    </row>
    <row r="6" spans="1:7" x14ac:dyDescent="0.25">
      <c r="A6" s="96"/>
      <c r="B6" s="97"/>
      <c r="C6" s="97"/>
    </row>
    <row r="7" spans="1:7" s="100" customFormat="1" x14ac:dyDescent="0.25">
      <c r="A7" s="98" t="s">
        <v>101</v>
      </c>
      <c r="B7" s="99"/>
      <c r="C7" s="99"/>
      <c r="D7" s="99"/>
      <c r="E7" s="99"/>
      <c r="F7" s="99"/>
      <c r="G7" s="99"/>
    </row>
    <row r="8" spans="1:7" s="100" customFormat="1" x14ac:dyDescent="0.25">
      <c r="A8" s="98"/>
      <c r="B8" s="99"/>
      <c r="C8" s="99"/>
      <c r="D8" s="99"/>
      <c r="E8" s="99"/>
      <c r="F8" s="99"/>
      <c r="G8" s="99"/>
    </row>
    <row r="9" spans="1:7" s="100" customFormat="1" ht="75" x14ac:dyDescent="0.25">
      <c r="A9" s="101" t="s">
        <v>1</v>
      </c>
      <c r="B9" s="102" t="s">
        <v>29</v>
      </c>
      <c r="C9" s="102" t="s">
        <v>92</v>
      </c>
      <c r="D9" s="102" t="s">
        <v>93</v>
      </c>
      <c r="E9" s="103" t="s">
        <v>94</v>
      </c>
      <c r="F9" s="102" t="s">
        <v>31</v>
      </c>
      <c r="G9" s="102" t="s">
        <v>95</v>
      </c>
    </row>
    <row r="10" spans="1:7" s="100" customFormat="1" x14ac:dyDescent="0.25">
      <c r="A10" s="104" t="s">
        <v>96</v>
      </c>
      <c r="B10" s="105">
        <v>222554069</v>
      </c>
      <c r="C10" s="105">
        <v>162306</v>
      </c>
      <c r="D10" s="105">
        <v>5609220</v>
      </c>
      <c r="E10" s="105">
        <v>-16047563</v>
      </c>
      <c r="F10" s="105">
        <v>-92712672</v>
      </c>
      <c r="G10" s="105">
        <f>SUM(B10:F10)</f>
        <v>119565360</v>
      </c>
    </row>
    <row r="11" spans="1:7" s="100" customFormat="1" x14ac:dyDescent="0.25">
      <c r="A11" s="106" t="str">
        <f>CONCATENATE("Прибыль за",IF(MONTH(Ф1_конс!C10)=12," год"," период"))</f>
        <v>Прибыль за период</v>
      </c>
      <c r="B11" s="107">
        <v>0</v>
      </c>
      <c r="C11" s="107">
        <v>0</v>
      </c>
      <c r="D11" s="107">
        <v>0</v>
      </c>
      <c r="E11" s="107">
        <v>0</v>
      </c>
      <c r="F11" s="108">
        <f>Ф2_конс!C34</f>
        <v>23622711</v>
      </c>
      <c r="G11" s="107">
        <f>SUM(B11:F11)</f>
        <v>23622711</v>
      </c>
    </row>
    <row r="12" spans="1:7" s="100" customFormat="1" x14ac:dyDescent="0.25">
      <c r="A12" s="109" t="str">
        <f>CONCATENATE("Прочий совокупный доход за",IF(MONTH(Ф1_конс!C10)=12," год"," период"))</f>
        <v>Прочий совокупный доход за период</v>
      </c>
      <c r="B12" s="107"/>
      <c r="C12" s="107"/>
      <c r="D12" s="107"/>
      <c r="E12" s="107"/>
      <c r="F12" s="107"/>
      <c r="G12" s="107"/>
    </row>
    <row r="13" spans="1:7" s="100" customFormat="1" ht="30" x14ac:dyDescent="0.25">
      <c r="A13" s="106" t="s">
        <v>97</v>
      </c>
      <c r="B13" s="107">
        <v>0</v>
      </c>
      <c r="C13" s="107">
        <v>0</v>
      </c>
      <c r="D13" s="107">
        <v>0</v>
      </c>
      <c r="E13" s="107">
        <f>Ф2_конс!C37</f>
        <v>2349843</v>
      </c>
      <c r="F13" s="107">
        <v>0</v>
      </c>
      <c r="G13" s="107">
        <f t="shared" ref="G13:G18" si="0">SUM(B13:F13)</f>
        <v>2349843</v>
      </c>
    </row>
    <row r="14" spans="1:7" s="100" customFormat="1" ht="45" x14ac:dyDescent="0.25">
      <c r="A14" s="106" t="s">
        <v>54</v>
      </c>
      <c r="B14" s="107">
        <v>0</v>
      </c>
      <c r="C14" s="107">
        <v>0</v>
      </c>
      <c r="D14" s="107">
        <v>0</v>
      </c>
      <c r="E14" s="107">
        <f>Ф2_конс!C38</f>
        <v>27226</v>
      </c>
      <c r="F14" s="107">
        <v>0</v>
      </c>
      <c r="G14" s="107">
        <f t="shared" si="0"/>
        <v>27226</v>
      </c>
    </row>
    <row r="15" spans="1:7" s="100" customFormat="1" ht="45" x14ac:dyDescent="0.25">
      <c r="A15" s="106" t="s">
        <v>55</v>
      </c>
      <c r="B15" s="107">
        <v>0</v>
      </c>
      <c r="C15" s="107">
        <v>0</v>
      </c>
      <c r="D15" s="107">
        <v>0</v>
      </c>
      <c r="E15" s="107">
        <f>Ф2_конс!C39</f>
        <v>-25887</v>
      </c>
      <c r="F15" s="107">
        <v>0</v>
      </c>
      <c r="G15" s="107">
        <f t="shared" si="0"/>
        <v>-25887</v>
      </c>
    </row>
    <row r="16" spans="1:7" s="100" customFormat="1" x14ac:dyDescent="0.25">
      <c r="A16" s="104" t="str">
        <f>CONCATENATE("Итого совокупный доход за",IF(MONTH(Ф1_конс!C10)=12," год"," период"))</f>
        <v>Итого совокупный доход за период</v>
      </c>
      <c r="B16" s="110">
        <f>SUM(B11:B15)</f>
        <v>0</v>
      </c>
      <c r="C16" s="110">
        <f>SUM(C11:C15)</f>
        <v>0</v>
      </c>
      <c r="D16" s="110">
        <f>SUM(D11:D15)</f>
        <v>0</v>
      </c>
      <c r="E16" s="110">
        <f>SUM(E11:E15)</f>
        <v>2351182</v>
      </c>
      <c r="F16" s="110">
        <f>SUM(F11:F15)</f>
        <v>23622711</v>
      </c>
      <c r="G16" s="111">
        <f t="shared" si="0"/>
        <v>25973893</v>
      </c>
    </row>
    <row r="17" spans="1:7" s="100" customFormat="1" x14ac:dyDescent="0.25">
      <c r="A17" s="106" t="s">
        <v>98</v>
      </c>
      <c r="B17" s="110">
        <v>0</v>
      </c>
      <c r="C17" s="110">
        <v>0</v>
      </c>
      <c r="D17" s="110">
        <v>0</v>
      </c>
      <c r="E17" s="110">
        <v>0</v>
      </c>
      <c r="F17" s="110">
        <v>-19111281</v>
      </c>
      <c r="G17" s="107">
        <f t="shared" si="0"/>
        <v>-19111281</v>
      </c>
    </row>
    <row r="18" spans="1:7" s="100" customFormat="1" x14ac:dyDescent="0.25">
      <c r="A18" s="106" t="s">
        <v>99</v>
      </c>
      <c r="B18" s="112">
        <v>0</v>
      </c>
      <c r="C18" s="112">
        <v>0</v>
      </c>
      <c r="D18" s="112">
        <v>0</v>
      </c>
      <c r="E18" s="112">
        <v>0</v>
      </c>
      <c r="F18" s="112">
        <v>-150316</v>
      </c>
      <c r="G18" s="112">
        <f t="shared" si="0"/>
        <v>-150316</v>
      </c>
    </row>
    <row r="19" spans="1:7" s="100" customFormat="1" ht="15.75" thickBot="1" x14ac:dyDescent="0.3">
      <c r="A19" s="104" t="str">
        <f>CONCATENATE(CONCATENATE(DAY(Ф1_конс!C10)," ",CHOOSE(MONTH(Ф1_конс!C10),"января","февраля","марта","апреля","мая","июня","июля","августа","сентября","октября","ноября","декабря")," ",YEAR(Ф1_конс!C10)," года")," (неаудировано)")</f>
        <v>30 июня 2023 года (неаудировано)</v>
      </c>
      <c r="B19" s="113">
        <f t="shared" ref="B19:E19" si="1">B10+SUM(B16:B16)+SUM(B17:B18)</f>
        <v>222554069</v>
      </c>
      <c r="C19" s="113">
        <f t="shared" si="1"/>
        <v>162306</v>
      </c>
      <c r="D19" s="113">
        <f t="shared" si="1"/>
        <v>5609220</v>
      </c>
      <c r="E19" s="113">
        <f t="shared" si="1"/>
        <v>-13696381</v>
      </c>
      <c r="F19" s="113">
        <f>F10+SUM(F16:F16)+SUM(F17:F18)</f>
        <v>-88351558</v>
      </c>
      <c r="G19" s="113">
        <f t="shared" ref="G19" si="2">G10+SUM(G16:G16)+SUM(G17:G18)</f>
        <v>126277656</v>
      </c>
    </row>
    <row r="20" spans="1:7" s="100" customFormat="1" ht="15.75" thickTop="1" x14ac:dyDescent="0.25">
      <c r="A20" s="98"/>
      <c r="B20" s="99"/>
      <c r="C20" s="99"/>
      <c r="D20" s="99"/>
      <c r="E20" s="99"/>
      <c r="F20" s="99"/>
      <c r="G20" s="114"/>
    </row>
    <row r="21" spans="1:7" ht="75" x14ac:dyDescent="0.25">
      <c r="A21" s="101" t="s">
        <v>1</v>
      </c>
      <c r="B21" s="102" t="s">
        <v>29</v>
      </c>
      <c r="C21" s="102" t="s">
        <v>92</v>
      </c>
      <c r="D21" s="102" t="s">
        <v>93</v>
      </c>
      <c r="E21" s="103" t="s">
        <v>94</v>
      </c>
      <c r="F21" s="102" t="s">
        <v>31</v>
      </c>
      <c r="G21" s="102" t="s">
        <v>95</v>
      </c>
    </row>
    <row r="22" spans="1:7" x14ac:dyDescent="0.25">
      <c r="A22" s="104" t="str">
        <f>CONCATENATE(CONCATENATE(DAY(Ф1_конс!D10)," ",CHOOSE(MONTH(Ф1_конс!D10),"января","февраля","марта","апреля","мая","июня","июля","августа","сентября","октября","ноября","декабря")," ",YEAR(Ф1_конс!D10)-1," года")," (аудировано)")</f>
        <v>31 декабря 2021 года (аудировано)</v>
      </c>
      <c r="B22" s="105">
        <v>222554069</v>
      </c>
      <c r="C22" s="105">
        <v>162306</v>
      </c>
      <c r="D22" s="105">
        <v>5663111</v>
      </c>
      <c r="E22" s="105">
        <v>-539757</v>
      </c>
      <c r="F22" s="105">
        <v>-121805280</v>
      </c>
      <c r="G22" s="105">
        <f>SUM(B22:F22)</f>
        <v>106034449</v>
      </c>
    </row>
    <row r="23" spans="1:7" x14ac:dyDescent="0.25">
      <c r="A23" s="106" t="str">
        <f>CONCATENATE("Прибыль за",IF(MONTH(Ф1_конс!C10)=12," год"," период"))</f>
        <v>Прибыль за период</v>
      </c>
      <c r="B23" s="115">
        <v>0</v>
      </c>
      <c r="C23" s="115">
        <v>0</v>
      </c>
      <c r="D23" s="115">
        <v>0</v>
      </c>
      <c r="E23" s="115">
        <v>0</v>
      </c>
      <c r="F23" s="115">
        <v>14408899</v>
      </c>
      <c r="G23" s="115">
        <f>SUM(B23:F23)</f>
        <v>14408899</v>
      </c>
    </row>
    <row r="24" spans="1:7" s="116" customFormat="1" x14ac:dyDescent="0.25">
      <c r="A24" s="109" t="str">
        <f>CONCATENATE("Прочий совокупный доход за",IF(MONTH(Ф1_конс!C10)=12," год"," период"))</f>
        <v>Прочий совокупный доход за период</v>
      </c>
      <c r="B24" s="115"/>
      <c r="C24" s="115"/>
      <c r="D24" s="115"/>
      <c r="E24" s="115"/>
      <c r="F24" s="115"/>
      <c r="G24" s="115"/>
    </row>
    <row r="25" spans="1:7" s="116" customFormat="1" ht="30" x14ac:dyDescent="0.25">
      <c r="A25" s="106" t="s">
        <v>97</v>
      </c>
      <c r="B25" s="115">
        <v>0</v>
      </c>
      <c r="C25" s="115">
        <v>0</v>
      </c>
      <c r="D25" s="115">
        <v>0</v>
      </c>
      <c r="E25" s="115">
        <v>-14504344</v>
      </c>
      <c r="F25" s="115">
        <v>0</v>
      </c>
      <c r="G25" s="115">
        <f t="shared" ref="G25:G28" si="3">SUM(B25:F25)</f>
        <v>-14504344</v>
      </c>
    </row>
    <row r="26" spans="1:7" s="116" customFormat="1" ht="45" x14ac:dyDescent="0.25">
      <c r="A26" s="106" t="s">
        <v>54</v>
      </c>
      <c r="B26" s="115">
        <v>0</v>
      </c>
      <c r="C26" s="115">
        <v>0</v>
      </c>
      <c r="D26" s="115">
        <v>0</v>
      </c>
      <c r="E26" s="115">
        <v>143547</v>
      </c>
      <c r="F26" s="115">
        <v>0</v>
      </c>
      <c r="G26" s="115">
        <f t="shared" si="3"/>
        <v>143547</v>
      </c>
    </row>
    <row r="27" spans="1:7" s="116" customFormat="1" ht="45" x14ac:dyDescent="0.25">
      <c r="A27" s="106" t="s">
        <v>55</v>
      </c>
      <c r="B27" s="115">
        <v>0</v>
      </c>
      <c r="C27" s="115">
        <v>0</v>
      </c>
      <c r="D27" s="115">
        <v>0</v>
      </c>
      <c r="E27" s="115">
        <v>-21237</v>
      </c>
      <c r="F27" s="115">
        <v>0</v>
      </c>
      <c r="G27" s="115">
        <f t="shared" si="3"/>
        <v>-21237</v>
      </c>
    </row>
    <row r="28" spans="1:7" s="116" customFormat="1" x14ac:dyDescent="0.25">
      <c r="A28" s="104" t="str">
        <f>CONCATENATE("Итого совокупный доход за",IF(MONTH(Ф1_конс!C10)=12," год"," период"))</f>
        <v>Итого совокупный доход за период</v>
      </c>
      <c r="B28" s="105">
        <f>SUM(B23:B27)</f>
        <v>0</v>
      </c>
      <c r="C28" s="105">
        <f>SUM(C23:C27)</f>
        <v>0</v>
      </c>
      <c r="D28" s="105">
        <f>SUM(D23:D27)</f>
        <v>0</v>
      </c>
      <c r="E28" s="105">
        <f>SUM(E23:E27)</f>
        <v>-14382034</v>
      </c>
      <c r="F28" s="105">
        <f>SUM(F23:F27)</f>
        <v>14408899</v>
      </c>
      <c r="G28" s="105">
        <f t="shared" si="3"/>
        <v>26865</v>
      </c>
    </row>
    <row r="29" spans="1:7" s="116" customFormat="1" ht="15.75" thickBot="1" x14ac:dyDescent="0.3">
      <c r="A29" s="104" t="s">
        <v>100</v>
      </c>
      <c r="B29" s="117">
        <f t="shared" ref="B29:G29" si="4">SUM(B22:B22,B28:B28)</f>
        <v>222554069</v>
      </c>
      <c r="C29" s="117">
        <f t="shared" si="4"/>
        <v>162306</v>
      </c>
      <c r="D29" s="117">
        <f t="shared" si="4"/>
        <v>5663111</v>
      </c>
      <c r="E29" s="117">
        <f t="shared" si="4"/>
        <v>-14921791</v>
      </c>
      <c r="F29" s="117">
        <f t="shared" si="4"/>
        <v>-107396381</v>
      </c>
      <c r="G29" s="117">
        <f t="shared" si="4"/>
        <v>106061314</v>
      </c>
    </row>
    <row r="30" spans="1:7" s="116" customFormat="1" ht="15.75" thickTop="1" x14ac:dyDescent="0.2">
      <c r="A30" s="118"/>
      <c r="B30" s="119"/>
      <c r="C30" s="119"/>
      <c r="D30" s="119"/>
      <c r="E30" s="119"/>
      <c r="F30" s="119"/>
      <c r="G30" s="119"/>
    </row>
    <row r="31" spans="1:7" x14ac:dyDescent="0.25">
      <c r="D31" s="89"/>
    </row>
    <row r="32" spans="1:7" x14ac:dyDescent="0.25">
      <c r="D32" s="89"/>
    </row>
    <row r="33" spans="1:7" x14ac:dyDescent="0.25">
      <c r="A33" s="86" t="s">
        <v>91</v>
      </c>
      <c r="B33" s="120" t="s">
        <v>91</v>
      </c>
      <c r="C33" s="120"/>
      <c r="D33" s="89"/>
    </row>
    <row r="34" spans="1:7" hidden="1" x14ac:dyDescent="0.25">
      <c r="B34" s="121"/>
      <c r="C34" s="121"/>
      <c r="D34" s="92"/>
    </row>
    <row r="35" spans="1:7" hidden="1" x14ac:dyDescent="0.25"/>
    <row r="36" spans="1:7" hidden="1" x14ac:dyDescent="0.25"/>
    <row r="37" spans="1:7" hidden="1" x14ac:dyDescent="0.25"/>
    <row r="38" spans="1:7" hidden="1" x14ac:dyDescent="0.25"/>
    <row r="39" spans="1:7" hidden="1" x14ac:dyDescent="0.25"/>
    <row r="40" spans="1:7" s="116" customFormat="1" hidden="1" x14ac:dyDescent="0.25">
      <c r="A40" s="94"/>
      <c r="B40" s="95"/>
      <c r="C40" s="95"/>
      <c r="D40" s="120"/>
      <c r="E40" s="120"/>
      <c r="F40" s="120"/>
      <c r="G40" s="120"/>
    </row>
    <row r="41" spans="1:7" s="116" customFormat="1" hidden="1" x14ac:dyDescent="0.25">
      <c r="A41" s="94"/>
      <c r="B41" s="95"/>
      <c r="C41" s="95"/>
      <c r="D41" s="120"/>
      <c r="E41" s="120"/>
      <c r="F41" s="120"/>
      <c r="G41" s="120"/>
    </row>
    <row r="42" spans="1:7" x14ac:dyDescent="0.25">
      <c r="A42" s="89" t="s">
        <v>35</v>
      </c>
      <c r="B42" s="89" t="s">
        <v>36</v>
      </c>
      <c r="C42" s="89"/>
    </row>
    <row r="43" spans="1:7" x14ac:dyDescent="0.25">
      <c r="A43" s="89" t="s">
        <v>37</v>
      </c>
      <c r="B43" s="89" t="s">
        <v>38</v>
      </c>
      <c r="C43" s="89"/>
    </row>
    <row r="44" spans="1:7" hidden="1" x14ac:dyDescent="0.25"/>
    <row r="45" spans="1:7" hidden="1" x14ac:dyDescent="0.25"/>
    <row r="46" spans="1:7" hidden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>BankRBK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Алиханов Шохан Валиханович</dc:creator>
  <cp:lastModifiedBy>Алиханов Шохан Валиханович</cp:lastModifiedBy>
  <dcterms:created xsi:type="dcterms:W3CDTF">2023-08-04T10:37:16Z</dcterms:created>
  <dcterms:modified xsi:type="dcterms:W3CDTF">2023-08-08T04:34:49Z</dcterms:modified>
</cp:coreProperties>
</file>