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4 год\Фин отчетность МСФО_Шохан\3 кв 2024\Пояснительные записки\"/>
    </mc:Choice>
  </mc:AlternateContent>
  <xr:revisionPtr revIDLastSave="0" documentId="8_{81DB5B08-7249-459C-AEA2-2E5AA566A932}" xr6:coauthVersionLast="47" xr6:coauthVersionMax="47" xr10:uidLastSave="{00000000-0000-0000-0000-000000000000}"/>
  <bookViews>
    <workbookView xWindow="-120" yWindow="-120" windowWidth="29040" windowHeight="15840" xr2:uid="{C22C1276-1E44-47F9-A47C-EAAA08890094}"/>
  </bookViews>
  <sheets>
    <sheet name="Ф1_конс" sheetId="1" r:id="rId1"/>
    <sheet name="Ф2_конс" sheetId="2" r:id="rId2"/>
    <sheet name="Ф3_конс" sheetId="3" r:id="rId3"/>
    <sheet name="Ф4_конс" sheetId="4" r:id="rId4"/>
  </sheets>
  <definedNames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der2" hidden="1">255</definedName>
    <definedName name="_Parse_In" localSheetId="2" hidden="1">#REF!</definedName>
    <definedName name="_Parse_In" localSheetId="3" hidden="1">#REF!</definedName>
    <definedName name="_Parse_In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2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3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LANK11_NP120" hidden="1">#REF!</definedName>
    <definedName name="BLANK11_NP121" hidden="1">#REF!</definedName>
    <definedName name="BLANK11_NP122" hidden="1">#REF!</definedName>
    <definedName name="BLANK11_NP123" hidden="1">#REF!</definedName>
    <definedName name="BLANK11_NP124" hidden="1">#REF!</definedName>
    <definedName name="BLANK11_NP125" hidden="1">#REF!</definedName>
    <definedName name="BLANK11_NP126" hidden="1">#REF!</definedName>
    <definedName name="BLANK11_NVALP120" hidden="1">#REF!</definedName>
    <definedName name="BLANK11_NVALP121" hidden="1">#REF!</definedName>
    <definedName name="BLANK11_NVALP122" hidden="1">#REF!</definedName>
    <definedName name="BLANK11_NVALP123" hidden="1">#REF!</definedName>
    <definedName name="BLANK11_NVALP124" hidden="1">#REF!</definedName>
    <definedName name="BLANK11_NVALP125" hidden="1">#REF!</definedName>
    <definedName name="BLANK11_NVALP126" hidden="1">#REF!</definedName>
    <definedName name="BLANK3_NP40" hidden="1">#REF!</definedName>
    <definedName name="BLANK3_NP41" hidden="1">#REF!</definedName>
    <definedName name="BLANK3_NP42" hidden="1">#REF!</definedName>
    <definedName name="BLANK3_NP43" hidden="1">#REF!</definedName>
    <definedName name="BLANK3_NP44" hidden="1">#REF!</definedName>
    <definedName name="BLANK3_NP45" hidden="1">#REF!</definedName>
    <definedName name="BLANK3_NP46" hidden="1">#REF!</definedName>
    <definedName name="BLANK3_NVALP40" hidden="1">#REF!</definedName>
    <definedName name="BLANK3_NVALP41" hidden="1">#REF!</definedName>
    <definedName name="BLANK3_NVALP42" hidden="1">#REF!</definedName>
    <definedName name="BLANK3_NVALP43" hidden="1">#REF!</definedName>
    <definedName name="BLANK3_NVALP44" hidden="1">#REF!</definedName>
    <definedName name="BLANK3_NVALP45" hidden="1">#REF!</definedName>
    <definedName name="BLANK3_NVALP46" hidden="1">#REF!</definedName>
    <definedName name="BLANK7_NP81" hidden="1">#REF!</definedName>
    <definedName name="BLANK7_NP82" hidden="1">#REF!</definedName>
    <definedName name="BLANK7_NP83" hidden="1">#REF!</definedName>
    <definedName name="BLANK7_NP84" hidden="1">#REF!</definedName>
    <definedName name="BLANK7_NP85" hidden="1">#REF!</definedName>
    <definedName name="BLANK7_NP86" hidden="1">#REF!</definedName>
    <definedName name="BLANK7_NVALP80" hidden="1">#REF!</definedName>
    <definedName name="BLANK7_NVALP81" hidden="1">#REF!</definedName>
    <definedName name="BLANK7_NVALP82" hidden="1">#REF!</definedName>
    <definedName name="BLANK7_NVALP83" hidden="1">#REF!</definedName>
    <definedName name="BLANK7_NVALP84" hidden="1">#REF!</definedName>
    <definedName name="BLANK7_NVALP85" hidden="1">#REF!</definedName>
    <definedName name="BLANK7_NVALP86" hidden="1">#REF!</definedName>
    <definedName name="BLANK9_NVALP106" hidden="1">#REF!</definedName>
    <definedName name="cyp">#REF!</definedName>
    <definedName name="_xlnm.Database">#REF!</definedName>
    <definedName name="_xlnm.Print_Area" localSheetId="2">Ф3_конс!$A$1:$D$100</definedName>
    <definedName name="_xlnm.Print_Area" localSheetId="3">Ф4_конс!$A$1:$G$45</definedName>
    <definedName name="qsda" hidden="1">4</definedName>
    <definedName name="_xlnm.Recorder">#REF!</definedName>
    <definedName name="REPORTER">#REF!</definedName>
    <definedName name="s" localSheetId="2" hidden="1">{#N/A,#N/A,FALSE,"Aging Summary";#N/A,#N/A,FALSE,"Ratio Analysis";#N/A,#N/A,FALSE,"Test 120 Day Accts";#N/A,#N/A,FALSE,"Tickmarks"}</definedName>
    <definedName name="s" localSheetId="3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TextRefCopyRangeCount" hidden="1">3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LRPARAMS_d" hidden="1">#REF!</definedName>
    <definedName name="XRefCopyRangeCount" hidden="1">1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биржа">#REF!</definedName>
    <definedName name="биржа1">#REF!</definedName>
    <definedName name="вуув" localSheetId="2" hidden="1">{#N/A,#N/A,TRUE,"Лист1";#N/A,#N/A,TRUE,"Лист2";#N/A,#N/A,TRUE,"Лист3"}</definedName>
    <definedName name="вуув" localSheetId="3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2" hidden="1">{#N/A,#N/A,TRUE,"Лист1";#N/A,#N/A,TRUE,"Лист2";#N/A,#N/A,TRUE,"Лист3"}</definedName>
    <definedName name="грприрцфв00ав98" localSheetId="3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localSheetId="2" hidden="1">{#N/A,#N/A,TRUE,"Лист1";#N/A,#N/A,TRUE,"Лист2";#N/A,#N/A,TRUE,"Лист3"}</definedName>
    <definedName name="индцкавг98" localSheetId="3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гок2" localSheetId="2" hidden="1">{#N/A,#N/A,TRUE,"Лист1";#N/A,#N/A,TRUE,"Лист2";#N/A,#N/A,TRUE,"Лист3"}</definedName>
    <definedName name="Кегок2" localSheetId="3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3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ор" localSheetId="2" hidden="1">{#N/A,#N/A,TRUE,"Лист1";#N/A,#N/A,TRUE,"Лист2";#N/A,#N/A,TRUE,"Лист3"}</definedName>
    <definedName name="лор" localSheetId="3" hidden="1">{#N/A,#N/A,TRUE,"Лист1";#N/A,#N/A,TRUE,"Лист2";#N/A,#N/A,TRUE,"Лист3"}</definedName>
    <definedName name="лор" hidden="1">{#N/A,#N/A,TRUE,"Лист1";#N/A,#N/A,TRUE,"Лист2";#N/A,#N/A,TRUE,"Лист3"}</definedName>
    <definedName name="Макрос1">#N/A</definedName>
    <definedName name="орп" localSheetId="2" hidden="1">{#N/A,#N/A,TRUE,"Лист1";#N/A,#N/A,TRUE,"Лист2";#N/A,#N/A,TRUE,"Лист3"}</definedName>
    <definedName name="орп" localSheetId="3" hidden="1">{#N/A,#N/A,TRUE,"Лист1";#N/A,#N/A,TRUE,"Лист2";#N/A,#N/A,TRUE,"Лист3"}</definedName>
    <definedName name="орп" hidden="1">{#N/A,#N/A,TRUE,"Лист1";#N/A,#N/A,TRUE,"Лист2";#N/A,#N/A,TRUE,"Лист3"}</definedName>
    <definedName name="Подготовка_к_печати_и_сохранение0710">#N/A</definedName>
    <definedName name="прибыль3" localSheetId="2" hidden="1">{#N/A,#N/A,TRUE,"Лист1";#N/A,#N/A,TRUE,"Лист2";#N/A,#N/A,TRUE,"Лист3"}</definedName>
    <definedName name="прибыль3" localSheetId="3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2" hidden="1">{#N/A,#N/A,TRUE,"Лист1";#N/A,#N/A,TRUE,"Лист2";#N/A,#N/A,TRUE,"Лист3"}</definedName>
    <definedName name="рис1" localSheetId="3" hidden="1">{#N/A,#N/A,TRUE,"Лист1";#N/A,#N/A,TRUE,"Лист2";#N/A,#N/A,TRUE,"Лист3"}</definedName>
    <definedName name="рис1" hidden="1">{#N/A,#N/A,TRUE,"Лист1";#N/A,#N/A,TRUE,"Лист2";#N/A,#N/A,TRUE,"Лист3"}</definedName>
    <definedName name="ропдщш" localSheetId="2" hidden="1">{#N/A,#N/A,TRUE,"Лист1";#N/A,#N/A,TRUE,"Лист2";#N/A,#N/A,TRUE,"Лист3"}</definedName>
    <definedName name="ропдщш" localSheetId="3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localSheetId="2" hidden="1">{#N/A,#N/A,TRUE,"Лист1";#N/A,#N/A,TRUE,"Лист2";#N/A,#N/A,TRUE,"Лист3"}</definedName>
    <definedName name="рпл" localSheetId="3" hidden="1">{#N/A,#N/A,TRUE,"Лист1";#N/A,#N/A,TRUE,"Лист2";#N/A,#N/A,TRUE,"Лист3"}</definedName>
    <definedName name="рпл" hidden="1">{#N/A,#N/A,TRUE,"Лист1";#N/A,#N/A,TRUE,"Лист2";#N/A,#N/A,TRUE,"Лист3"}</definedName>
    <definedName name="Сводный_баланс_н_п_с">#N/A</definedName>
    <definedName name="текар" localSheetId="2" hidden="1">{#N/A,#N/A,TRUE,"Лист1";#N/A,#N/A,TRUE,"Лист2";#N/A,#N/A,TRUE,"Лист3"}</definedName>
    <definedName name="текар" localSheetId="3" hidden="1">{#N/A,#N/A,TRUE,"Лист1";#N/A,#N/A,TRUE,"Лист2";#N/A,#N/A,TRUE,"Лист3"}</definedName>
    <definedName name="текар" hidden="1">{#N/A,#N/A,TRUE,"Лист1";#N/A,#N/A,TRUE,"Лист2";#N/A,#N/A,TRUE,"Лист3"}</definedName>
    <definedName name="тп" localSheetId="2" hidden="1">{#N/A,#N/A,TRUE,"Лист1";#N/A,#N/A,TRUE,"Лист2";#N/A,#N/A,TRUE,"Лист3"}</definedName>
    <definedName name="тп" localSheetId="3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3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77">#REF!</definedName>
    <definedName name="Флажок16_Щелкнуть">#N/A</definedName>
    <definedName name="ыва" localSheetId="2" hidden="1">{#N/A,#N/A,TRUE,"Лист1";#N/A,#N/A,TRUE,"Лист2";#N/A,#N/A,TRUE,"Лист3"}</definedName>
    <definedName name="ыва" localSheetId="3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2" hidden="1">{#N/A,#N/A,TRUE,"Лист1";#N/A,#N/A,TRUE,"Лист2";#N/A,#N/A,TRUE,"Лист3"}</definedName>
    <definedName name="ыуаы" localSheetId="3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4" l="1"/>
  <c r="D28" i="4"/>
  <c r="D30" i="4" s="1"/>
  <c r="C28" i="4"/>
  <c r="C30" i="4" s="1"/>
  <c r="B28" i="4"/>
  <c r="B30" i="4" s="1"/>
  <c r="E27" i="4"/>
  <c r="G27" i="4" s="1"/>
  <c r="E26" i="4"/>
  <c r="G26" i="4" s="1"/>
  <c r="E25" i="4"/>
  <c r="G25" i="4" s="1"/>
  <c r="G22" i="4"/>
  <c r="G18" i="4"/>
  <c r="G17" i="4"/>
  <c r="C16" i="4"/>
  <c r="C19" i="4" s="1"/>
  <c r="B16" i="4"/>
  <c r="B19" i="4" s="1"/>
  <c r="E14" i="4"/>
  <c r="G14" i="4" s="1"/>
  <c r="E13" i="4"/>
  <c r="G13" i="4" s="1"/>
  <c r="G10" i="4"/>
  <c r="D66" i="3"/>
  <c r="C66" i="3"/>
  <c r="D57" i="3"/>
  <c r="C57" i="3"/>
  <c r="A39" i="3"/>
  <c r="A33" i="3"/>
  <c r="D31" i="3"/>
  <c r="D44" i="3" s="1"/>
  <c r="D47" i="3" s="1"/>
  <c r="C31" i="3"/>
  <c r="C44" i="3" s="1"/>
  <c r="D10" i="3"/>
  <c r="A8" i="3"/>
  <c r="A7" i="3"/>
  <c r="D40" i="2"/>
  <c r="E15" i="4"/>
  <c r="G15" i="4" s="1"/>
  <c r="C40" i="2"/>
  <c r="I637" i="2"/>
  <c r="D31" i="2"/>
  <c r="C31" i="2"/>
  <c r="D26" i="2"/>
  <c r="C26" i="2"/>
  <c r="D15" i="2"/>
  <c r="D17" i="2" s="1"/>
  <c r="C15" i="2"/>
  <c r="C17" i="2" s="1"/>
  <c r="D10" i="2"/>
  <c r="A30" i="4" s="1"/>
  <c r="D42" i="1"/>
  <c r="C42" i="1"/>
  <c r="D36" i="1"/>
  <c r="D43" i="1" s="1"/>
  <c r="C36" i="1"/>
  <c r="D25" i="1"/>
  <c r="C25" i="1"/>
  <c r="D10" i="1"/>
  <c r="A22" i="4" s="1"/>
  <c r="A23" i="4"/>
  <c r="C32" i="2" l="1"/>
  <c r="C34" i="2" s="1"/>
  <c r="D69" i="3"/>
  <c r="D71" i="3" s="1"/>
  <c r="D32" i="2"/>
  <c r="D34" i="2" s="1"/>
  <c r="C43" i="1"/>
  <c r="D16" i="4"/>
  <c r="C47" i="3"/>
  <c r="F23" i="4"/>
  <c r="D41" i="2"/>
  <c r="A12" i="4"/>
  <c r="E16" i="4"/>
  <c r="E19" i="4" s="1"/>
  <c r="E28" i="4"/>
  <c r="E30" i="4" s="1"/>
  <c r="A70" i="3"/>
  <c r="A19" i="4"/>
  <c r="A24" i="4"/>
  <c r="A71" i="3"/>
  <c r="A7" i="2"/>
  <c r="A8" i="1"/>
  <c r="A8" i="2"/>
  <c r="A11" i="4"/>
  <c r="A16" i="4"/>
  <c r="A28" i="4"/>
  <c r="F28" i="4" l="1"/>
  <c r="F30" i="4" s="1"/>
  <c r="G23" i="4"/>
  <c r="G28" i="4" s="1"/>
  <c r="G30" i="4" s="1"/>
  <c r="D19" i="4"/>
  <c r="C69" i="3"/>
  <c r="F11" i="4"/>
  <c r="C41" i="2"/>
  <c r="C71" i="3" l="1"/>
  <c r="G11" i="4"/>
  <c r="F16" i="4"/>
  <c r="F19" i="4" l="1"/>
  <c r="G16" i="4"/>
  <c r="G19" i="4" s="1"/>
</calcChain>
</file>

<file path=xl/sharedStrings.xml><?xml version="1.0" encoding="utf-8"?>
<sst xmlns="http://schemas.openxmlformats.org/spreadsheetml/2006/main" count="174" uniqueCount="124">
  <si>
    <t>Промежуточный сокращенный консолидированный отчет о финансовом положении</t>
  </si>
  <si>
    <t>(в тысячах тенге)</t>
  </si>
  <si>
    <t>(неаудировано)</t>
  </si>
  <si>
    <t>(аудировано)</t>
  </si>
  <si>
    <t>Активы</t>
  </si>
  <si>
    <t>Денежные средства и их эквиваленты</t>
  </si>
  <si>
    <t>Драгоценные металлы</t>
  </si>
  <si>
    <t>Средства в банках и прочих финансовых организациях</t>
  </si>
  <si>
    <t>Производные финансовые активы</t>
  </si>
  <si>
    <t>Торговые ценные бумаги</t>
  </si>
  <si>
    <t>Инвестиционные ценные бумаги</t>
  </si>
  <si>
    <t>Кредиты клиентам</t>
  </si>
  <si>
    <t>Инвестиционная недвижимость</t>
  </si>
  <si>
    <t>Основные средства и активы в форме права пользования</t>
  </si>
  <si>
    <t>Нематериальные активы</t>
  </si>
  <si>
    <t>Текущие активы по корпоративному подоходному налогу</t>
  </si>
  <si>
    <t>Прочие активы</t>
  </si>
  <si>
    <t>Итого активы</t>
  </si>
  <si>
    <t>Обязательства</t>
  </si>
  <si>
    <t>Средства клиентов</t>
  </si>
  <si>
    <t>Средства банков и прочих финансовых организаций</t>
  </si>
  <si>
    <t>Производные финансовые обязателсьтва</t>
  </si>
  <si>
    <t>Кредиторская задолженность по договорам  "РЕПО"</t>
  </si>
  <si>
    <t>Выпущенные долговые ценные бумаги</t>
  </si>
  <si>
    <t>Субординированный долг</t>
  </si>
  <si>
    <t>Отложенные налоговые обязательства</t>
  </si>
  <si>
    <t>Прочие обязательства</t>
  </si>
  <si>
    <t>Итого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</si>
  <si>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</si>
  <si>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</si>
  <si>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</si>
  <si>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</si>
  <si>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</si>
  <si>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Итого капитал и обязательства</t>
  </si>
  <si>
    <t>________________________</t>
  </si>
  <si>
    <t>Есмуканова А.К.</t>
  </si>
  <si>
    <t>Толепбергенова Б.К.</t>
  </si>
  <si>
    <t>Заместитель Председателя Правления</t>
  </si>
  <si>
    <t>Главный бухгалтер</t>
  </si>
  <si>
    <t>Процентная выручка, рассчитанная с использованием эффективной процентной ставки</t>
  </si>
  <si>
    <t>Прочие процентные доходы</t>
  </si>
  <si>
    <t>Процентные расходы</t>
  </si>
  <si>
    <t>Чистые процентные доходы</t>
  </si>
  <si>
    <t>Комиссионные доходы</t>
  </si>
  <si>
    <t>Комиссионные расходы</t>
  </si>
  <si>
    <t>Прибыль при первоначальном признании финансовых обязательств</t>
  </si>
  <si>
    <t>Непроцентные доходы</t>
  </si>
  <si>
    <t>Административные и прочие операционные расходы</t>
  </si>
  <si>
    <t>Убыток при первоначальном признании финансовых активов</t>
  </si>
  <si>
    <t>Непроцентные расходы</t>
  </si>
  <si>
    <t>Расходы по корпоративному подоходному налогу</t>
  </si>
  <si>
    <t>Прочий совокупный доход</t>
  </si>
  <si>
    <t>Прочий совокупный доход, подлежащий впоследствии переклассификации в состав прибыли или убытка</t>
  </si>
  <si>
    <t>Чистое изменение справедливой стоимости инвестиционных ценных бумаг, оцениваемых по справедливой стоимости через прочий совокупный доход</t>
  </si>
  <si>
    <t>Изменение оценочного резерва под ожидаемые кредитные убытки по инвестиционным ценным бумагам, оцениваемых по справедливой стоимости через прочий совокупный доход</t>
  </si>
  <si>
    <t>Сумма, реклассифицированная в состав прибыли или убытка в результате выбытия долговых инструментов, оцениваемых по справедливой стоимости через прочий совокупный доход</t>
  </si>
  <si>
    <t>Денежные потоки от операционной деятельности</t>
  </si>
  <si>
    <t>Проценты, полученные от средств в банках и прочих финансовых организациях</t>
  </si>
  <si>
    <t>Проценты, полученные от дебиторской задолженности по договорам "обратное РЕПО"</t>
  </si>
  <si>
    <t>Проценты, полученные от инвестиционных ценных бумаг, оцениваемых по справедливой стоимости через прочий совокупный доход</t>
  </si>
  <si>
    <t>Проценты, полученные от инвестиционных ценных бумаг, оцениваемых по амортизированной стоимости</t>
  </si>
  <si>
    <t>Проценты, полученные от кредитов клиентам</t>
  </si>
  <si>
    <t>Проценты, полученные от ценных бумаг, учитываемых по справедливой стоимости через прибыль или убыток</t>
  </si>
  <si>
    <t>Проценты, уплаченные по средствам клиентов</t>
  </si>
  <si>
    <t>Проценты, уплаченные по субординированному долгу</t>
  </si>
  <si>
    <t>Проценты, уплаченные по средствам банков и прочих финансовых организаций</t>
  </si>
  <si>
    <t>Проценты, уплаченные по кредиторской задолженности по договорам "РЕПО"</t>
  </si>
  <si>
    <t>Проценты, уплаченные по выпущенным долговым ценным бумагам</t>
  </si>
  <si>
    <t>Проценты, уплаченные по обязательствам по аренде</t>
  </si>
  <si>
    <t>Комиссии полученные</t>
  </si>
  <si>
    <t>Комиссии уплаченные</t>
  </si>
  <si>
    <t>Чистый доход/(убыток) по производным финансовым активам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</si>
  <si>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</si>
  <si>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</si>
  <si>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Кредиторская задолженность по договорам «РЕПО»</t>
  </si>
  <si>
    <t>Корпоративный подоходный налог уплаченный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</si>
  <si>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</si>
  <si>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</si>
  <si>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</si>
  <si>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Поступления от продажи инвестиционной недвижимости</t>
  </si>
  <si>
    <t>Приобретение инвестиционных ценных бумаг, оцениваемых по справедливой стоимости через прочий совокупный доход</t>
  </si>
  <si>
    <t>Поступления от продажи и погашения инвестиционных ценных бумаг, оцениваемых по справедливой стоимости через прочий совокупный доход</t>
  </si>
  <si>
    <t>Приобретение инвестиционных ценных бумаг, оцениваемых по амортизированной стоимости</t>
  </si>
  <si>
    <t>Поступления от продажи и погашения инвестиционных ценных бумаг, оцениваемых по амортизированной стоимости</t>
  </si>
  <si>
    <t>Денежные потоки от финансовой деятельности</t>
  </si>
  <si>
    <t>Поступления от выпуска долговых ценных бумаг</t>
  </si>
  <si>
    <t>Погашение выпущенных долговых ценных бумаг</t>
  </si>
  <si>
    <t>Поступления от выпуска субординированного долга</t>
  </si>
  <si>
    <t>Погашение субординированного долга</t>
  </si>
  <si>
    <t>Дивиденды, выплаченные акционерам банка</t>
  </si>
  <si>
    <t>Платежи по аренде</t>
  </si>
  <si>
    <t>Влияние изменений обменного курса на денежные средства и их эквиваленты</t>
  </si>
  <si>
    <t>Влияние ожидаемых кредитных убытков на денежные средства и их эквиваленты</t>
  </si>
  <si>
    <t>_________________________</t>
  </si>
  <si>
    <t>Резервный
фонд</t>
  </si>
  <si>
    <t>Резерв переоценки основных
средств</t>
  </si>
  <si>
    <t>Резерв справедливой стоимости инвестиционных ценных бумаг</t>
  </si>
  <si>
    <t>Итого</t>
  </si>
  <si>
    <t>31 декабря 2023 года (аудировано)</t>
  </si>
  <si>
    <t>Чистое изменение справедливой стоимости инвестиционных ценных бумаг, оцениваемых через прочий совокупный доход</t>
  </si>
  <si>
    <t>Операции с Материнской организацией</t>
  </si>
  <si>
    <t>Дивиденды акционерам Банка</t>
  </si>
  <si>
    <t>Промежуточный сокращенный консолидированный отчет об изменениях в капитале за период, закончившийся 30 сентября 2024 года</t>
  </si>
  <si>
    <t>Чистый процентный доход до расходов по кредитным убыткам</t>
  </si>
  <si>
    <t>Расходы по кредитным убыткам</t>
  </si>
  <si>
    <t>Чистый доход по операциям с иностранной валютой</t>
  </si>
  <si>
    <t>Чистый доход по производным финансовым активам</t>
  </si>
  <si>
    <t>Чистый доход в результате прекращения признания финансовых активов, оцениваемых по справедливой стоимости через прочий совокупный доход</t>
  </si>
  <si>
    <t>Чистый доход в результате прекращения признания кредитов клиентам, оцениваемых по амортизированной стоимости</t>
  </si>
  <si>
    <t>Прочие операционные доходы</t>
  </si>
  <si>
    <t>Чистый убыток по финансовым активам, оцениваемым по справедливой стоимости через прибыль или убыток</t>
  </si>
  <si>
    <t>Чистый убыток от модификации финансовых активов, оцениваемых по амортизированной стоимости, не приводящей к прекращению признания</t>
  </si>
  <si>
    <t>Прибыль до расходов по корпоративному подоходному налогу</t>
  </si>
  <si>
    <t>Прибыль за период</t>
  </si>
  <si>
    <t>Прочий совокупный доход за период</t>
  </si>
  <si>
    <t>Итого совокупный доход за период</t>
  </si>
  <si>
    <t>Чистый реализованный доход, полученный по операциям с иностранной валютой</t>
  </si>
  <si>
    <t>Прочие операционные доходы полученные</t>
  </si>
  <si>
    <t>Чистое расходование денежных средств в операционной деятельности до корпоративного подоходного налога</t>
  </si>
  <si>
    <t>Чистое расходование денежных средств в операционной деятельности</t>
  </si>
  <si>
    <t>Чистое (расходование)/поступление денежных средств от инвестиционной деятельности</t>
  </si>
  <si>
    <t>Чистое поступление/(расходование) денежных средств от финансовой деятельности</t>
  </si>
  <si>
    <t>Чистое уменьшение денежных средств и их эквивалентов</t>
  </si>
  <si>
    <t>Прим.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</si>
</sst>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)_ ;_ * \(#,##0\)_ ;_ * &quot;-&quot;_)_ ;_ @_ "/>
    <numFmt numFmtId="165" formatCode="[$-409]d\-mmm\-yy;@"/>
    <numFmt numFmtId="166" formatCode="[$-FC19]dd\ mmmm\ yyyy\ \г/;@"/>
    <numFmt numFmtId="167" formatCode="_-* #,##0.00_р_._-;\-* #,##0.00_р_._-;_-* &quot;-&quot;??_р_._-;_-@_-"/>
    <numFmt numFmtId="168" formatCode="_(* #,##0.00_);_(* \(#,##0.00\);_(* &quot;-&quot;??_);_(@_)"/>
    <numFmt numFmtId="169" formatCode="_-* #,##0.00\ _₽_-;\-* #,##0.00\ _₽_-;_-* &quot;-&quot;??\ _₽_-;_-@_-"/>
    <numFmt numFmtId="170" formatCode="_-* #.##0.00\ _₽_-;\-* #.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0"/>
      <name val="Helv"/>
    </font>
    <font>
      <i/>
      <sz val="11"/>
      <name val="Garamond"/>
      <family val="1"/>
      <charset val="204"/>
    </font>
    <font>
      <b/>
      <i/>
      <sz val="11"/>
      <color theme="1"/>
      <name val="Garamond"/>
      <family val="1"/>
      <charset val="204"/>
    </font>
    <font>
      <b/>
      <sz val="11"/>
      <name val="Garamond"/>
      <family val="1"/>
      <charset val="204"/>
    </font>
    <font>
      <sz val="11"/>
      <name val="Garamond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rgb="FFFF0000"/>
      <name val="Garamond"/>
      <family val="1"/>
      <charset val="204"/>
    </font>
    <font>
      <sz val="10"/>
      <name val="Arial"/>
      <family val="2"/>
      <charset val="204"/>
    </font>
    <font>
      <b/>
      <sz val="11"/>
      <color indexed="8"/>
      <name val="Garamond"/>
      <family val="1"/>
      <charset val="204"/>
    </font>
    <font>
      <sz val="8"/>
      <name val="Times New Roman Cyr"/>
      <charset val="204"/>
    </font>
    <font>
      <b/>
      <i/>
      <sz val="11"/>
      <name val="Garamond"/>
      <family val="1"/>
      <charset val="204"/>
    </font>
    <font>
      <i/>
      <sz val="11"/>
      <color theme="1"/>
      <name val="Garamond"/>
      <family val="1"/>
      <charset val="204"/>
    </font>
    <font>
      <sz val="10"/>
      <color theme="1"/>
      <name val="Times New Roman"/>
      <family val="2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165" fontId="4" fillId="0" borderId="0"/>
    <xf numFmtId="167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/>
    <xf numFmtId="165" fontId="9" fillId="0" borderId="0"/>
    <xf numFmtId="169" fontId="9" fillId="0" borderId="0" applyFont="0" applyFill="0" applyBorder="0" applyAlignment="0" applyProtection="0"/>
    <xf numFmtId="165" fontId="9" fillId="0" borderId="0"/>
    <xf numFmtId="165" fontId="4" fillId="0" borderId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6" fillId="0" borderId="0"/>
    <xf numFmtId="165" fontId="9" fillId="0" borderId="0"/>
    <xf numFmtId="165" fontId="11" fillId="0" borderId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</cellStyleXfs>
  <cellXfs count="126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left" vertical="top" wrapText="1"/>
    </xf>
    <xf numFmtId="0" fontId="5" fillId="2" borderId="0" xfId="1" applyNumberFormat="1" applyFont="1" applyFill="1" applyAlignment="1">
      <alignment wrapText="1"/>
    </xf>
    <xf numFmtId="166" fontId="6" fillId="2" borderId="0" xfId="0" applyNumberFormat="1" applyFont="1" applyFill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7" fillId="2" borderId="0" xfId="1" applyNumberFormat="1" applyFont="1" applyFill="1" applyAlignment="1">
      <alignment vertical="top" wrapText="1"/>
    </xf>
    <xf numFmtId="0" fontId="8" fillId="2" borderId="0" xfId="1" applyNumberFormat="1" applyFont="1" applyFill="1" applyAlignment="1">
      <alignment vertical="top"/>
    </xf>
    <xf numFmtId="164" fontId="7" fillId="2" borderId="0" xfId="2" applyNumberFormat="1" applyFont="1" applyFill="1" applyBorder="1" applyAlignment="1"/>
    <xf numFmtId="164" fontId="8" fillId="2" borderId="0" xfId="2" applyNumberFormat="1" applyFont="1" applyFill="1" applyBorder="1" applyAlignment="1"/>
    <xf numFmtId="0" fontId="8" fillId="2" borderId="0" xfId="1" applyNumberFormat="1" applyFont="1" applyFill="1" applyAlignment="1">
      <alignment vertical="top" wrapText="1"/>
    </xf>
    <xf numFmtId="164" fontId="8" fillId="2" borderId="0" xfId="2" applyNumberFormat="1" applyFont="1" applyFill="1" applyBorder="1" applyAlignment="1">
      <alignment horizontal="right"/>
    </xf>
    <xf numFmtId="164" fontId="8" fillId="2" borderId="1" xfId="2" applyNumberFormat="1" applyFont="1" applyFill="1" applyBorder="1" applyAlignment="1"/>
    <xf numFmtId="0" fontId="7" fillId="2" borderId="0" xfId="1" applyNumberFormat="1" applyFont="1" applyFill="1" applyAlignment="1">
      <alignment vertical="top"/>
    </xf>
    <xf numFmtId="164" fontId="3" fillId="2" borderId="2" xfId="0" applyNumberFormat="1" applyFont="1" applyFill="1" applyBorder="1"/>
    <xf numFmtId="164" fontId="2" fillId="2" borderId="2" xfId="0" applyNumberFormat="1" applyFont="1" applyFill="1" applyBorder="1"/>
    <xf numFmtId="0" fontId="5" fillId="2" borderId="0" xfId="1" applyNumberFormat="1" applyFont="1" applyFill="1" applyAlignment="1">
      <alignment vertical="top" wrapText="1"/>
    </xf>
    <xf numFmtId="164" fontId="3" fillId="2" borderId="0" xfId="0" applyNumberFormat="1" applyFont="1" applyFill="1"/>
    <xf numFmtId="164" fontId="2" fillId="2" borderId="0" xfId="0" applyNumberFormat="1" applyFont="1" applyFill="1"/>
    <xf numFmtId="164" fontId="2" fillId="2" borderId="0" xfId="3" applyNumberFormat="1" applyFont="1" applyFill="1" applyBorder="1" applyAlignment="1"/>
    <xf numFmtId="164" fontId="3" fillId="2" borderId="3" xfId="0" applyNumberFormat="1" applyFont="1" applyFill="1" applyBorder="1"/>
    <xf numFmtId="164" fontId="2" fillId="2" borderId="3" xfId="0" applyNumberFormat="1" applyFont="1" applyFill="1" applyBorder="1"/>
    <xf numFmtId="0" fontId="5" fillId="2" borderId="0" xfId="1" applyNumberFormat="1" applyFont="1" applyFill="1" applyAlignment="1">
      <alignment vertical="top"/>
    </xf>
    <xf numFmtId="164" fontId="7" fillId="2" borderId="1" xfId="2" applyNumberFormat="1" applyFont="1" applyFill="1" applyBorder="1" applyAlignment="1"/>
    <xf numFmtId="0" fontId="8" fillId="2" borderId="0" xfId="2" applyNumberFormat="1" applyFont="1" applyFill="1" applyBorder="1" applyAlignment="1">
      <alignment vertical="top"/>
    </xf>
    <xf numFmtId="0" fontId="10" fillId="2" borderId="0" xfId="1" applyNumberFormat="1" applyFont="1" applyFill="1"/>
    <xf numFmtId="0" fontId="8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justify"/>
    </xf>
    <xf numFmtId="164" fontId="7" fillId="2" borderId="0" xfId="4" applyNumberFormat="1" applyFont="1" applyFill="1" applyAlignment="1"/>
    <xf numFmtId="164" fontId="8" fillId="2" borderId="0" xfId="4" applyNumberFormat="1" applyFont="1" applyFill="1" applyAlignment="1"/>
    <xf numFmtId="164" fontId="8" fillId="2" borderId="1" xfId="4" applyNumberFormat="1" applyFont="1" applyFill="1" applyBorder="1" applyAlignment="1"/>
    <xf numFmtId="164" fontId="7" fillId="2" borderId="4" xfId="4" applyNumberFormat="1" applyFont="1" applyFill="1" applyBorder="1" applyAlignment="1">
      <alignment horizontal="center"/>
    </xf>
    <xf numFmtId="164" fontId="8" fillId="2" borderId="4" xfId="4" applyNumberFormat="1" applyFont="1" applyFill="1" applyBorder="1" applyAlignment="1">
      <alignment horizontal="center"/>
    </xf>
    <xf numFmtId="164" fontId="7" fillId="2" borderId="1" xfId="4" applyNumberFormat="1" applyFont="1" applyFill="1" applyBorder="1" applyAlignment="1"/>
    <xf numFmtId="164" fontId="7" fillId="2" borderId="0" xfId="4" applyNumberFormat="1" applyFont="1" applyFill="1" applyAlignment="1">
      <alignment horizontal="center"/>
    </xf>
    <xf numFmtId="164" fontId="8" fillId="2" borderId="0" xfId="4" applyNumberFormat="1" applyFont="1" applyFill="1" applyAlignment="1">
      <alignment horizontal="center"/>
    </xf>
    <xf numFmtId="164" fontId="8" fillId="2" borderId="0" xfId="4" applyNumberFormat="1" applyFont="1" applyFill="1" applyAlignment="1">
      <alignment horizontal="right"/>
    </xf>
    <xf numFmtId="164" fontId="12" fillId="2" borderId="0" xfId="5" applyNumberFormat="1" applyFont="1" applyFill="1" applyBorder="1" applyAlignment="1">
      <alignment horizontal="left"/>
    </xf>
    <xf numFmtId="164" fontId="8" fillId="2" borderId="0" xfId="6" applyNumberFormat="1" applyFont="1" applyFill="1" applyBorder="1" applyAlignment="1"/>
    <xf numFmtId="164" fontId="7" fillId="2" borderId="3" xfId="4" applyNumberFormat="1" applyFont="1" applyFill="1" applyBorder="1" applyAlignment="1"/>
    <xf numFmtId="164" fontId="8" fillId="2" borderId="3" xfId="4" applyNumberFormat="1" applyFont="1" applyFill="1" applyBorder="1" applyAlignment="1"/>
    <xf numFmtId="164" fontId="7" fillId="2" borderId="0" xfId="7" applyNumberFormat="1" applyFont="1" applyFill="1" applyAlignment="1">
      <alignment horizontal="center"/>
    </xf>
    <xf numFmtId="164" fontId="8" fillId="2" borderId="0" xfId="7" applyNumberFormat="1" applyFont="1" applyFill="1" applyAlignment="1">
      <alignment horizontal="center"/>
    </xf>
    <xf numFmtId="164" fontId="7" fillId="2" borderId="0" xfId="4" applyNumberFormat="1" applyFont="1" applyFill="1" applyBorder="1" applyAlignment="1"/>
    <xf numFmtId="164" fontId="8" fillId="2" borderId="0" xfId="4" applyNumberFormat="1" applyFont="1" applyFill="1" applyBorder="1" applyAlignment="1"/>
    <xf numFmtId="164" fontId="7" fillId="2" borderId="2" xfId="1" applyNumberFormat="1" applyFont="1" applyFill="1" applyBorder="1"/>
    <xf numFmtId="164" fontId="8" fillId="2" borderId="2" xfId="1" applyNumberFormat="1" applyFont="1" applyFill="1" applyBorder="1"/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4" fontId="2" fillId="0" borderId="0" xfId="0" applyNumberFormat="1" applyFont="1"/>
    <xf numFmtId="0" fontId="8" fillId="2" borderId="0" xfId="8" applyNumberFormat="1" applyFont="1" applyFill="1" applyAlignment="1">
      <alignment vertical="top"/>
    </xf>
    <xf numFmtId="0" fontId="8" fillId="2" borderId="0" xfId="9" applyNumberFormat="1" applyFont="1" applyFill="1" applyBorder="1" applyAlignment="1">
      <alignment vertical="top"/>
    </xf>
    <xf numFmtId="0" fontId="8" fillId="2" borderId="0" xfId="10" applyNumberFormat="1" applyFont="1" applyFill="1" applyAlignment="1">
      <alignment vertical="top"/>
    </xf>
    <xf numFmtId="0" fontId="7" fillId="2" borderId="0" xfId="10" applyNumberFormat="1" applyFont="1" applyFill="1" applyAlignment="1">
      <alignment vertical="top" wrapText="1"/>
    </xf>
    <xf numFmtId="0" fontId="7" fillId="2" borderId="0" xfId="10" applyNumberFormat="1" applyFont="1" applyFill="1" applyAlignment="1">
      <alignment vertical="top"/>
    </xf>
    <xf numFmtId="0" fontId="8" fillId="2" borderId="0" xfId="11" applyNumberFormat="1" applyFont="1" applyFill="1" applyAlignment="1">
      <alignment vertical="top"/>
    </xf>
    <xf numFmtId="0" fontId="5" fillId="2" borderId="0" xfId="10" applyNumberFormat="1" applyFont="1" applyFill="1" applyAlignment="1">
      <alignment horizontal="left" vertical="top"/>
    </xf>
    <xf numFmtId="0" fontId="14" fillId="2" borderId="1" xfId="12" applyNumberFormat="1" applyFont="1" applyFill="1" applyBorder="1" applyAlignment="1">
      <alignment horizontal="right" vertical="center" wrapText="1"/>
    </xf>
    <xf numFmtId="0" fontId="7" fillId="2" borderId="0" xfId="11" applyNumberFormat="1" applyFont="1" applyFill="1" applyAlignment="1">
      <alignment vertical="top" wrapText="1"/>
    </xf>
    <xf numFmtId="0" fontId="8" fillId="2" borderId="0" xfId="13" applyNumberFormat="1" applyFont="1" applyFill="1" applyBorder="1" applyAlignment="1">
      <alignment vertical="top"/>
    </xf>
    <xf numFmtId="0" fontId="8" fillId="2" borderId="0" xfId="11" applyNumberFormat="1" applyFont="1" applyFill="1" applyAlignment="1">
      <alignment vertical="top" wrapText="1"/>
    </xf>
    <xf numFmtId="164" fontId="7" fillId="2" borderId="0" xfId="13" applyNumberFormat="1" applyFont="1" applyFill="1" applyBorder="1" applyAlignment="1"/>
    <xf numFmtId="164" fontId="8" fillId="2" borderId="0" xfId="13" applyNumberFormat="1" applyFont="1" applyFill="1" applyBorder="1" applyAlignment="1"/>
    <xf numFmtId="164" fontId="7" fillId="2" borderId="4" xfId="13" applyNumberFormat="1" applyFont="1" applyFill="1" applyBorder="1" applyAlignment="1"/>
    <xf numFmtId="164" fontId="8" fillId="2" borderId="4" xfId="13" applyNumberFormat="1" applyFont="1" applyFill="1" applyBorder="1" applyAlignment="1"/>
    <xf numFmtId="0" fontId="15" fillId="0" borderId="0" xfId="0" applyFont="1"/>
    <xf numFmtId="164" fontId="7" fillId="2" borderId="0" xfId="13" applyNumberFormat="1" applyFont="1" applyFill="1" applyBorder="1" applyAlignment="1">
      <alignment horizontal="center"/>
    </xf>
    <xf numFmtId="164" fontId="8" fillId="2" borderId="0" xfId="13" applyNumberFormat="1" applyFont="1" applyFill="1" applyBorder="1" applyAlignment="1">
      <alignment horizontal="center"/>
    </xf>
    <xf numFmtId="164" fontId="7" fillId="2" borderId="3" xfId="13" applyNumberFormat="1" applyFont="1" applyFill="1" applyBorder="1" applyAlignment="1"/>
    <xf numFmtId="164" fontId="8" fillId="2" borderId="3" xfId="13" applyNumberFormat="1" applyFont="1" applyFill="1" applyBorder="1" applyAlignment="1"/>
    <xf numFmtId="0" fontId="8" fillId="0" borderId="0" xfId="11" applyNumberFormat="1" applyFont="1" applyAlignment="1">
      <alignment vertical="top" wrapText="1"/>
    </xf>
    <xf numFmtId="164" fontId="7" fillId="2" borderId="0" xfId="14" applyNumberFormat="1" applyFont="1" applyFill="1" applyBorder="1" applyAlignment="1"/>
    <xf numFmtId="164" fontId="8" fillId="2" borderId="0" xfId="14" applyNumberFormat="1" applyFont="1" applyFill="1" applyBorder="1" applyAlignment="1"/>
    <xf numFmtId="164" fontId="7" fillId="2" borderId="1" xfId="15" applyNumberFormat="1" applyFont="1" applyFill="1" applyBorder="1" applyAlignment="1">
      <alignment horizontal="center"/>
    </xf>
    <xf numFmtId="164" fontId="8" fillId="2" borderId="1" xfId="15" applyNumberFormat="1" applyFont="1" applyFill="1" applyBorder="1" applyAlignment="1">
      <alignment horizontal="center"/>
    </xf>
    <xf numFmtId="164" fontId="7" fillId="2" borderId="2" xfId="13" applyNumberFormat="1" applyFont="1" applyFill="1" applyBorder="1" applyAlignment="1"/>
    <xf numFmtId="164" fontId="8" fillId="2" borderId="2" xfId="13" applyNumberFormat="1" applyFont="1" applyFill="1" applyBorder="1" applyAlignment="1"/>
    <xf numFmtId="0" fontId="17" fillId="2" borderId="0" xfId="10" applyNumberFormat="1" applyFont="1" applyFill="1" applyAlignment="1">
      <alignment vertical="top"/>
    </xf>
    <xf numFmtId="0" fontId="17" fillId="2" borderId="0" xfId="13" applyNumberFormat="1" applyFont="1" applyFill="1" applyBorder="1" applyAlignment="1">
      <alignment vertical="top"/>
    </xf>
    <xf numFmtId="0" fontId="8" fillId="2" borderId="0" xfId="16" applyNumberFormat="1" applyFont="1" applyFill="1" applyAlignment="1">
      <alignment horizontal="justify" vertical="top"/>
    </xf>
    <xf numFmtId="0" fontId="7" fillId="2" borderId="0" xfId="13" applyNumberFormat="1" applyFont="1" applyFill="1" applyBorder="1" applyAlignment="1">
      <alignment vertical="top"/>
    </xf>
    <xf numFmtId="0" fontId="8" fillId="2" borderId="0" xfId="16" applyNumberFormat="1" applyFont="1" applyFill="1" applyAlignment="1">
      <alignment vertical="top"/>
    </xf>
    <xf numFmtId="0" fontId="7" fillId="2" borderId="0" xfId="16" applyNumberFormat="1" applyFont="1" applyFill="1"/>
    <xf numFmtId="0" fontId="8" fillId="2" borderId="0" xfId="16" applyNumberFormat="1" applyFont="1" applyFill="1"/>
    <xf numFmtId="0" fontId="18" fillId="2" borderId="0" xfId="16" applyNumberFormat="1" applyFont="1" applyFill="1"/>
    <xf numFmtId="0" fontId="17" fillId="2" borderId="0" xfId="13" applyNumberFormat="1" applyFont="1" applyFill="1" applyAlignment="1">
      <alignment vertical="top"/>
    </xf>
    <xf numFmtId="0" fontId="17" fillId="2" borderId="0" xfId="7" applyNumberFormat="1" applyFont="1" applyFill="1" applyAlignment="1">
      <alignment vertical="top"/>
    </xf>
    <xf numFmtId="0" fontId="8" fillId="2" borderId="0" xfId="10" applyNumberFormat="1" applyFont="1" applyFill="1" applyAlignment="1">
      <alignment horizontal="right"/>
    </xf>
    <xf numFmtId="0" fontId="8" fillId="2" borderId="0" xfId="17" applyNumberFormat="1" applyFont="1" applyFill="1" applyAlignment="1">
      <alignment vertical="top"/>
    </xf>
    <xf numFmtId="0" fontId="8" fillId="2" borderId="0" xfId="18" applyNumberFormat="1" applyFont="1" applyFill="1" applyBorder="1" applyAlignment="1">
      <alignment vertical="top"/>
    </xf>
    <xf numFmtId="0" fontId="7" fillId="2" borderId="0" xfId="17" applyNumberFormat="1" applyFont="1" applyFill="1" applyAlignment="1">
      <alignment horizontal="left" vertical="top"/>
    </xf>
    <xf numFmtId="0" fontId="7" fillId="2" borderId="0" xfId="18" applyNumberFormat="1" applyFont="1" applyFill="1" applyBorder="1" applyAlignment="1">
      <alignment horizontal="left" vertical="top"/>
    </xf>
    <xf numFmtId="0" fontId="7" fillId="2" borderId="0" xfId="17" applyNumberFormat="1" applyFont="1" applyFill="1"/>
    <xf numFmtId="0" fontId="7" fillId="2" borderId="0" xfId="18" applyNumberFormat="1" applyFont="1" applyFill="1" applyAlignment="1">
      <alignment vertical="top"/>
    </xf>
    <xf numFmtId="0" fontId="5" fillId="2" borderId="0" xfId="1" applyNumberFormat="1" applyFont="1" applyFill="1" applyAlignment="1">
      <alignment horizontal="left" wrapText="1"/>
    </xf>
    <xf numFmtId="0" fontId="14" fillId="2" borderId="1" xfId="19" applyNumberFormat="1" applyFont="1" applyFill="1" applyBorder="1" applyAlignment="1">
      <alignment horizontal="right" wrapText="1"/>
    </xf>
    <xf numFmtId="0" fontId="14" fillId="2" borderId="1" xfId="1" applyNumberFormat="1" applyFont="1" applyFill="1" applyBorder="1" applyAlignment="1">
      <alignment horizontal="right" wrapText="1"/>
    </xf>
    <xf numFmtId="0" fontId="7" fillId="2" borderId="0" xfId="17" applyNumberFormat="1" applyFont="1" applyFill="1" applyAlignment="1" applyProtection="1">
      <alignment wrapText="1"/>
      <protection locked="0"/>
    </xf>
    <xf numFmtId="164" fontId="8" fillId="2" borderId="3" xfId="19" applyNumberFormat="1" applyFont="1" applyFill="1" applyBorder="1" applyAlignment="1"/>
    <xf numFmtId="0" fontId="8" fillId="2" borderId="0" xfId="17" applyNumberFormat="1" applyFont="1" applyFill="1" applyAlignment="1" applyProtection="1">
      <alignment wrapText="1"/>
      <protection locked="0"/>
    </xf>
    <xf numFmtId="164" fontId="7" fillId="2" borderId="0" xfId="19" applyNumberFormat="1" applyFont="1" applyFill="1" applyAlignment="1"/>
    <xf numFmtId="164" fontId="7" fillId="0" borderId="0" xfId="19" applyNumberFormat="1" applyFont="1" applyFill="1" applyAlignment="1"/>
    <xf numFmtId="0" fontId="7" fillId="2" borderId="0" xfId="17" applyNumberFormat="1" applyFont="1" applyFill="1" applyProtection="1">
      <protection locked="0"/>
    </xf>
    <xf numFmtId="164" fontId="7" fillId="2" borderId="4" xfId="19" applyNumberFormat="1" applyFont="1" applyFill="1" applyBorder="1" applyAlignment="1"/>
    <xf numFmtId="164" fontId="7" fillId="2" borderId="3" xfId="19" applyNumberFormat="1" applyFont="1" applyFill="1" applyBorder="1" applyAlignment="1"/>
    <xf numFmtId="164" fontId="7" fillId="2" borderId="0" xfId="19" applyNumberFormat="1" applyFont="1" applyFill="1" applyBorder="1" applyAlignment="1"/>
    <xf numFmtId="164" fontId="7" fillId="2" borderId="2" xfId="19" applyNumberFormat="1" applyFont="1" applyFill="1" applyBorder="1" applyAlignment="1"/>
    <xf numFmtId="164" fontId="7" fillId="2" borderId="0" xfId="18" applyNumberFormat="1" applyFont="1" applyFill="1" applyAlignment="1">
      <alignment vertical="top"/>
    </xf>
    <xf numFmtId="164" fontId="8" fillId="2" borderId="0" xfId="19" applyNumberFormat="1" applyFont="1" applyFill="1" applyAlignment="1"/>
    <xf numFmtId="0" fontId="7" fillId="2" borderId="0" xfId="17" applyNumberFormat="1" applyFont="1" applyFill="1" applyAlignment="1">
      <alignment vertical="top"/>
    </xf>
    <xf numFmtId="164" fontId="8" fillId="2" borderId="0" xfId="19" applyNumberFormat="1" applyFont="1" applyFill="1" applyBorder="1" applyAlignment="1"/>
    <xf numFmtId="164" fontId="8" fillId="2" borderId="2" xfId="19" applyNumberFormat="1" applyFont="1" applyFill="1" applyBorder="1" applyAlignment="1"/>
    <xf numFmtId="0" fontId="18" fillId="2" borderId="0" xfId="17" applyNumberFormat="1" applyFont="1" applyFill="1" applyAlignment="1" applyProtection="1">
      <alignment wrapText="1"/>
      <protection locked="0"/>
    </xf>
    <xf numFmtId="0" fontId="18" fillId="2" borderId="0" xfId="18" applyNumberFormat="1" applyFont="1" applyFill="1" applyAlignment="1"/>
    <xf numFmtId="0" fontId="7" fillId="2" borderId="0" xfId="18" applyNumberFormat="1" applyFont="1" applyFill="1" applyBorder="1" applyAlignment="1">
      <alignment vertical="top"/>
    </xf>
    <xf numFmtId="0" fontId="17" fillId="2" borderId="0" xfId="18" applyNumberFormat="1" applyFont="1" applyFill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5" fillId="2" borderId="0" xfId="1" applyNumberFormat="1" applyFont="1" applyFill="1" applyAlignment="1">
      <alignment wrapText="1"/>
    </xf>
    <xf numFmtId="0" fontId="7" fillId="2" borderId="0" xfId="10" applyNumberFormat="1" applyFont="1" applyFill="1" applyAlignment="1">
      <alignment horizontal="left" vertical="top" wrapText="1"/>
    </xf>
    <xf numFmtId="0" fontId="7" fillId="2" borderId="0" xfId="17" applyNumberFormat="1" applyFont="1" applyFill="1" applyAlignment="1">
      <alignment horizontal="left" vertical="top"/>
    </xf>
    <xf numFmtId="1" fontId="6" fillId="2" borderId="1" xfId="0" applyNumberFormat="1" applyFont="1" applyFill="1" applyBorder="1" applyAlignment="1">
      <alignment horizontal="center" vertical="center"/>
    </xf>
    <xf numFmtId="1" fontId="8" fillId="2" borderId="0" xfId="13" applyNumberFormat="1" applyFont="1" applyFill="1" applyBorder="1" applyAlignment="1">
      <alignment horizontal="center"/>
    </xf>
    <xf numFmtId="1" fontId="8" fillId="2" borderId="0" xfId="4" applyNumberFormat="1" applyFont="1" applyFill="1" applyAlignment="1">
      <alignment horizontal="center"/>
    </xf>
    <xf numFmtId="1" fontId="8" fillId="2" borderId="0" xfId="2" applyNumberFormat="1" applyFont="1" applyFill="1" applyBorder="1" applyAlignment="1">
      <alignment horizontal="center" vertical="center"/>
    </xf>
  </cellXfs>
  <cellStyles count="20">
    <cellStyle name="Comma 2" xfId="3" xr:uid="{CDC20FDD-4EEB-4C5D-AFCD-315C0E918104}"/>
    <cellStyle name="Normal" xfId="0" builtinId="0"/>
    <cellStyle name="Обычный 2" xfId="7" xr:uid="{537A207D-53EA-4F7B-8F84-E47FB3F95396}"/>
    <cellStyle name="Обычный 2 3 2" xfId="8" xr:uid="{73885A07-B270-4032-B5C5-89526729DB9A}"/>
    <cellStyle name="Обычный 2 3 2 2" xfId="10" xr:uid="{DCEEE740-D215-45F4-9D32-F160BFF8714B}"/>
    <cellStyle name="Обычный 21 2 2" xfId="16" xr:uid="{2C0B558A-2322-4C1F-93AF-6A496A36D4B1}"/>
    <cellStyle name="Обычный 3" xfId="17" xr:uid="{FED94573-5B32-4488-9565-5AB2BF85299A}"/>
    <cellStyle name="Обычный 4" xfId="15" xr:uid="{2FDFE1D4-006D-4D12-8AD5-6A26D16F0289}"/>
    <cellStyle name="Обычный_Alfa Bank_ FS_2008_rus_1" xfId="1" xr:uid="{8AFAE867-C2F9-456B-B2ED-82DC080E00F9}"/>
    <cellStyle name="Стиль 1" xfId="11" xr:uid="{8F3D74CE-CCE8-4FB9-988C-70AE4CEDD02B}"/>
    <cellStyle name="Финансовый 2 3 2" xfId="6" xr:uid="{3B85887B-8C36-42B7-87E7-550C78A38342}"/>
    <cellStyle name="Финансовый 2 3 2 2" xfId="9" xr:uid="{5AC43A84-3A2A-4502-8061-2CA8BEE05EAA}"/>
    <cellStyle name="Финансовый 2 3 2 3" xfId="13" xr:uid="{80871797-49EA-4BCC-BD22-40DFBAAAAFEE}"/>
    <cellStyle name="Финансовый 2 3 4" xfId="18" xr:uid="{65BE8239-C733-43B4-8DC7-ED96DC2E46D4}"/>
    <cellStyle name="Финансовый 2 4 2" xfId="2" xr:uid="{876927B1-412E-4200-B5C6-4B81CB5611F4}"/>
    <cellStyle name="Финансовый 2 4 2 2" xfId="12" xr:uid="{FC863A39-D271-4420-9056-334DBB87B793}"/>
    <cellStyle name="Финансовый 2 9" xfId="19" xr:uid="{732B628B-B732-4A3B-80E4-FEC7BB72328E}"/>
    <cellStyle name="Финансовый 3" xfId="5" xr:uid="{445FA8EA-DFCE-4DDF-8791-BC33D6F2A8EB}"/>
    <cellStyle name="Финансовый 3 2 2" xfId="14" xr:uid="{5906611B-780B-4E74-BB34-89ED757311A8}"/>
    <cellStyle name="Финансовый_Alfa Bank_ FS_2008_rus_1" xfId="4" xr:uid="{EAF4BC2F-FC80-412D-BCE1-56CC924009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2619368</xdr:colOff>
      <xdr:row>0</xdr:row>
      <xdr:rowOff>83342</xdr:rowOff>
    </xdr:from>
    <xdr:to>
      <xdr:col>1</xdr:col>
      <xdr:colOff>38093</xdr:colOff>
      <xdr:row>5</xdr:row>
      <xdr:rowOff>1346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8B867526-618C-43D6-A669-D776A5B6A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68" y="83342"/>
          <a:ext cx="1800225" cy="870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2619368</xdr:colOff>
      <xdr:row>0</xdr:row>
      <xdr:rowOff>83342</xdr:rowOff>
    </xdr:from>
    <xdr:to>
      <xdr:col>1</xdr:col>
      <xdr:colOff>38093</xdr:colOff>
      <xdr:row>5</xdr:row>
      <xdr:rowOff>1346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2091D169-EF1C-494E-8A29-F6527D923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68" y="83342"/>
          <a:ext cx="1800225" cy="870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2947153</xdr:colOff>
      <xdr:row>0</xdr:row>
      <xdr:rowOff>95248</xdr:rowOff>
    </xdr:from>
    <xdr:to>
      <xdr:col>0</xdr:col>
      <xdr:colOff>4747378</xdr:colOff>
      <xdr:row>5</xdr:row>
      <xdr:rowOff>13252</xdr:rowOff>
    </xdr:to>
    <xdr:pic>
      <xdr:nvPicPr>
        <xdr:cNvPr id="2" name="Рисунок 3">
          <a:extLst>
            <a:ext uri="{FF2B5EF4-FFF2-40B4-BE49-F238E27FC236}">
              <a16:creationId xmlns:a16="http://schemas.microsoft.com/office/drawing/2014/main" id="{EC5CC2E9-FBFB-4900-9409-54ABB54F2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7153" y="95248"/>
          <a:ext cx="1800225" cy="870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638744</xdr:colOff>
      <xdr:row>0</xdr:row>
      <xdr:rowOff>95248</xdr:rowOff>
    </xdr:from>
    <xdr:to>
      <xdr:col>2</xdr:col>
      <xdr:colOff>1195116</xdr:colOff>
      <xdr:row>5</xdr:row>
      <xdr:rowOff>13252</xdr:rowOff>
    </xdr:to>
    <xdr:pic>
      <xdr:nvPicPr>
        <xdr:cNvPr id="2" name="Рисунок 3">
          <a:extLst>
            <a:ext uri="{FF2B5EF4-FFF2-40B4-BE49-F238E27FC236}">
              <a16:creationId xmlns:a16="http://schemas.microsoft.com/office/drawing/2014/main" id="{38C85B72-72F1-416F-A90D-1CA011F54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0244" y="95248"/>
          <a:ext cx="1804147" cy="870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40231-BDB5-4EEC-A441-1DD6A528FB1D}">
  <sheetPr>
    <tabColor theme="9" tint="0.39997558519241921"/>
  </sheetPr>
  <dimension ref="A1:D58"/>
  <sheetViews>
    <sheetView tabSelected="1" view="pageBreakPreview" zoomScale="80" zoomScaleNormal="80" zoomScaleSheetLayoutView="80" workbookViewId="0">
      <selection activeCell="B15" sqref="B15"/>
    </sheetView>
  </sheetViews>
  <sheetFormatPr defaultColWidth="0" defaultRowHeight="15" customHeight="1" zeroHeight="1" x14ac:dyDescent="0.25"/>
  <cols>
    <col min="1" max="1" width="65.7109375" style="2" customWidth="1"/>
    <col min="2" max="2" width="11.28515625" style="2" customWidth="1"/>
    <col min="3" max="4" width="19.7109375" style="2" customWidth="1"/>
    <col min="5" max="16384" width="0" style="2" hidden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18" t="s">
        <v>0</v>
      </c>
      <c r="B7" s="118"/>
      <c r="C7" s="118"/>
      <c r="D7" s="118"/>
    </row>
    <row r="8" spans="1:4" x14ac:dyDescent="0.25">
      <c r="A8" s="3" t="str">
        <f>CONCATENATE("по состоянию на ",DAY(C10)," ",CHOOSE(MONTH(C10),"января","февраля","марта","апреля","мая","июня","июля","августа","сентября","октября","ноября","декабря")," ",YEAR(C10)," года")</f>
        <v>по состоянию на 30 сентября 2024 года</v>
      </c>
      <c r="B8" s="3"/>
      <c r="C8" s="3"/>
      <c r="D8" s="3"/>
    </row>
    <row r="9" spans="1:4" x14ac:dyDescent="0.25">
      <c r="A9" s="1"/>
      <c r="B9" s="1"/>
      <c r="C9" s="1"/>
      <c r="D9" s="1"/>
    </row>
    <row r="10" spans="1:4" x14ac:dyDescent="0.25">
      <c r="A10" s="119" t="s">
        <v>1</v>
      </c>
      <c r="B10" s="4"/>
      <c r="C10" s="5">
        <v>45565</v>
      </c>
      <c r="D10" s="5">
        <f>(YEAR(C10)-1900)*365+IF(((YEAR(C10)-1)/4)=ROUND((YEAR(C10)-1)/4,0),ROUND((YEAR(C10)-1900)/4,0)+1,ROUND((YEAR(C10)-1900)/4,0))</f>
        <v>45291</v>
      </c>
    </row>
    <row r="11" spans="1:4" x14ac:dyDescent="0.25">
      <c r="A11" s="119"/>
      <c r="B11" s="122" t="s">
        <v>123</v>
      </c>
      <c r="C11" s="6" t="s">
        <v>2</v>
      </c>
      <c r="D11" s="6" t="s">
        <v>3</v>
      </c>
    </row>
    <row r="12" spans="1:4" x14ac:dyDescent="0.25">
      <c r="A12" s="7" t="s">
        <v>4</v>
      </c>
      <c r="B12" s="7"/>
      <c r="C12" s="1"/>
      <c r="D12" s="1"/>
    </row>
    <row r="13" spans="1:4" x14ac:dyDescent="0.25">
      <c r="A13" s="8" t="s">
        <v>5</v>
      </c>
      <c r="B13" s="125">
        <v>5</v>
      </c>
      <c r="C13" s="9">
        <v>310437957</v>
      </c>
      <c r="D13" s="10">
        <v>359164683</v>
      </c>
    </row>
    <row r="14" spans="1:4" x14ac:dyDescent="0.25">
      <c r="A14" s="8" t="s">
        <v>6</v>
      </c>
      <c r="B14" s="8"/>
      <c r="C14" s="9">
        <v>548270</v>
      </c>
      <c r="D14" s="10">
        <v>569736</v>
      </c>
    </row>
    <row r="15" spans="1:4" x14ac:dyDescent="0.25">
      <c r="A15" s="8" t="s">
        <v>7</v>
      </c>
      <c r="B15" s="125">
        <v>6</v>
      </c>
      <c r="C15" s="9">
        <v>22377451</v>
      </c>
      <c r="D15" s="10">
        <v>19436265</v>
      </c>
    </row>
    <row r="16" spans="1:4" x14ac:dyDescent="0.25">
      <c r="A16" s="11" t="s">
        <v>8</v>
      </c>
      <c r="B16" s="125">
        <v>23</v>
      </c>
      <c r="C16" s="9">
        <v>57432</v>
      </c>
      <c r="D16" s="10">
        <v>0</v>
      </c>
    </row>
    <row r="17" spans="1:4" x14ac:dyDescent="0.25">
      <c r="A17" s="11" t="s">
        <v>9</v>
      </c>
      <c r="B17" s="125">
        <v>7</v>
      </c>
      <c r="C17" s="9">
        <v>2354882</v>
      </c>
      <c r="D17" s="10">
        <v>2285245</v>
      </c>
    </row>
    <row r="18" spans="1:4" x14ac:dyDescent="0.25">
      <c r="A18" s="8" t="s">
        <v>10</v>
      </c>
      <c r="B18" s="125">
        <v>8</v>
      </c>
      <c r="C18" s="9">
        <v>513429005</v>
      </c>
      <c r="D18" s="12">
        <v>484648251</v>
      </c>
    </row>
    <row r="19" spans="1:4" x14ac:dyDescent="0.25">
      <c r="A19" s="8" t="s">
        <v>11</v>
      </c>
      <c r="B19" s="125">
        <v>9</v>
      </c>
      <c r="C19" s="9">
        <v>1221238878</v>
      </c>
      <c r="D19" s="10">
        <v>1072284761</v>
      </c>
    </row>
    <row r="20" spans="1:4" x14ac:dyDescent="0.25">
      <c r="A20" s="8" t="s">
        <v>12</v>
      </c>
      <c r="B20" s="125">
        <v>10</v>
      </c>
      <c r="C20" s="9">
        <v>19334965</v>
      </c>
      <c r="D20" s="10">
        <v>18630125</v>
      </c>
    </row>
    <row r="21" spans="1:4" x14ac:dyDescent="0.25">
      <c r="A21" s="8" t="s">
        <v>13</v>
      </c>
      <c r="B21" s="125">
        <v>11</v>
      </c>
      <c r="C21" s="9">
        <v>24708742</v>
      </c>
      <c r="D21" s="10">
        <v>25571408</v>
      </c>
    </row>
    <row r="22" spans="1:4" x14ac:dyDescent="0.25">
      <c r="A22" s="8" t="s">
        <v>14</v>
      </c>
      <c r="B22" s="125">
        <v>12</v>
      </c>
      <c r="C22" s="9">
        <v>1673816</v>
      </c>
      <c r="D22" s="10">
        <v>1312585</v>
      </c>
    </row>
    <row r="23" spans="1:4" x14ac:dyDescent="0.25">
      <c r="A23" s="8" t="s">
        <v>15</v>
      </c>
      <c r="B23" s="125">
        <v>26</v>
      </c>
      <c r="C23" s="9">
        <v>282968</v>
      </c>
      <c r="D23" s="10">
        <v>278497</v>
      </c>
    </row>
    <row r="24" spans="1:4" x14ac:dyDescent="0.25">
      <c r="A24" s="8" t="s">
        <v>16</v>
      </c>
      <c r="B24" s="125">
        <v>13</v>
      </c>
      <c r="C24" s="9">
        <v>66331085</v>
      </c>
      <c r="D24" s="13">
        <v>60086879</v>
      </c>
    </row>
    <row r="25" spans="1:4" ht="15.75" thickBot="1" x14ac:dyDescent="0.3">
      <c r="A25" s="14" t="s">
        <v>17</v>
      </c>
      <c r="B25" s="14"/>
      <c r="C25" s="15">
        <f>SUM(C13:C24)</f>
        <v>2182775451</v>
      </c>
      <c r="D25" s="16">
        <f>SUM(D13:D24)</f>
        <v>2044268435</v>
      </c>
    </row>
    <row r="26" spans="1:4" ht="15.75" thickTop="1" x14ac:dyDescent="0.25">
      <c r="A26" s="17"/>
      <c r="B26" s="17"/>
      <c r="C26" s="18"/>
      <c r="D26" s="18"/>
    </row>
    <row r="27" spans="1:4" x14ac:dyDescent="0.25">
      <c r="A27" s="14" t="s">
        <v>18</v>
      </c>
      <c r="B27" s="14"/>
      <c r="C27" s="9"/>
      <c r="D27" s="10"/>
    </row>
    <row r="28" spans="1:4" x14ac:dyDescent="0.25">
      <c r="A28" s="8" t="s">
        <v>19</v>
      </c>
      <c r="B28" s="125">
        <v>14</v>
      </c>
      <c r="C28" s="9">
        <v>1428830057</v>
      </c>
      <c r="D28" s="10">
        <v>1320647888</v>
      </c>
    </row>
    <row r="29" spans="1:4" x14ac:dyDescent="0.25">
      <c r="A29" s="8" t="s">
        <v>20</v>
      </c>
      <c r="B29" s="125">
        <v>15</v>
      </c>
      <c r="C29" s="9">
        <v>64837077</v>
      </c>
      <c r="D29" s="10">
        <v>66189589</v>
      </c>
    </row>
    <row r="30" spans="1:4" x14ac:dyDescent="0.25">
      <c r="A30" s="8" t="s">
        <v>21</v>
      </c>
      <c r="B30" s="125">
        <v>23</v>
      </c>
      <c r="C30" s="9">
        <v>0</v>
      </c>
      <c r="D30" s="10">
        <v>18806</v>
      </c>
    </row>
    <row r="31" spans="1:4" x14ac:dyDescent="0.25">
      <c r="A31" s="8" t="s">
        <v>22</v>
      </c>
      <c r="B31" s="8"/>
      <c r="C31" s="9">
        <v>54897600</v>
      </c>
      <c r="D31" s="19">
        <v>135220722</v>
      </c>
    </row>
    <row r="32" spans="1:4" x14ac:dyDescent="0.25">
      <c r="A32" s="8" t="s">
        <v>23</v>
      </c>
      <c r="B32" s="125">
        <v>16</v>
      </c>
      <c r="C32" s="9">
        <v>277759249</v>
      </c>
      <c r="D32" s="19">
        <v>218801597</v>
      </c>
    </row>
    <row r="33" spans="1:4" x14ac:dyDescent="0.25">
      <c r="A33" s="8" t="s">
        <v>24</v>
      </c>
      <c r="B33" s="125">
        <v>16</v>
      </c>
      <c r="C33" s="9">
        <v>125987056</v>
      </c>
      <c r="D33" s="19">
        <v>114732911</v>
      </c>
    </row>
    <row r="34" spans="1:4" x14ac:dyDescent="0.25">
      <c r="A34" s="8" t="s">
        <v>25</v>
      </c>
      <c r="B34" s="8"/>
      <c r="C34" s="9">
        <v>15946238</v>
      </c>
      <c r="D34" s="19">
        <v>9930722</v>
      </c>
    </row>
    <row r="35" spans="1:4" x14ac:dyDescent="0.25">
      <c r="A35" s="8" t="s">
        <v>26</v>
      </c>
      <c r="B35" s="125">
        <v>17</v>
      </c>
      <c r="C35" s="9">
        <v>21420900</v>
      </c>
      <c r="D35" s="20">
        <v>15621423</v>
      </c>
    </row>
    <row r="36" spans="1:4" x14ac:dyDescent="0.25">
      <c r="A36" s="14" t="s">
        <v>27</v>
      </c>
      <c r="B36" s="14"/>
      <c r="C36" s="21">
        <f>SUM(C28:C35)</f>
        <v>1989678177</v>
      </c>
      <c r="D36" s="22">
        <f>SUM(D28:D35)</f>
        <v>1881163658</v>
      </c>
    </row>
    <row r="37" spans="1:4" x14ac:dyDescent="0.25">
      <c r="A37" s="23"/>
      <c r="B37" s="23"/>
      <c r="C37" s="18"/>
      <c r="D37" s="19"/>
    </row>
    <row r="38" spans="1:4" x14ac:dyDescent="0.25">
      <c r="A38" s="14" t="s">
        <v>28</v>
      </c>
      <c r="B38" s="14"/>
      <c r="C38" s="18"/>
      <c r="D38" s="19"/>
    </row>
    <row r="39" spans="1:4" x14ac:dyDescent="0.25">
      <c r="A39" s="8" t="s">
        <v>29</v>
      </c>
      <c r="B39" s="125">
        <v>18</v>
      </c>
      <c r="C39" s="9">
        <v>222554069</v>
      </c>
      <c r="D39" s="10">
        <v>222554069</v>
      </c>
    </row>
    <row r="40" spans="1:4" x14ac:dyDescent="0.25">
      <c r="A40" s="8" t="s">
        <v>30</v>
      </c>
      <c r="B40" s="8"/>
      <c r="C40" s="9">
        <v>114425</v>
      </c>
      <c r="D40" s="10">
        <v>-3574425</v>
      </c>
    </row>
    <row r="41" spans="1:4" x14ac:dyDescent="0.25">
      <c r="A41" s="8" t="s">
        <v>31</v>
      </c>
      <c r="B41" s="8"/>
      <c r="C41" s="24">
        <v>-29571220</v>
      </c>
      <c r="D41" s="13">
        <v>-55874867</v>
      </c>
    </row>
    <row r="42" spans="1:4" x14ac:dyDescent="0.25">
      <c r="A42" s="14" t="s">
        <v>32</v>
      </c>
      <c r="B42" s="14"/>
      <c r="C42" s="21">
        <f>SUM(C39:C41)</f>
        <v>193097274</v>
      </c>
      <c r="D42" s="22">
        <f>SUM(D39:D41)</f>
        <v>163104777</v>
      </c>
    </row>
    <row r="43" spans="1:4" ht="15.75" thickBot="1" x14ac:dyDescent="0.3">
      <c r="A43" s="14" t="s">
        <v>33</v>
      </c>
      <c r="B43" s="14"/>
      <c r="C43" s="15">
        <f>C36+C42</f>
        <v>2182775451</v>
      </c>
      <c r="D43" s="16">
        <f>D36+D42</f>
        <v>2044268435</v>
      </c>
    </row>
    <row r="44" spans="1:4" ht="15.75" thickTop="1" x14ac:dyDescent="0.25">
      <c r="A44" s="11"/>
      <c r="B44" s="11"/>
      <c r="C44" s="25"/>
      <c r="D44" s="25"/>
    </row>
    <row r="45" spans="1:4" x14ac:dyDescent="0.25">
      <c r="A45" s="11"/>
      <c r="B45" s="11"/>
      <c r="C45" s="25"/>
      <c r="D45" s="25"/>
    </row>
    <row r="46" spans="1:4" x14ac:dyDescent="0.25">
      <c r="A46" s="26"/>
      <c r="B46" s="26"/>
      <c r="C46" s="1"/>
      <c r="D46" s="1"/>
    </row>
    <row r="47" spans="1:4" x14ac:dyDescent="0.25">
      <c r="A47" s="27" t="s">
        <v>34</v>
      </c>
      <c r="B47" s="27"/>
      <c r="C47" s="27" t="s">
        <v>34</v>
      </c>
      <c r="D47" s="27"/>
    </row>
    <row r="48" spans="1:4" x14ac:dyDescent="0.25">
      <c r="A48" s="28" t="s">
        <v>35</v>
      </c>
      <c r="B48" s="28"/>
      <c r="C48" s="28" t="s">
        <v>36</v>
      </c>
      <c r="D48" s="28"/>
    </row>
    <row r="49" spans="1:4" x14ac:dyDescent="0.25">
      <c r="A49" s="29" t="s">
        <v>37</v>
      </c>
      <c r="B49" s="29"/>
      <c r="C49" s="28" t="s">
        <v>38</v>
      </c>
      <c r="D49" s="28"/>
    </row>
    <row r="50" spans="1:4" x14ac:dyDescent="0.25">
      <c r="A50" s="1"/>
      <c r="B50" s="1"/>
      <c r="C50" s="1"/>
      <c r="D50" s="1"/>
    </row>
    <row r="51" spans="1:4" hidden="1" x14ac:dyDescent="0.25"/>
    <row r="52" spans="1:4" hidden="1" x14ac:dyDescent="0.25"/>
    <row r="56" spans="1:4" ht="15" customHeight="1" x14ac:dyDescent="0.25"/>
    <row r="57" spans="1:4" ht="15" customHeight="1" x14ac:dyDescent="0.25"/>
    <row r="58" spans="1:4" ht="15" customHeight="1" x14ac:dyDescent="0.25"/>
  </sheetData>
  <mergeCells count="2">
    <mergeCell ref="A7:D7"/>
    <mergeCell ref="A10:A11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91120-6662-428B-AE54-2101A2A3C427}">
  <sheetPr>
    <tabColor theme="9" tint="0.39997558519241921"/>
  </sheetPr>
  <dimension ref="A1:I637"/>
  <sheetViews>
    <sheetView view="pageBreakPreview" topLeftCell="A21" zoomScale="80" zoomScaleNormal="80" zoomScaleSheetLayoutView="80" workbookViewId="0">
      <selection activeCell="B45" sqref="B45"/>
    </sheetView>
  </sheetViews>
  <sheetFormatPr defaultColWidth="0" defaultRowHeight="0" customHeight="1" zeroHeight="1" x14ac:dyDescent="0.25"/>
  <cols>
    <col min="1" max="1" width="65.7109375" style="2" customWidth="1"/>
    <col min="2" max="2" width="13" style="2" customWidth="1"/>
    <col min="3" max="4" width="19.7109375" style="2" customWidth="1"/>
    <col min="5" max="16384" width="9.140625" style="2" hidden="1"/>
  </cols>
  <sheetData>
    <row r="1" spans="1:4" ht="15" x14ac:dyDescent="0.25">
      <c r="A1" s="1"/>
      <c r="B1" s="1"/>
      <c r="C1" s="1"/>
      <c r="D1" s="1"/>
    </row>
    <row r="2" spans="1:4" ht="15" x14ac:dyDescent="0.25">
      <c r="A2" s="1"/>
      <c r="B2" s="1"/>
      <c r="C2" s="1"/>
      <c r="D2" s="1"/>
    </row>
    <row r="3" spans="1:4" ht="15" x14ac:dyDescent="0.25">
      <c r="A3" s="1"/>
      <c r="B3" s="1"/>
      <c r="C3" s="1"/>
      <c r="D3" s="1"/>
    </row>
    <row r="4" spans="1:4" ht="15" x14ac:dyDescent="0.25">
      <c r="A4" s="1"/>
      <c r="B4" s="1"/>
      <c r="C4" s="1"/>
      <c r="D4" s="1"/>
    </row>
    <row r="5" spans="1:4" ht="15" x14ac:dyDescent="0.25">
      <c r="A5" s="1"/>
      <c r="B5" s="1"/>
      <c r="C5" s="1"/>
      <c r="D5" s="1"/>
    </row>
    <row r="6" spans="1:4" ht="15" x14ac:dyDescent="0.25">
      <c r="A6" s="1"/>
      <c r="B6" s="1"/>
      <c r="C6" s="1"/>
      <c r="D6" s="1"/>
    </row>
    <row r="7" spans="1:4" ht="15" x14ac:dyDescent="0.25">
      <c r="A7" s="118" t="str">
        <f>CONCATENATE("Промежуточный сокращенный консолидированный отчет о совокупном доходе за",IF(MONTH(C10)=12," год"," период"),", ")</f>
        <v xml:space="preserve">Промежуточный сокращенный консолидированный отчет о совокупном доходе за период, </v>
      </c>
      <c r="B7" s="118"/>
      <c r="C7" s="118"/>
      <c r="D7" s="118"/>
    </row>
    <row r="8" spans="1:4" ht="15" x14ac:dyDescent="0.25">
      <c r="A8" s="3" t="str">
        <f>CONCATENATE("закончившийся ",DAY(C10)," ",CHOOSE(MONTH(C10),"января","февраля","марта","апреля","мая","июня","июля","августа","сентября","октября","ноября","декабря")," ",YEAR(C10)," года")</f>
        <v>закончившийся 30 сентября 2024 года</v>
      </c>
      <c r="B8" s="3"/>
      <c r="C8" s="3"/>
      <c r="D8" s="3"/>
    </row>
    <row r="9" spans="1:4" ht="15" x14ac:dyDescent="0.25">
      <c r="A9" s="1"/>
      <c r="B9" s="1"/>
      <c r="C9" s="1"/>
      <c r="D9" s="1"/>
    </row>
    <row r="10" spans="1:4" ht="15" x14ac:dyDescent="0.25">
      <c r="A10" s="119" t="s">
        <v>1</v>
      </c>
      <c r="B10" s="4"/>
      <c r="C10" s="5">
        <v>45565</v>
      </c>
      <c r="D10" s="5">
        <f>IF((YEAR(C10)/4)=ROUND(YEAR(C10)/4,0),C10-366,C10-365)</f>
        <v>45199</v>
      </c>
    </row>
    <row r="11" spans="1:4" ht="15" x14ac:dyDescent="0.25">
      <c r="A11" s="119"/>
      <c r="B11" s="122" t="s">
        <v>123</v>
      </c>
      <c r="C11" s="6" t="s">
        <v>2</v>
      </c>
      <c r="D11" s="6" t="s">
        <v>2</v>
      </c>
    </row>
    <row r="12" spans="1:4" ht="30" x14ac:dyDescent="0.25">
      <c r="A12" s="11" t="s">
        <v>39</v>
      </c>
      <c r="B12" s="124">
        <v>20</v>
      </c>
      <c r="C12" s="30">
        <v>176850016</v>
      </c>
      <c r="D12" s="31">
        <v>135860009</v>
      </c>
    </row>
    <row r="13" spans="1:4" ht="15" x14ac:dyDescent="0.25">
      <c r="A13" s="11" t="s">
        <v>40</v>
      </c>
      <c r="B13" s="124">
        <v>20</v>
      </c>
      <c r="C13" s="30">
        <v>98369</v>
      </c>
      <c r="D13" s="31">
        <v>96480</v>
      </c>
    </row>
    <row r="14" spans="1:4" ht="15" x14ac:dyDescent="0.25">
      <c r="A14" s="8" t="s">
        <v>41</v>
      </c>
      <c r="B14" s="124">
        <v>20</v>
      </c>
      <c r="C14" s="30">
        <v>-114963935</v>
      </c>
      <c r="D14" s="32">
        <v>-98748977</v>
      </c>
    </row>
    <row r="15" spans="1:4" ht="15" x14ac:dyDescent="0.25">
      <c r="A15" s="14" t="s">
        <v>103</v>
      </c>
      <c r="B15" s="14"/>
      <c r="C15" s="33">
        <f>SUM(C12:C14)</f>
        <v>61984450</v>
      </c>
      <c r="D15" s="34">
        <f>SUM(D12:D14)</f>
        <v>37207512</v>
      </c>
    </row>
    <row r="16" spans="1:4" ht="15" x14ac:dyDescent="0.25">
      <c r="A16" s="11" t="s">
        <v>104</v>
      </c>
      <c r="B16" s="124">
        <v>27</v>
      </c>
      <c r="C16" s="35">
        <v>-23486518</v>
      </c>
      <c r="D16" s="32">
        <v>-17548347.794401817</v>
      </c>
    </row>
    <row r="17" spans="1:4" ht="15" x14ac:dyDescent="0.25">
      <c r="A17" s="7" t="s">
        <v>42</v>
      </c>
      <c r="B17" s="7"/>
      <c r="C17" s="36">
        <f>SUM(C15:C16)</f>
        <v>38497932</v>
      </c>
      <c r="D17" s="37">
        <f>SUM(D15:D16)</f>
        <v>19659164.205598183</v>
      </c>
    </row>
    <row r="18" spans="1:4" ht="15" x14ac:dyDescent="0.25">
      <c r="A18" s="8" t="s">
        <v>43</v>
      </c>
      <c r="B18" s="124">
        <v>21</v>
      </c>
      <c r="C18" s="30">
        <v>15390983</v>
      </c>
      <c r="D18" s="31">
        <v>15379308</v>
      </c>
    </row>
    <row r="19" spans="1:4" ht="15" x14ac:dyDescent="0.25">
      <c r="A19" s="8" t="s">
        <v>44</v>
      </c>
      <c r="B19" s="124">
        <v>21</v>
      </c>
      <c r="C19" s="30">
        <v>-8287749</v>
      </c>
      <c r="D19" s="31">
        <v>-2310631</v>
      </c>
    </row>
    <row r="20" spans="1:4" ht="15" x14ac:dyDescent="0.25">
      <c r="A20" s="8" t="s">
        <v>105</v>
      </c>
      <c r="B20" s="124">
        <v>22</v>
      </c>
      <c r="C20" s="30">
        <v>24904568</v>
      </c>
      <c r="D20" s="31">
        <v>16403682.794401815</v>
      </c>
    </row>
    <row r="21" spans="1:4" ht="15" x14ac:dyDescent="0.25">
      <c r="A21" s="11" t="s">
        <v>106</v>
      </c>
      <c r="B21" s="11"/>
      <c r="C21" s="30">
        <v>2301527</v>
      </c>
      <c r="D21" s="31">
        <v>3722050</v>
      </c>
    </row>
    <row r="22" spans="1:4" ht="45" x14ac:dyDescent="0.25">
      <c r="A22" s="11" t="s">
        <v>107</v>
      </c>
      <c r="B22" s="11"/>
      <c r="C22" s="30">
        <v>519663</v>
      </c>
      <c r="D22" s="38">
        <v>34836</v>
      </c>
    </row>
    <row r="23" spans="1:4" ht="30" x14ac:dyDescent="0.25">
      <c r="A23" s="11" t="s">
        <v>108</v>
      </c>
      <c r="B23" s="11"/>
      <c r="C23" s="30">
        <v>0</v>
      </c>
      <c r="D23" s="38">
        <v>136128</v>
      </c>
    </row>
    <row r="24" spans="1:4" ht="15" x14ac:dyDescent="0.25">
      <c r="A24" s="11" t="s">
        <v>45</v>
      </c>
      <c r="B24" s="11"/>
      <c r="C24" s="30">
        <v>2954918</v>
      </c>
      <c r="D24" s="38">
        <v>10864512</v>
      </c>
    </row>
    <row r="25" spans="1:4" ht="15" x14ac:dyDescent="0.25">
      <c r="A25" s="11" t="s">
        <v>109</v>
      </c>
      <c r="B25" s="124">
        <v>24</v>
      </c>
      <c r="C25" s="35">
        <v>3327200</v>
      </c>
      <c r="D25" s="32">
        <v>2065751</v>
      </c>
    </row>
    <row r="26" spans="1:4" ht="15" x14ac:dyDescent="0.25">
      <c r="A26" s="14" t="s">
        <v>46</v>
      </c>
      <c r="B26" s="124"/>
      <c r="C26" s="36">
        <f>SUM(C18:C25)</f>
        <v>41111110</v>
      </c>
      <c r="D26" s="37">
        <f>SUM(D18:D25)</f>
        <v>46295636.794401817</v>
      </c>
    </row>
    <row r="27" spans="1:4" ht="15" x14ac:dyDescent="0.25">
      <c r="A27" s="8" t="s">
        <v>47</v>
      </c>
      <c r="B27" s="124">
        <v>25</v>
      </c>
      <c r="C27" s="39">
        <v>-26442852</v>
      </c>
      <c r="D27" s="40">
        <v>-22751243</v>
      </c>
    </row>
    <row r="28" spans="1:4" ht="29.25" customHeight="1" x14ac:dyDescent="0.25">
      <c r="A28" s="11" t="s">
        <v>110</v>
      </c>
      <c r="B28" s="11"/>
      <c r="C28" s="30">
        <v>-44976</v>
      </c>
      <c r="D28" s="38">
        <v>-52847</v>
      </c>
    </row>
    <row r="29" spans="1:4" ht="45" x14ac:dyDescent="0.25">
      <c r="A29" s="11" t="s">
        <v>111</v>
      </c>
      <c r="B29" s="11"/>
      <c r="C29" s="39">
        <v>-2174279</v>
      </c>
      <c r="D29" s="40">
        <v>-3423121</v>
      </c>
    </row>
    <row r="30" spans="1:4" ht="15" x14ac:dyDescent="0.25">
      <c r="A30" s="11" t="s">
        <v>48</v>
      </c>
      <c r="B30" s="11"/>
      <c r="C30" s="39">
        <v>-3094097</v>
      </c>
      <c r="D30" s="40">
        <v>-1920478</v>
      </c>
    </row>
    <row r="31" spans="1:4" ht="15" x14ac:dyDescent="0.25">
      <c r="A31" s="14" t="s">
        <v>49</v>
      </c>
      <c r="B31" s="14"/>
      <c r="C31" s="33">
        <f>SUM(C27:C30)</f>
        <v>-31756204</v>
      </c>
      <c r="D31" s="34">
        <f>SUM(D27:D30)</f>
        <v>-28147689</v>
      </c>
    </row>
    <row r="32" spans="1:4" ht="15" x14ac:dyDescent="0.25">
      <c r="A32" s="14" t="s">
        <v>112</v>
      </c>
      <c r="B32" s="14"/>
      <c r="C32" s="30">
        <f>C17+C26+C31</f>
        <v>47852838</v>
      </c>
      <c r="D32" s="31">
        <f>D17+D26+D31</f>
        <v>37807112</v>
      </c>
    </row>
    <row r="33" spans="1:4" ht="15" x14ac:dyDescent="0.25">
      <c r="A33" s="8" t="s">
        <v>50</v>
      </c>
      <c r="B33" s="124">
        <v>26</v>
      </c>
      <c r="C33" s="30">
        <v>-4172306</v>
      </c>
      <c r="D33" s="31">
        <v>-4375826</v>
      </c>
    </row>
    <row r="34" spans="1:4" ht="15" x14ac:dyDescent="0.25">
      <c r="A34" s="14" t="s">
        <v>113</v>
      </c>
      <c r="B34" s="14"/>
      <c r="C34" s="41">
        <f>SUM(C32:C33)</f>
        <v>43680532</v>
      </c>
      <c r="D34" s="42">
        <f>SUM(D32:D33)</f>
        <v>33431286</v>
      </c>
    </row>
    <row r="35" spans="1:4" ht="15" x14ac:dyDescent="0.25">
      <c r="A35" s="14" t="s">
        <v>51</v>
      </c>
      <c r="B35" s="14"/>
      <c r="C35" s="43"/>
      <c r="D35" s="44"/>
    </row>
    <row r="36" spans="1:4" ht="30" x14ac:dyDescent="0.25">
      <c r="A36" s="17" t="s">
        <v>52</v>
      </c>
      <c r="B36" s="17"/>
      <c r="C36" s="30"/>
      <c r="D36" s="31"/>
    </row>
    <row r="37" spans="1:4" ht="30" customHeight="1" x14ac:dyDescent="0.25">
      <c r="A37" s="11" t="s">
        <v>53</v>
      </c>
      <c r="B37" s="11"/>
      <c r="C37" s="30">
        <v>3873561</v>
      </c>
      <c r="D37" s="38">
        <v>1691697</v>
      </c>
    </row>
    <row r="38" spans="1:4" ht="43.5" customHeight="1" x14ac:dyDescent="0.25">
      <c r="A38" s="11" t="s">
        <v>54</v>
      </c>
      <c r="B38" s="11"/>
      <c r="C38" s="30">
        <v>334952</v>
      </c>
      <c r="D38" s="38">
        <v>316032</v>
      </c>
    </row>
    <row r="39" spans="1:4" ht="45" x14ac:dyDescent="0.25">
      <c r="A39" s="11" t="s">
        <v>55</v>
      </c>
      <c r="B39" s="11"/>
      <c r="C39" s="45">
        <v>-519663</v>
      </c>
      <c r="D39" s="46">
        <v>-34836</v>
      </c>
    </row>
    <row r="40" spans="1:4" ht="15" x14ac:dyDescent="0.25">
      <c r="A40" s="14" t="s">
        <v>114</v>
      </c>
      <c r="B40" s="14"/>
      <c r="C40" s="41">
        <f>SUM(C37:C39)</f>
        <v>3688850</v>
      </c>
      <c r="D40" s="42">
        <f>SUM(D37:D39)</f>
        <v>1972893</v>
      </c>
    </row>
    <row r="41" spans="1:4" ht="15.75" thickBot="1" x14ac:dyDescent="0.3">
      <c r="A41" s="14" t="s">
        <v>115</v>
      </c>
      <c r="B41" s="14"/>
      <c r="C41" s="47">
        <f>C34+C40</f>
        <v>47369382</v>
      </c>
      <c r="D41" s="48">
        <f>D34+D40</f>
        <v>35404179</v>
      </c>
    </row>
    <row r="42" spans="1:4" ht="15.75" thickTop="1" x14ac:dyDescent="0.25">
      <c r="A42" s="14"/>
      <c r="B42" s="14"/>
      <c r="C42" s="14"/>
      <c r="D42" s="14"/>
    </row>
    <row r="43" spans="1:4" ht="15" x14ac:dyDescent="0.25">
      <c r="A43" s="14"/>
      <c r="B43" s="14"/>
      <c r="C43" s="14"/>
      <c r="D43" s="14"/>
    </row>
    <row r="44" spans="1:4" ht="15" x14ac:dyDescent="0.25">
      <c r="A44" s="14"/>
      <c r="B44" s="14"/>
      <c r="C44" s="14"/>
      <c r="D44" s="14"/>
    </row>
    <row r="45" spans="1:4" ht="15" x14ac:dyDescent="0.25">
      <c r="A45" s="27" t="s">
        <v>34</v>
      </c>
      <c r="B45" s="27"/>
      <c r="C45" s="27" t="s">
        <v>34</v>
      </c>
      <c r="D45" s="49"/>
    </row>
    <row r="46" spans="1:4" ht="15" x14ac:dyDescent="0.25">
      <c r="A46" s="28" t="s">
        <v>35</v>
      </c>
      <c r="B46" s="28"/>
      <c r="C46" s="28" t="s">
        <v>36</v>
      </c>
      <c r="D46" s="50"/>
    </row>
    <row r="47" spans="1:4" ht="15" x14ac:dyDescent="0.25">
      <c r="A47" s="29" t="s">
        <v>37</v>
      </c>
      <c r="B47" s="29"/>
      <c r="C47" s="28" t="s">
        <v>38</v>
      </c>
      <c r="D47" s="50"/>
    </row>
    <row r="48" spans="1:4" ht="15" x14ac:dyDescent="0.25">
      <c r="A48" s="1"/>
      <c r="B48" s="1"/>
      <c r="C48" s="1"/>
      <c r="D48" s="1"/>
    </row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637" spans="9:9" ht="0" hidden="1" customHeight="1" x14ac:dyDescent="0.25">
      <c r="I637" s="51">
        <f>Ф2_конс!C33</f>
        <v>-4172306</v>
      </c>
    </row>
  </sheetData>
  <mergeCells count="2">
    <mergeCell ref="A7:D7"/>
    <mergeCell ref="A10:A11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9A8A9-310D-401C-8F5B-684E410AD3AA}">
  <sheetPr>
    <tabColor theme="9" tint="0.39997558519241921"/>
  </sheetPr>
  <dimension ref="A1:F106"/>
  <sheetViews>
    <sheetView view="pageBreakPreview" topLeftCell="A22" zoomScale="80" zoomScaleNormal="80" zoomScaleSheetLayoutView="80" workbookViewId="0">
      <selection activeCell="B1" sqref="B1"/>
    </sheetView>
  </sheetViews>
  <sheetFormatPr defaultColWidth="0" defaultRowHeight="15" customHeight="1" zeroHeight="1" x14ac:dyDescent="0.25"/>
  <cols>
    <col min="1" max="1" width="83.7109375" style="54" bestFit="1" customWidth="1"/>
    <col min="2" max="2" width="11.42578125" style="54" customWidth="1"/>
    <col min="3" max="4" width="19.7109375" style="61" customWidth="1"/>
    <col min="5" max="5" width="2.140625" style="54" hidden="1" customWidth="1"/>
    <col min="6" max="6" width="10" style="54" hidden="1" customWidth="1"/>
    <col min="7" max="16384" width="9.140625" style="54" hidden="1"/>
  </cols>
  <sheetData>
    <row r="1" spans="1:5" ht="15" customHeight="1" x14ac:dyDescent="0.25">
      <c r="A1" s="52"/>
      <c r="B1" s="52"/>
      <c r="C1" s="53"/>
      <c r="D1" s="53"/>
    </row>
    <row r="2" spans="1:5" ht="15" customHeight="1" x14ac:dyDescent="0.25">
      <c r="A2" s="52"/>
      <c r="B2" s="52"/>
      <c r="C2" s="53"/>
      <c r="D2" s="53"/>
    </row>
    <row r="3" spans="1:5" x14ac:dyDescent="0.25">
      <c r="A3" s="52"/>
      <c r="B3" s="52"/>
      <c r="C3" s="53"/>
      <c r="D3" s="53"/>
    </row>
    <row r="4" spans="1:5" x14ac:dyDescent="0.25">
      <c r="A4" s="52"/>
      <c r="B4" s="52"/>
      <c r="C4" s="53"/>
      <c r="D4" s="53"/>
    </row>
    <row r="5" spans="1:5" x14ac:dyDescent="0.25">
      <c r="A5" s="52"/>
      <c r="B5" s="52"/>
      <c r="C5" s="53"/>
      <c r="D5" s="53"/>
    </row>
    <row r="6" spans="1:5" x14ac:dyDescent="0.25">
      <c r="A6" s="52"/>
      <c r="B6" s="52"/>
      <c r="C6" s="53"/>
      <c r="D6" s="53"/>
    </row>
    <row r="7" spans="1:5" x14ac:dyDescent="0.25">
      <c r="A7" s="120" t="str">
        <f>CONCATENATE("Промежуточный сокращенный консолидированный отчет о движении денежных средств за",IF(MONTH(C10)=12," год"," период"),", ")</f>
        <v xml:space="preserve">Промежуточный сокращенный консолидированный отчет о движении денежных средств за период, </v>
      </c>
      <c r="B7" s="120"/>
      <c r="C7" s="120"/>
      <c r="D7" s="120"/>
    </row>
    <row r="8" spans="1:5" x14ac:dyDescent="0.25">
      <c r="A8" s="120" t="str">
        <f>CONCATENATE("закончившийся ",DAY(C10)," ",CHOOSE(MONTH(C10),"января","февраля","марта","апреля","мая","июня","июля","августа","сентября","октября","ноября","декабря")," ",YEAR(C10)," года")</f>
        <v>закончившийся 30 сентября 2024 года</v>
      </c>
      <c r="B8" s="120"/>
      <c r="C8" s="120"/>
      <c r="D8" s="120"/>
      <c r="E8" s="55"/>
    </row>
    <row r="9" spans="1:5" x14ac:dyDescent="0.25">
      <c r="A9" s="56"/>
      <c r="B9" s="56"/>
      <c r="C9" s="55"/>
      <c r="D9" s="55"/>
      <c r="E9" s="55"/>
    </row>
    <row r="10" spans="1:5" x14ac:dyDescent="0.25">
      <c r="A10" s="57"/>
      <c r="B10" s="57"/>
      <c r="C10" s="5">
        <v>45565</v>
      </c>
      <c r="D10" s="5">
        <f>IF((YEAR(C10)/4)=ROUND(YEAR(C10)/4,0),C10-366,C10-365)</f>
        <v>45199</v>
      </c>
    </row>
    <row r="11" spans="1:5" x14ac:dyDescent="0.25">
      <c r="A11" s="58" t="s">
        <v>1</v>
      </c>
      <c r="B11" s="122" t="s">
        <v>123</v>
      </c>
      <c r="C11" s="59" t="s">
        <v>2</v>
      </c>
      <c r="D11" s="6" t="s">
        <v>2</v>
      </c>
    </row>
    <row r="12" spans="1:5" x14ac:dyDescent="0.25">
      <c r="A12" s="60" t="s">
        <v>56</v>
      </c>
      <c r="B12" s="60"/>
    </row>
    <row r="13" spans="1:5" x14ac:dyDescent="0.25">
      <c r="A13" s="62" t="s">
        <v>57</v>
      </c>
      <c r="B13" s="62"/>
      <c r="C13" s="63">
        <v>6033837</v>
      </c>
      <c r="D13" s="64">
        <v>2840242</v>
      </c>
    </row>
    <row r="14" spans="1:5" x14ac:dyDescent="0.25">
      <c r="A14" s="57" t="s">
        <v>58</v>
      </c>
      <c r="B14" s="57"/>
      <c r="C14" s="63">
        <v>1388432</v>
      </c>
      <c r="D14" s="64">
        <v>1303720</v>
      </c>
    </row>
    <row r="15" spans="1:5" ht="30" x14ac:dyDescent="0.25">
      <c r="A15" s="62" t="s">
        <v>59</v>
      </c>
      <c r="B15" s="62"/>
      <c r="C15" s="63">
        <v>15975519</v>
      </c>
      <c r="D15" s="64">
        <v>19347712</v>
      </c>
    </row>
    <row r="16" spans="1:5" ht="30" x14ac:dyDescent="0.25">
      <c r="A16" s="62" t="s">
        <v>60</v>
      </c>
      <c r="B16" s="62"/>
      <c r="C16" s="63">
        <v>3757597</v>
      </c>
      <c r="D16" s="64">
        <v>4735044</v>
      </c>
    </row>
    <row r="17" spans="1:4" x14ac:dyDescent="0.25">
      <c r="A17" s="62" t="s">
        <v>61</v>
      </c>
      <c r="B17" s="62"/>
      <c r="C17" s="63">
        <v>134521111</v>
      </c>
      <c r="D17" s="64">
        <v>89429978</v>
      </c>
    </row>
    <row r="18" spans="1:4" ht="30" x14ac:dyDescent="0.25">
      <c r="A18" s="62" t="s">
        <v>62</v>
      </c>
      <c r="B18" s="62"/>
      <c r="C18" s="63">
        <v>115220</v>
      </c>
      <c r="D18" s="64">
        <v>112447</v>
      </c>
    </row>
    <row r="19" spans="1:4" x14ac:dyDescent="0.25">
      <c r="A19" s="62" t="s">
        <v>63</v>
      </c>
      <c r="B19" s="62"/>
      <c r="C19" s="63">
        <v>-56290932</v>
      </c>
      <c r="D19" s="64">
        <v>-43512808</v>
      </c>
    </row>
    <row r="20" spans="1:4" x14ac:dyDescent="0.25">
      <c r="A20" s="62" t="s">
        <v>64</v>
      </c>
      <c r="B20" s="62"/>
      <c r="C20" s="63">
        <v>-1519856</v>
      </c>
      <c r="D20" s="64">
        <v>-312002</v>
      </c>
    </row>
    <row r="21" spans="1:4" x14ac:dyDescent="0.25">
      <c r="A21" s="62" t="s">
        <v>65</v>
      </c>
      <c r="B21" s="62"/>
      <c r="C21" s="63">
        <v>-1914447</v>
      </c>
      <c r="D21" s="64">
        <v>-2265010</v>
      </c>
    </row>
    <row r="22" spans="1:4" x14ac:dyDescent="0.25">
      <c r="A22" s="62" t="s">
        <v>66</v>
      </c>
      <c r="B22" s="62"/>
      <c r="C22" s="63">
        <v>-6183745</v>
      </c>
      <c r="D22" s="64">
        <v>-10314981</v>
      </c>
    </row>
    <row r="23" spans="1:4" x14ac:dyDescent="0.25">
      <c r="A23" s="62" t="s">
        <v>67</v>
      </c>
      <c r="B23" s="62"/>
      <c r="C23" s="63">
        <v>-18401906</v>
      </c>
      <c r="D23" s="64">
        <v>-17695541</v>
      </c>
    </row>
    <row r="24" spans="1:4" x14ac:dyDescent="0.25">
      <c r="A24" s="62" t="s">
        <v>68</v>
      </c>
      <c r="B24" s="62"/>
      <c r="C24" s="63">
        <v>-146263</v>
      </c>
      <c r="D24" s="64">
        <v>0</v>
      </c>
    </row>
    <row r="25" spans="1:4" x14ac:dyDescent="0.25">
      <c r="A25" s="62" t="s">
        <v>69</v>
      </c>
      <c r="B25" s="62"/>
      <c r="C25" s="63">
        <v>15147218</v>
      </c>
      <c r="D25" s="64">
        <v>15252236</v>
      </c>
    </row>
    <row r="26" spans="1:4" x14ac:dyDescent="0.25">
      <c r="A26" s="62" t="s">
        <v>70</v>
      </c>
      <c r="B26" s="62"/>
      <c r="C26" s="63">
        <v>-8291035</v>
      </c>
      <c r="D26" s="64">
        <v>-2308943</v>
      </c>
    </row>
    <row r="27" spans="1:4" x14ac:dyDescent="0.25">
      <c r="A27" s="57" t="s">
        <v>116</v>
      </c>
      <c r="B27" s="123">
        <v>22</v>
      </c>
      <c r="C27" s="63">
        <v>26119752</v>
      </c>
      <c r="D27" s="64">
        <v>20108924</v>
      </c>
    </row>
    <row r="28" spans="1:4" x14ac:dyDescent="0.25">
      <c r="A28" s="62" t="s">
        <v>71</v>
      </c>
      <c r="B28" s="62"/>
      <c r="C28" s="63">
        <v>2225289</v>
      </c>
      <c r="D28" s="64">
        <v>3933205</v>
      </c>
    </row>
    <row r="29" spans="1:4" x14ac:dyDescent="0.25">
      <c r="A29" s="62" t="s">
        <v>117</v>
      </c>
      <c r="B29" s="62"/>
      <c r="C29" s="63">
        <v>1993168</v>
      </c>
      <c r="D29" s="64">
        <v>1817076</v>
      </c>
    </row>
    <row r="30" spans="1:4" x14ac:dyDescent="0.25">
      <c r="A30" s="62" t="s">
        <v>72</v>
      </c>
      <c r="B30" s="62"/>
      <c r="C30" s="63">
        <v>-22602326</v>
      </c>
      <c r="D30" s="64">
        <v>-18624854</v>
      </c>
    </row>
    <row r="31" spans="1:4" ht="30" x14ac:dyDescent="0.25">
      <c r="A31" s="60" t="s">
        <v>73</v>
      </c>
      <c r="B31" s="60"/>
      <c r="C31" s="65">
        <f>SUM(C13:C30)</f>
        <v>91926633</v>
      </c>
      <c r="D31" s="66">
        <f>SUM(D13:D30)</f>
        <v>63846445</v>
      </c>
    </row>
    <row r="32" spans="1:4" x14ac:dyDescent="0.25">
      <c r="A32" s="60"/>
      <c r="B32" s="60"/>
      <c r="C32" s="63"/>
      <c r="D32" s="64"/>
    </row>
    <row r="33" spans="1:4" x14ac:dyDescent="0.25">
      <c r="A33" s="67" t="str">
        <f>IF(C35&gt;=0,IF(D35&gt;=0,IF(C37&gt;=0,IF(D37&gt;=0,IF(#REF!&gt;=0,IF(#REF!&gt;=0,"Чистое уменьшение в операционных активах","Чистое уменьшение/(увеличение) в операционных активах"),"Чистое уменьшение/(увеличение) в операционных активах"),"Чистое уменьшение/(увеличение) в операционных активах"),"Чистое уменьшение/(увеличение) в операционных активах"),"Чистое уменьшение/(увеличение) в операционных активах"),IF(D35&lt;=0,IF(C37&lt;=0,IF(D37&lt;=0,IF(#REF!&lt;=0,IF(#REF!&lt;=0,"Чистое увеличение в операционных активах","Чистое (увеличение)/уменьшение в операционных активах"),"Чистое (увеличение)/уменьшение в операционных активах"),"Чистое (увеличение)/уменьшение в операционных активах"),"Чистое (увеличение)/уменьшение в операционных активах"),"Чистое (увеличение)/уменьшение в операционных активах"))</f>
        <v>Чистое (увеличение)/уменьшение в операционных активах</v>
      </c>
      <c r="B33" s="67"/>
      <c r="C33" s="68"/>
      <c r="D33" s="69"/>
    </row>
    <row r="34" spans="1:4" x14ac:dyDescent="0.25">
      <c r="A34" s="62" t="s">
        <v>6</v>
      </c>
      <c r="B34" s="62"/>
      <c r="C34" s="68">
        <v>33417</v>
      </c>
      <c r="D34" s="69">
        <v>-2133394</v>
      </c>
    </row>
    <row r="35" spans="1:4" x14ac:dyDescent="0.25">
      <c r="A35" s="62" t="s">
        <v>7</v>
      </c>
      <c r="B35" s="62"/>
      <c r="C35" s="68">
        <v>-2183235</v>
      </c>
      <c r="D35" s="69">
        <v>14035775</v>
      </c>
    </row>
    <row r="36" spans="1:4" x14ac:dyDescent="0.25">
      <c r="A36" s="62" t="s">
        <v>9</v>
      </c>
      <c r="B36" s="62"/>
      <c r="C36" s="68">
        <v>0</v>
      </c>
      <c r="D36" s="69">
        <v>89</v>
      </c>
    </row>
    <row r="37" spans="1:4" x14ac:dyDescent="0.25">
      <c r="A37" s="62" t="s">
        <v>11</v>
      </c>
      <c r="B37" s="62"/>
      <c r="C37" s="68">
        <v>-153501232</v>
      </c>
      <c r="D37" s="69">
        <v>-46427786</v>
      </c>
    </row>
    <row r="38" spans="1:4" x14ac:dyDescent="0.25">
      <c r="A38" s="62" t="s">
        <v>16</v>
      </c>
      <c r="B38" s="62"/>
      <c r="C38" s="68">
        <v>2626226</v>
      </c>
      <c r="D38" s="69">
        <v>10319600</v>
      </c>
    </row>
    <row r="39" spans="1:4" x14ac:dyDescent="0.25">
      <c r="A39" s="67" t="str">
        <f>IF(C40&gt;=0,IF(D40&gt;=0,IF(C41&gt;=0,IF(D41&gt;=0,IF(C42&gt;=0,IF(D42&gt;=0,IF(C43&gt;=0,IF(D43&gt;=0,"Чистое увеличение в операционных обязательствах","Чистое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обязательствах"),IF(D40&lt;=0,IF(C41&lt;=0,IF(D41&lt;=0,IF(C42&lt;=0,IF(D42&lt;=0,IF(C43&lt;=0,IF(D43&lt;=0,"Чистое уменьшение в операционных обязательствах","Чистое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обязательствах"))</f>
        <v>Чистое увеличение/(уменьшение) в операционных обязательствах</v>
      </c>
      <c r="B39" s="67"/>
      <c r="C39" s="63"/>
      <c r="D39" s="64"/>
    </row>
    <row r="40" spans="1:4" x14ac:dyDescent="0.25">
      <c r="A40" s="62" t="s">
        <v>19</v>
      </c>
      <c r="B40" s="62"/>
      <c r="C40" s="63">
        <v>60646849</v>
      </c>
      <c r="D40" s="64">
        <v>-197623878</v>
      </c>
    </row>
    <row r="41" spans="1:4" x14ac:dyDescent="0.25">
      <c r="A41" s="62" t="s">
        <v>20</v>
      </c>
      <c r="B41" s="62"/>
      <c r="C41" s="63">
        <v>-518625</v>
      </c>
      <c r="D41" s="64">
        <v>-29947330</v>
      </c>
    </row>
    <row r="42" spans="1:4" x14ac:dyDescent="0.25">
      <c r="A42" s="62" t="s">
        <v>74</v>
      </c>
      <c r="B42" s="62"/>
      <c r="C42" s="63">
        <v>-81095098</v>
      </c>
      <c r="D42" s="64">
        <v>-28537234</v>
      </c>
    </row>
    <row r="43" spans="1:4" x14ac:dyDescent="0.25">
      <c r="A43" s="62" t="s">
        <v>26</v>
      </c>
      <c r="B43" s="62"/>
      <c r="C43" s="63">
        <v>985789</v>
      </c>
      <c r="D43" s="64">
        <v>1155445</v>
      </c>
    </row>
    <row r="44" spans="1:4" ht="30" x14ac:dyDescent="0.25">
      <c r="A44" s="60" t="s">
        <v>118</v>
      </c>
      <c r="B44" s="60"/>
      <c r="C44" s="65">
        <f>SUM(C31:C43)</f>
        <v>-81079276</v>
      </c>
      <c r="D44" s="66">
        <f>SUM(D31:D43)</f>
        <v>-215312268</v>
      </c>
    </row>
    <row r="45" spans="1:4" x14ac:dyDescent="0.25">
      <c r="A45" s="60"/>
      <c r="B45" s="60"/>
      <c r="C45" s="63"/>
      <c r="D45" s="64"/>
    </row>
    <row r="46" spans="1:4" x14ac:dyDescent="0.25">
      <c r="A46" s="62" t="s">
        <v>75</v>
      </c>
      <c r="B46" s="62"/>
      <c r="C46" s="63">
        <v>-4471</v>
      </c>
      <c r="D46" s="64">
        <v>-2280</v>
      </c>
    </row>
    <row r="47" spans="1:4" x14ac:dyDescent="0.25">
      <c r="A47" s="60" t="s">
        <v>119</v>
      </c>
      <c r="B47" s="60"/>
      <c r="C47" s="70">
        <f>SUM(C44:C46)</f>
        <v>-81083747</v>
      </c>
      <c r="D47" s="71">
        <f>SUM(D44:D46)</f>
        <v>-215314548</v>
      </c>
    </row>
    <row r="48" spans="1:4" x14ac:dyDescent="0.25">
      <c r="A48" s="60"/>
      <c r="B48" s="60"/>
      <c r="C48" s="63"/>
      <c r="D48" s="64"/>
    </row>
    <row r="49" spans="1:4" x14ac:dyDescent="0.25">
      <c r="A49" s="60" t="s">
        <v>76</v>
      </c>
      <c r="B49" s="60"/>
      <c r="C49" s="68"/>
      <c r="D49" s="69"/>
    </row>
    <row r="50" spans="1:4" x14ac:dyDescent="0.25">
      <c r="A50" s="62" t="s">
        <v>77</v>
      </c>
      <c r="B50" s="62"/>
      <c r="C50" s="63">
        <v>-446822</v>
      </c>
      <c r="D50" s="64">
        <v>-1481595</v>
      </c>
    </row>
    <row r="51" spans="1:4" x14ac:dyDescent="0.25">
      <c r="A51" s="62" t="s">
        <v>78</v>
      </c>
      <c r="B51" s="62"/>
      <c r="C51" s="63">
        <v>-677295</v>
      </c>
      <c r="D51" s="64">
        <v>-356665</v>
      </c>
    </row>
    <row r="52" spans="1:4" x14ac:dyDescent="0.25">
      <c r="A52" s="62" t="s">
        <v>79</v>
      </c>
      <c r="B52" s="62"/>
      <c r="C52" s="63">
        <v>178571</v>
      </c>
      <c r="D52" s="64">
        <v>0</v>
      </c>
    </row>
    <row r="53" spans="1:4" ht="30" x14ac:dyDescent="0.25">
      <c r="A53" s="62" t="s">
        <v>80</v>
      </c>
      <c r="B53" s="62"/>
      <c r="C53" s="63">
        <v>-404030641</v>
      </c>
      <c r="D53" s="64">
        <v>-1182883546</v>
      </c>
    </row>
    <row r="54" spans="1:4" ht="30" x14ac:dyDescent="0.25">
      <c r="A54" s="62" t="s">
        <v>81</v>
      </c>
      <c r="B54" s="62"/>
      <c r="C54" s="63">
        <v>361978697</v>
      </c>
      <c r="D54" s="64">
        <v>1217362304</v>
      </c>
    </row>
    <row r="55" spans="1:4" ht="30" x14ac:dyDescent="0.25">
      <c r="A55" s="62" t="s">
        <v>82</v>
      </c>
      <c r="B55" s="62"/>
      <c r="C55" s="63">
        <v>-542173</v>
      </c>
      <c r="D55" s="64">
        <v>-175677872</v>
      </c>
    </row>
    <row r="56" spans="1:4" ht="30" x14ac:dyDescent="0.25">
      <c r="A56" s="62" t="s">
        <v>83</v>
      </c>
      <c r="B56" s="62"/>
      <c r="C56" s="63">
        <v>38685384</v>
      </c>
      <c r="D56" s="64">
        <v>187699012</v>
      </c>
    </row>
    <row r="57" spans="1:4" ht="16.5" customHeight="1" x14ac:dyDescent="0.25">
      <c r="A57" s="60" t="s">
        <v>120</v>
      </c>
      <c r="B57" s="60"/>
      <c r="C57" s="70">
        <f>SUM(C50:C56)</f>
        <v>-4854279</v>
      </c>
      <c r="D57" s="71">
        <f>SUM(D50:D56)</f>
        <v>44661638</v>
      </c>
    </row>
    <row r="58" spans="1:4" x14ac:dyDescent="0.25">
      <c r="A58" s="60"/>
      <c r="B58" s="60"/>
      <c r="C58" s="63"/>
      <c r="D58" s="64"/>
    </row>
    <row r="59" spans="1:4" x14ac:dyDescent="0.25">
      <c r="A59" s="60" t="s">
        <v>84</v>
      </c>
      <c r="B59" s="60"/>
      <c r="C59" s="68"/>
      <c r="D59" s="69"/>
    </row>
    <row r="60" spans="1:4" x14ac:dyDescent="0.25">
      <c r="A60" s="62" t="s">
        <v>85</v>
      </c>
      <c r="B60" s="62"/>
      <c r="C60" s="63">
        <v>111005104</v>
      </c>
      <c r="D60" s="64">
        <v>19273659</v>
      </c>
    </row>
    <row r="61" spans="1:4" x14ac:dyDescent="0.25">
      <c r="A61" s="62" t="s">
        <v>86</v>
      </c>
      <c r="B61" s="62"/>
      <c r="C61" s="63">
        <v>-56217331</v>
      </c>
      <c r="D61" s="64">
        <v>0</v>
      </c>
    </row>
    <row r="62" spans="1:4" x14ac:dyDescent="0.25">
      <c r="A62" s="62" t="s">
        <v>87</v>
      </c>
      <c r="B62" s="62"/>
      <c r="C62" s="63">
        <v>16656523</v>
      </c>
      <c r="D62" s="64">
        <v>12936265</v>
      </c>
    </row>
    <row r="63" spans="1:4" x14ac:dyDescent="0.25">
      <c r="A63" s="62" t="s">
        <v>88</v>
      </c>
      <c r="B63" s="62"/>
      <c r="C63" s="63">
        <v>-16661522</v>
      </c>
      <c r="D63" s="64">
        <v>-13435146</v>
      </c>
    </row>
    <row r="64" spans="1:4" x14ac:dyDescent="0.25">
      <c r="A64" s="62" t="s">
        <v>89</v>
      </c>
      <c r="B64" s="62"/>
      <c r="C64" s="63">
        <v>-24749726</v>
      </c>
      <c r="D64" s="64">
        <v>-19111281</v>
      </c>
    </row>
    <row r="65" spans="1:5" x14ac:dyDescent="0.25">
      <c r="A65" s="72" t="s">
        <v>90</v>
      </c>
      <c r="B65" s="72"/>
      <c r="C65" s="63">
        <v>-257316</v>
      </c>
      <c r="D65" s="64">
        <v>-813649</v>
      </c>
    </row>
    <row r="66" spans="1:5" ht="30" x14ac:dyDescent="0.25">
      <c r="A66" s="60" t="s">
        <v>121</v>
      </c>
      <c r="B66" s="60"/>
      <c r="C66" s="65">
        <f>SUM(C60:C65)</f>
        <v>29775732</v>
      </c>
      <c r="D66" s="66">
        <f>SUM(D60:D65)</f>
        <v>-1150152</v>
      </c>
    </row>
    <row r="67" spans="1:5" x14ac:dyDescent="0.25">
      <c r="A67" s="62" t="s">
        <v>91</v>
      </c>
      <c r="B67" s="62"/>
      <c r="C67" s="73">
        <v>7430089</v>
      </c>
      <c r="D67" s="74">
        <v>-15632070</v>
      </c>
    </row>
    <row r="68" spans="1:5" x14ac:dyDescent="0.25">
      <c r="A68" s="62" t="s">
        <v>92</v>
      </c>
      <c r="B68" s="62"/>
      <c r="C68" s="73">
        <v>5479</v>
      </c>
      <c r="D68" s="74">
        <v>-218253</v>
      </c>
    </row>
    <row r="69" spans="1:5" x14ac:dyDescent="0.25">
      <c r="A69" s="60" t="s">
        <v>122</v>
      </c>
      <c r="B69" s="60"/>
      <c r="C69" s="65">
        <f>SUM(C68,C67,C66,C57,C47)</f>
        <v>-48726726</v>
      </c>
      <c r="D69" s="66">
        <f>SUM(D68,D67,D66,D57,D47)</f>
        <v>-187653385</v>
      </c>
    </row>
    <row r="70" spans="1:5" x14ac:dyDescent="0.25">
      <c r="A70" s="62" t="str">
        <f>CONCATENATE("Денежные средства и их эквиваленты, на начало отчётного",IF(MONTH(Ф1_конс!C10)=12," года"," периода"))</f>
        <v>Денежные средства и их эквиваленты, на начало отчётного периода</v>
      </c>
      <c r="B70" s="123">
        <v>5</v>
      </c>
      <c r="C70" s="75">
        <v>359164683</v>
      </c>
      <c r="D70" s="76">
        <v>374507746</v>
      </c>
    </row>
    <row r="71" spans="1:5" ht="15.75" thickBot="1" x14ac:dyDescent="0.3">
      <c r="A71" s="60" t="str">
        <f>CONCATENATE("Денежные средства и их эквиваленты, на конец отчётного",IF(MONTH(Ф1_конс!C10)=12," года"," периода"))</f>
        <v>Денежные средства и их эквиваленты, на конец отчётного периода</v>
      </c>
      <c r="B71" s="123">
        <v>5</v>
      </c>
      <c r="C71" s="77">
        <f>SUM(C69:C70)</f>
        <v>310437957</v>
      </c>
      <c r="D71" s="78">
        <f>SUM(D69:D70)</f>
        <v>186854361</v>
      </c>
    </row>
    <row r="72" spans="1:5" ht="15.75" thickTop="1" x14ac:dyDescent="0.25">
      <c r="A72" s="79"/>
      <c r="B72" s="79"/>
      <c r="C72" s="80"/>
      <c r="D72" s="80"/>
    </row>
    <row r="73" spans="1:5" x14ac:dyDescent="0.25">
      <c r="A73" s="79"/>
      <c r="B73" s="79"/>
      <c r="C73" s="80"/>
      <c r="D73" s="80"/>
    </row>
    <row r="74" spans="1:5" x14ac:dyDescent="0.25">
      <c r="A74" s="81" t="s">
        <v>93</v>
      </c>
      <c r="B74" s="81"/>
      <c r="C74" s="82" t="s">
        <v>93</v>
      </c>
      <c r="E74" s="83"/>
    </row>
    <row r="75" spans="1:5" x14ac:dyDescent="0.25">
      <c r="A75" s="28" t="s">
        <v>35</v>
      </c>
      <c r="B75" s="28"/>
      <c r="C75" s="84" t="s">
        <v>36</v>
      </c>
      <c r="D75" s="85"/>
      <c r="E75" s="86"/>
    </row>
    <row r="76" spans="1:5" x14ac:dyDescent="0.25">
      <c r="A76" s="84" t="s">
        <v>37</v>
      </c>
      <c r="B76" s="84"/>
      <c r="C76" s="84" t="s">
        <v>38</v>
      </c>
      <c r="D76" s="85"/>
      <c r="E76" s="86"/>
    </row>
    <row r="77" spans="1:5" ht="15.75" hidden="1" customHeight="1" x14ac:dyDescent="0.25">
      <c r="C77" s="87"/>
      <c r="D77" s="87"/>
      <c r="E77" s="88"/>
    </row>
    <row r="78" spans="1:5" ht="15.75" hidden="1" customHeight="1" x14ac:dyDescent="0.25">
      <c r="E78" s="56"/>
    </row>
    <row r="79" spans="1:5" ht="15.75" hidden="1" customHeight="1" x14ac:dyDescent="0.25"/>
    <row r="80" spans="1:5" ht="15.75" hidden="1" customHeight="1" x14ac:dyDescent="0.25"/>
    <row r="81" spans="1:4" ht="15.75" hidden="1" customHeight="1" x14ac:dyDescent="0.25">
      <c r="A81" s="89"/>
      <c r="B81" s="89"/>
      <c r="C81" s="80"/>
      <c r="D81" s="80"/>
    </row>
    <row r="82" spans="1:4" ht="15.75" hidden="1" customHeight="1" x14ac:dyDescent="0.25">
      <c r="C82" s="54"/>
      <c r="D82" s="54"/>
    </row>
    <row r="83" spans="1:4" ht="15.75" hidden="1" customHeight="1" x14ac:dyDescent="0.25">
      <c r="C83" s="54"/>
      <c r="D83" s="54"/>
    </row>
    <row r="84" spans="1:4" ht="15.75" hidden="1" customHeight="1" x14ac:dyDescent="0.25">
      <c r="C84" s="54"/>
      <c r="D84" s="54"/>
    </row>
    <row r="85" spans="1:4" ht="15" hidden="1" customHeight="1" x14ac:dyDescent="0.25">
      <c r="C85" s="54"/>
      <c r="D85" s="54"/>
    </row>
    <row r="86" spans="1:4" ht="15" hidden="1" customHeight="1" x14ac:dyDescent="0.25">
      <c r="C86" s="54"/>
      <c r="D86" s="54"/>
    </row>
    <row r="87" spans="1:4" ht="15" hidden="1" customHeight="1" x14ac:dyDescent="0.25">
      <c r="C87" s="54"/>
      <c r="D87" s="54"/>
    </row>
    <row r="88" spans="1:4" ht="15" hidden="1" customHeight="1" x14ac:dyDescent="0.25">
      <c r="C88" s="54"/>
      <c r="D88" s="54"/>
    </row>
    <row r="89" spans="1:4" ht="15" hidden="1" customHeight="1" x14ac:dyDescent="0.25">
      <c r="C89" s="54"/>
      <c r="D89" s="54"/>
    </row>
    <row r="90" spans="1:4" ht="15" hidden="1" customHeight="1" x14ac:dyDescent="0.25">
      <c r="C90" s="54"/>
      <c r="D90" s="54"/>
    </row>
    <row r="91" spans="1:4" ht="15" hidden="1" customHeight="1" x14ac:dyDescent="0.25">
      <c r="C91" s="54"/>
      <c r="D91" s="54"/>
    </row>
    <row r="92" spans="1:4" ht="15" hidden="1" customHeight="1" x14ac:dyDescent="0.25">
      <c r="C92" s="54"/>
      <c r="D92" s="54"/>
    </row>
    <row r="93" spans="1:4" ht="15" hidden="1" customHeight="1" x14ac:dyDescent="0.25">
      <c r="C93" s="54"/>
      <c r="D93" s="54"/>
    </row>
    <row r="94" spans="1:4" ht="15" hidden="1" customHeight="1" x14ac:dyDescent="0.25">
      <c r="C94" s="54"/>
      <c r="D94" s="54"/>
    </row>
    <row r="95" spans="1:4" ht="15" customHeight="1" x14ac:dyDescent="0.25">
      <c r="C95" s="54"/>
      <c r="D95" s="54"/>
    </row>
    <row r="96" spans="1:4" ht="15" customHeight="1" x14ac:dyDescent="0.25">
      <c r="C96" s="54"/>
      <c r="D96" s="54"/>
    </row>
    <row r="97" spans="3:4" ht="15" customHeight="1" x14ac:dyDescent="0.25">
      <c r="C97" s="54"/>
      <c r="D97" s="54"/>
    </row>
    <row r="98" spans="3:4" ht="15" customHeight="1" x14ac:dyDescent="0.25">
      <c r="C98" s="54"/>
      <c r="D98" s="54"/>
    </row>
    <row r="101" spans="3:4" ht="15" customHeight="1" x14ac:dyDescent="0.25"/>
    <row r="102" spans="3:4" ht="15" customHeight="1" x14ac:dyDescent="0.25"/>
    <row r="103" spans="3:4" ht="15" customHeight="1" x14ac:dyDescent="0.25"/>
    <row r="104" spans="3:4" ht="15" customHeight="1" x14ac:dyDescent="0.25"/>
    <row r="105" spans="3:4" ht="15" customHeight="1" x14ac:dyDescent="0.25"/>
    <row r="106" spans="3:4" ht="15" customHeight="1" x14ac:dyDescent="0.25"/>
  </sheetData>
  <mergeCells count="2">
    <mergeCell ref="A7:D7"/>
    <mergeCell ref="A8:D8"/>
  </mergeCells>
  <printOptions horizontalCentered="1"/>
  <pageMargins left="0.25" right="0.25" top="0.75" bottom="0.75" header="0.3" footer="0.3"/>
  <pageSetup paperSize="9" scale="52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1B7E-3D8E-4012-9B2E-48895637006B}">
  <sheetPr>
    <tabColor theme="9" tint="0.39997558519241921"/>
  </sheetPr>
  <dimension ref="A1:IE59"/>
  <sheetViews>
    <sheetView view="pageBreakPreview" topLeftCell="A4" zoomScale="85" zoomScaleNormal="80" zoomScaleSheetLayoutView="85" workbookViewId="0">
      <selection activeCell="A17" sqref="A17"/>
    </sheetView>
  </sheetViews>
  <sheetFormatPr defaultColWidth="0" defaultRowHeight="0" customHeight="1" zeroHeight="1" x14ac:dyDescent="0.25"/>
  <cols>
    <col min="1" max="1" width="65.7109375" style="90" customWidth="1"/>
    <col min="2" max="7" width="18.7109375" style="91" customWidth="1"/>
    <col min="8" max="236" width="11.42578125" style="90" hidden="1" customWidth="1"/>
    <col min="237" max="237" width="3.7109375" style="90" hidden="1" customWidth="1"/>
    <col min="238" max="239" width="92.140625" style="90" hidden="1" customWidth="1"/>
    <col min="240" max="16384" width="19.5703125" style="90" hidden="1"/>
  </cols>
  <sheetData>
    <row r="1" spans="1:7" ht="15" x14ac:dyDescent="0.25">
      <c r="C1" s="1"/>
    </row>
    <row r="2" spans="1:7" ht="15" x14ac:dyDescent="0.25">
      <c r="C2" s="1"/>
    </row>
    <row r="3" spans="1:7" ht="15" x14ac:dyDescent="0.25">
      <c r="C3" s="1"/>
    </row>
    <row r="4" spans="1:7" ht="15" x14ac:dyDescent="0.25">
      <c r="A4" s="121"/>
      <c r="B4" s="121"/>
      <c r="C4" s="121"/>
    </row>
    <row r="5" spans="1:7" ht="15" x14ac:dyDescent="0.25">
      <c r="A5" s="92"/>
      <c r="B5" s="93"/>
      <c r="C5" s="93"/>
    </row>
    <row r="6" spans="1:7" ht="15" x14ac:dyDescent="0.25">
      <c r="A6" s="92"/>
      <c r="B6" s="93"/>
      <c r="C6" s="93"/>
    </row>
    <row r="7" spans="1:7" ht="15" x14ac:dyDescent="0.25">
      <c r="A7" s="94" t="s">
        <v>102</v>
      </c>
      <c r="B7" s="95"/>
      <c r="C7" s="95"/>
      <c r="D7" s="95"/>
      <c r="E7" s="95"/>
      <c r="F7" s="95"/>
      <c r="G7" s="95"/>
    </row>
    <row r="8" spans="1:7" ht="15" x14ac:dyDescent="0.25">
      <c r="A8" s="94"/>
      <c r="B8" s="95"/>
      <c r="C8" s="95"/>
      <c r="D8" s="95"/>
      <c r="E8" s="95"/>
      <c r="F8" s="95"/>
      <c r="G8" s="95"/>
    </row>
    <row r="9" spans="1:7" ht="75" x14ac:dyDescent="0.25">
      <c r="A9" s="96" t="s">
        <v>1</v>
      </c>
      <c r="B9" s="97" t="s">
        <v>29</v>
      </c>
      <c r="C9" s="97" t="s">
        <v>94</v>
      </c>
      <c r="D9" s="97" t="s">
        <v>95</v>
      </c>
      <c r="E9" s="98" t="s">
        <v>96</v>
      </c>
      <c r="F9" s="97" t="s">
        <v>31</v>
      </c>
      <c r="G9" s="97" t="s">
        <v>97</v>
      </c>
    </row>
    <row r="10" spans="1:7" ht="15" x14ac:dyDescent="0.25">
      <c r="A10" s="99" t="s">
        <v>98</v>
      </c>
      <c r="B10" s="100">
        <v>222554069</v>
      </c>
      <c r="C10" s="100">
        <v>162306</v>
      </c>
      <c r="D10" s="100">
        <v>6935348</v>
      </c>
      <c r="E10" s="100">
        <v>-10672079</v>
      </c>
      <c r="F10" s="100">
        <v>-55874867</v>
      </c>
      <c r="G10" s="100">
        <f>SUM(B10:F10)</f>
        <v>163104777</v>
      </c>
    </row>
    <row r="11" spans="1:7" ht="15" x14ac:dyDescent="0.25">
      <c r="A11" s="101" t="str">
        <f>CONCATENATE("Прибыль за",IF(MONTH(Ф1_конс!C10)=12," год"," период"))</f>
        <v>Прибыль за период</v>
      </c>
      <c r="B11" s="102">
        <v>0</v>
      </c>
      <c r="C11" s="102">
        <v>0</v>
      </c>
      <c r="D11" s="102">
        <v>0</v>
      </c>
      <c r="E11" s="102">
        <v>0</v>
      </c>
      <c r="F11" s="103">
        <f>Ф2_конс!C34</f>
        <v>43680532</v>
      </c>
      <c r="G11" s="102">
        <f>SUM(B11:F11)</f>
        <v>43680532</v>
      </c>
    </row>
    <row r="12" spans="1:7" ht="15" x14ac:dyDescent="0.25">
      <c r="A12" s="104" t="str">
        <f>CONCATENATE("Прочий совокупный доход за",IF(MONTH(Ф1_конс!C10)=12," год"," период"))</f>
        <v>Прочий совокупный доход за период</v>
      </c>
      <c r="B12" s="102"/>
      <c r="C12" s="102"/>
      <c r="D12" s="102"/>
      <c r="E12" s="102"/>
      <c r="F12" s="102"/>
      <c r="G12" s="102"/>
    </row>
    <row r="13" spans="1:7" ht="30" x14ac:dyDescent="0.25">
      <c r="A13" s="101" t="s">
        <v>99</v>
      </c>
      <c r="B13" s="102">
        <v>0</v>
      </c>
      <c r="C13" s="102">
        <v>0</v>
      </c>
      <c r="D13" s="102">
        <v>0</v>
      </c>
      <c r="E13" s="102">
        <f>Ф2_конс!C37</f>
        <v>3873561</v>
      </c>
      <c r="F13" s="102">
        <v>0</v>
      </c>
      <c r="G13" s="102">
        <f t="shared" ref="G13:G18" si="0">SUM(B13:F13)</f>
        <v>3873561</v>
      </c>
    </row>
    <row r="14" spans="1:7" ht="45" x14ac:dyDescent="0.25">
      <c r="A14" s="101" t="s">
        <v>54</v>
      </c>
      <c r="B14" s="102">
        <v>0</v>
      </c>
      <c r="C14" s="102">
        <v>0</v>
      </c>
      <c r="D14" s="102">
        <v>0</v>
      </c>
      <c r="E14" s="102">
        <f>Ф2_конс!C38</f>
        <v>334952</v>
      </c>
      <c r="F14" s="102">
        <v>0</v>
      </c>
      <c r="G14" s="102">
        <f t="shared" si="0"/>
        <v>334952</v>
      </c>
    </row>
    <row r="15" spans="1:7" ht="45" x14ac:dyDescent="0.25">
      <c r="A15" s="101" t="s">
        <v>55</v>
      </c>
      <c r="B15" s="102">
        <v>0</v>
      </c>
      <c r="C15" s="102">
        <v>0</v>
      </c>
      <c r="D15" s="102">
        <v>0</v>
      </c>
      <c r="E15" s="102">
        <f>Ф2_конс!C39</f>
        <v>-519663</v>
      </c>
      <c r="F15" s="102">
        <v>0</v>
      </c>
      <c r="G15" s="102">
        <f t="shared" si="0"/>
        <v>-519663</v>
      </c>
    </row>
    <row r="16" spans="1:7" ht="15" x14ac:dyDescent="0.25">
      <c r="A16" s="99" t="str">
        <f>CONCATENATE("Итого совокупный доход за",IF(MONTH(Ф1_конс!C10)=12," год"," период"))</f>
        <v>Итого совокупный доход за период</v>
      </c>
      <c r="B16" s="105">
        <f>SUM(B11:B15)</f>
        <v>0</v>
      </c>
      <c r="C16" s="105">
        <f>SUM(C11:C15)</f>
        <v>0</v>
      </c>
      <c r="D16" s="105">
        <f>SUM(D11:D15)</f>
        <v>0</v>
      </c>
      <c r="E16" s="105">
        <f>SUM(E11:E15)</f>
        <v>3688850</v>
      </c>
      <c r="F16" s="105">
        <f>SUM(F11:F15)</f>
        <v>43680532</v>
      </c>
      <c r="G16" s="106">
        <f t="shared" si="0"/>
        <v>47369382</v>
      </c>
    </row>
    <row r="17" spans="1:7" ht="15" x14ac:dyDescent="0.25">
      <c r="A17" s="101" t="s">
        <v>100</v>
      </c>
      <c r="B17" s="105">
        <v>0</v>
      </c>
      <c r="C17" s="105">
        <v>0</v>
      </c>
      <c r="D17" s="105">
        <v>0</v>
      </c>
      <c r="E17" s="105">
        <v>0</v>
      </c>
      <c r="F17" s="105">
        <v>7372841</v>
      </c>
      <c r="G17" s="102">
        <f t="shared" si="0"/>
        <v>7372841</v>
      </c>
    </row>
    <row r="18" spans="1:7" ht="15" x14ac:dyDescent="0.25">
      <c r="A18" s="101" t="s">
        <v>101</v>
      </c>
      <c r="B18" s="107">
        <v>0</v>
      </c>
      <c r="C18" s="107">
        <v>0</v>
      </c>
      <c r="D18" s="107">
        <v>0</v>
      </c>
      <c r="E18" s="107">
        <v>0</v>
      </c>
      <c r="F18" s="107">
        <v>-24749726</v>
      </c>
      <c r="G18" s="107">
        <f t="shared" si="0"/>
        <v>-24749726</v>
      </c>
    </row>
    <row r="19" spans="1:7" ht="15.75" thickBot="1" x14ac:dyDescent="0.3">
      <c r="A19" s="99" t="str">
        <f>CONCATENATE(CONCATENATE(DAY(Ф1_конс!C10)," ",CHOOSE(MONTH(Ф1_конс!C10),"января","февраля","марта","апреля","мая","июня","июля","августа","сентября","октября","ноября","декабря")," ",YEAR(Ф1_конс!C10)," года")," (неаудировано)")</f>
        <v>30 сентября 2024 года (неаудировано)</v>
      </c>
      <c r="B19" s="108">
        <f t="shared" ref="B19:G19" si="1">B10+SUM(B16:B16)+SUM(B17:B18)</f>
        <v>222554069</v>
      </c>
      <c r="C19" s="108">
        <f t="shared" si="1"/>
        <v>162306</v>
      </c>
      <c r="D19" s="108">
        <f t="shared" si="1"/>
        <v>6935348</v>
      </c>
      <c r="E19" s="108">
        <f t="shared" si="1"/>
        <v>-6983229</v>
      </c>
      <c r="F19" s="108">
        <f t="shared" si="1"/>
        <v>-29571220</v>
      </c>
      <c r="G19" s="108">
        <f t="shared" si="1"/>
        <v>193097274</v>
      </c>
    </row>
    <row r="20" spans="1:7" ht="15.75" thickTop="1" x14ac:dyDescent="0.25">
      <c r="A20" s="94"/>
      <c r="B20" s="95"/>
      <c r="C20" s="95"/>
      <c r="D20" s="95"/>
      <c r="E20" s="95"/>
      <c r="F20" s="95"/>
      <c r="G20" s="109"/>
    </row>
    <row r="21" spans="1:7" ht="75" x14ac:dyDescent="0.25">
      <c r="A21" s="96" t="s">
        <v>1</v>
      </c>
      <c r="B21" s="97" t="s">
        <v>29</v>
      </c>
      <c r="C21" s="97" t="s">
        <v>94</v>
      </c>
      <c r="D21" s="97" t="s">
        <v>95</v>
      </c>
      <c r="E21" s="98" t="s">
        <v>96</v>
      </c>
      <c r="F21" s="97" t="s">
        <v>31</v>
      </c>
      <c r="G21" s="97" t="s">
        <v>97</v>
      </c>
    </row>
    <row r="22" spans="1:7" ht="15" x14ac:dyDescent="0.25">
      <c r="A22" s="99" t="str">
        <f>CONCATENATE(CONCATENATE(DAY(Ф1_конс!D10)," ",CHOOSE(MONTH(Ф1_конс!D10),"января","февраля","марта","апреля","мая","июня","июля","августа","сентября","октября","ноября","декабря")," ",YEAR(Ф1_конс!D10)-1," года")," (аудировано)")</f>
        <v>31 декабря 2022 года (аудировано)</v>
      </c>
      <c r="B22" s="100">
        <v>222554069</v>
      </c>
      <c r="C22" s="100">
        <v>162306</v>
      </c>
      <c r="D22" s="100">
        <v>5609220</v>
      </c>
      <c r="E22" s="100">
        <v>-16047563</v>
      </c>
      <c r="F22" s="100">
        <v>-92712672</v>
      </c>
      <c r="G22" s="100">
        <f>SUM(B22:F22)</f>
        <v>119565360</v>
      </c>
    </row>
    <row r="23" spans="1:7" ht="15" x14ac:dyDescent="0.25">
      <c r="A23" s="101" t="str">
        <f>CONCATENATE("Прибыль за",IF(MONTH(Ф1_конс!C10)=12," год"," период"))</f>
        <v>Прибыль за период</v>
      </c>
      <c r="B23" s="110">
        <v>0</v>
      </c>
      <c r="C23" s="110">
        <v>0</v>
      </c>
      <c r="D23" s="110">
        <v>0</v>
      </c>
      <c r="E23" s="110">
        <v>0</v>
      </c>
      <c r="F23" s="110">
        <f>Ф2_конс!D34</f>
        <v>33431286</v>
      </c>
      <c r="G23" s="110">
        <f>SUM(B23:F23)</f>
        <v>33431286</v>
      </c>
    </row>
    <row r="24" spans="1:7" s="111" customFormat="1" ht="15" x14ac:dyDescent="0.25">
      <c r="A24" s="104" t="str">
        <f>CONCATENATE("Прочий совокупный доход за",IF(MONTH(Ф1_конс!C10)=12," год"," период"))</f>
        <v>Прочий совокупный доход за период</v>
      </c>
      <c r="B24" s="110"/>
      <c r="C24" s="110"/>
      <c r="D24" s="110"/>
      <c r="E24" s="110"/>
      <c r="F24" s="110"/>
      <c r="G24" s="110"/>
    </row>
    <row r="25" spans="1:7" s="111" customFormat="1" ht="30" x14ac:dyDescent="0.25">
      <c r="A25" s="101" t="s">
        <v>99</v>
      </c>
      <c r="B25" s="110">
        <v>0</v>
      </c>
      <c r="C25" s="110">
        <v>0</v>
      </c>
      <c r="D25" s="110">
        <v>0</v>
      </c>
      <c r="E25" s="110">
        <f>Ф2_конс!D37</f>
        <v>1691697</v>
      </c>
      <c r="F25" s="110">
        <v>0</v>
      </c>
      <c r="G25" s="110">
        <f>SUM(B25:F25)</f>
        <v>1691697</v>
      </c>
    </row>
    <row r="26" spans="1:7" s="111" customFormat="1" ht="45" x14ac:dyDescent="0.25">
      <c r="A26" s="101" t="s">
        <v>54</v>
      </c>
      <c r="B26" s="110">
        <v>0</v>
      </c>
      <c r="C26" s="110">
        <v>0</v>
      </c>
      <c r="D26" s="110">
        <v>0</v>
      </c>
      <c r="E26" s="110">
        <f>Ф2_конс!D38</f>
        <v>316032</v>
      </c>
      <c r="F26" s="110">
        <v>0</v>
      </c>
      <c r="G26" s="110">
        <f>SUM(B26:F26)</f>
        <v>316032</v>
      </c>
    </row>
    <row r="27" spans="1:7" s="111" customFormat="1" ht="45" x14ac:dyDescent="0.25">
      <c r="A27" s="101" t="s">
        <v>55</v>
      </c>
      <c r="B27" s="110">
        <v>0</v>
      </c>
      <c r="C27" s="110">
        <v>0</v>
      </c>
      <c r="D27" s="110">
        <v>0</v>
      </c>
      <c r="E27" s="110">
        <f>Ф2_конс!D39</f>
        <v>-34836</v>
      </c>
      <c r="F27" s="110">
        <v>0</v>
      </c>
      <c r="G27" s="110">
        <f>SUM(B27:F27)</f>
        <v>-34836</v>
      </c>
    </row>
    <row r="28" spans="1:7" s="111" customFormat="1" ht="15" x14ac:dyDescent="0.25">
      <c r="A28" s="99" t="str">
        <f>CONCATENATE("Итого совокупный доход за",IF(MONTH(Ф1_конс!C10)=12," год"," период"))</f>
        <v>Итого совокупный доход за период</v>
      </c>
      <c r="B28" s="100">
        <f>SUM(B25:B27)</f>
        <v>0</v>
      </c>
      <c r="C28" s="100">
        <f>SUM(C25:C27)</f>
        <v>0</v>
      </c>
      <c r="D28" s="100">
        <f>SUM(D25:D27)</f>
        <v>0</v>
      </c>
      <c r="E28" s="100">
        <f>SUM(E25:E27)</f>
        <v>1972893</v>
      </c>
      <c r="F28" s="100">
        <f>F23</f>
        <v>33431286</v>
      </c>
      <c r="G28" s="100">
        <f>SUM(G25:G27,G23)</f>
        <v>35404179</v>
      </c>
    </row>
    <row r="29" spans="1:7" s="111" customFormat="1" ht="15" x14ac:dyDescent="0.25">
      <c r="A29" s="101" t="s">
        <v>101</v>
      </c>
      <c r="B29" s="112">
        <v>0</v>
      </c>
      <c r="C29" s="112">
        <v>0</v>
      </c>
      <c r="D29" s="112">
        <v>0</v>
      </c>
      <c r="E29" s="112">
        <v>0</v>
      </c>
      <c r="F29" s="112">
        <v>-19111281</v>
      </c>
      <c r="G29" s="112">
        <f>SUM(B29:F29)</f>
        <v>-19111281</v>
      </c>
    </row>
    <row r="30" spans="1:7" s="111" customFormat="1" ht="15.75" thickBot="1" x14ac:dyDescent="0.3">
      <c r="A30" s="99" t="str">
        <f>CONCATENATE(CONCATENATE(DAY(Ф2_конс!D10)," ",CHOOSE(MONTH(Ф2_конс!D10),"января","февраля","марта","апреля","мая","июня","июля","августа","сентября","октября","ноября","декабря")," ",YEAR(Ф2_конс!D10)," года")," (неаудировано)")</f>
        <v>30 сентября 2023 года (неаудировано)</v>
      </c>
      <c r="B30" s="113">
        <f>SUM(B22:B22,B28:B29)</f>
        <v>222554069</v>
      </c>
      <c r="C30" s="113">
        <f>SUM(C22:C22,C28:C29)</f>
        <v>162306</v>
      </c>
      <c r="D30" s="113">
        <f>SUM(D22:D22,D28:D29)</f>
        <v>5609220</v>
      </c>
      <c r="E30" s="113">
        <f>SUM(E22:E22,E28:E29)</f>
        <v>-14074670</v>
      </c>
      <c r="F30" s="113">
        <f>SUM(F22:F22,F28:F29)</f>
        <v>-78392667</v>
      </c>
      <c r="G30" s="113">
        <f>SUM(G22:G22,G28:XFD29)</f>
        <v>135858258</v>
      </c>
    </row>
    <row r="31" spans="1:7" s="111" customFormat="1" ht="15.75" thickTop="1" x14ac:dyDescent="0.2">
      <c r="A31" s="114"/>
      <c r="B31" s="115"/>
      <c r="C31" s="115"/>
      <c r="D31" s="115"/>
      <c r="E31" s="115"/>
      <c r="F31" s="115"/>
      <c r="G31" s="115"/>
    </row>
    <row r="32" spans="1:7" ht="15" x14ac:dyDescent="0.25">
      <c r="D32" s="84"/>
    </row>
    <row r="33" spans="1:7" ht="15" x14ac:dyDescent="0.25">
      <c r="D33" s="84"/>
    </row>
    <row r="34" spans="1:7" ht="15" x14ac:dyDescent="0.25">
      <c r="A34" s="81" t="s">
        <v>93</v>
      </c>
      <c r="B34" s="116" t="s">
        <v>93</v>
      </c>
      <c r="C34" s="116"/>
      <c r="D34" s="84"/>
    </row>
    <row r="35" spans="1:7" ht="15" hidden="1" x14ac:dyDescent="0.25">
      <c r="B35" s="117"/>
      <c r="C35" s="117"/>
      <c r="D35" s="88"/>
    </row>
    <row r="36" spans="1:7" ht="15" hidden="1" x14ac:dyDescent="0.25"/>
    <row r="37" spans="1:7" ht="15" hidden="1" x14ac:dyDescent="0.25"/>
    <row r="38" spans="1:7" ht="15" hidden="1" x14ac:dyDescent="0.25"/>
    <row r="39" spans="1:7" ht="15" hidden="1" x14ac:dyDescent="0.25"/>
    <row r="40" spans="1:7" ht="15" hidden="1" x14ac:dyDescent="0.25"/>
    <row r="41" spans="1:7" s="111" customFormat="1" ht="15" hidden="1" x14ac:dyDescent="0.25">
      <c r="A41" s="90"/>
      <c r="B41" s="91"/>
      <c r="C41" s="91"/>
      <c r="D41" s="116"/>
      <c r="E41" s="116"/>
      <c r="F41" s="116"/>
      <c r="G41" s="116"/>
    </row>
    <row r="42" spans="1:7" s="111" customFormat="1" ht="15" hidden="1" x14ac:dyDescent="0.25">
      <c r="A42" s="90"/>
      <c r="B42" s="91"/>
      <c r="C42" s="91"/>
      <c r="D42" s="116"/>
      <c r="E42" s="116"/>
      <c r="F42" s="116"/>
      <c r="G42" s="116"/>
    </row>
    <row r="43" spans="1:7" ht="15" x14ac:dyDescent="0.25">
      <c r="A43" s="84" t="s">
        <v>35</v>
      </c>
      <c r="B43" s="84" t="s">
        <v>36</v>
      </c>
      <c r="C43" s="84"/>
    </row>
    <row r="44" spans="1:7" ht="15" x14ac:dyDescent="0.25">
      <c r="A44" s="84" t="s">
        <v>37</v>
      </c>
      <c r="B44" s="84" t="s">
        <v>38</v>
      </c>
      <c r="C44" s="84"/>
    </row>
    <row r="45" spans="1:7" ht="15" hidden="1" x14ac:dyDescent="0.25"/>
    <row r="46" spans="1:7" ht="15" hidden="1" x14ac:dyDescent="0.25"/>
    <row r="47" spans="1:7" ht="15" hidden="1" x14ac:dyDescent="0.25"/>
    <row r="48" spans="1:7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customHeight="1" x14ac:dyDescent="0.25"/>
    <row r="59" ht="15" customHeight="1" x14ac:dyDescent="0.25"/>
  </sheetData>
  <mergeCells count="1">
    <mergeCell ref="A4:C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landscape" r:id="rId1"/>
  <rowBreaks count="2" manualBreakCount="2">
    <brk id="44" max="16383" man="1"/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Ф1_конс</vt:lpstr>
      <vt:lpstr>Ф2_конс</vt:lpstr>
      <vt:lpstr>Ф3_конс</vt:lpstr>
      <vt:lpstr>Ф4_конс</vt:lpstr>
      <vt:lpstr>Ф3_конс!Print_Area</vt:lpstr>
      <vt:lpstr>Ф4_конс!Print_Area</vt:lpstr>
    </vt:vector>
  </TitlesOfParts>
  <Company>BankRBK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Алиханов Шохан Валиханович</dc:creator>
  <cp:lastModifiedBy>Советкали Назгуль Габдешкызы</cp:lastModifiedBy>
  <cp:lastPrinted>2024-10-30T05:32:55Z</cp:lastPrinted>
  <dcterms:created xsi:type="dcterms:W3CDTF">2024-10-30T05:29:54Z</dcterms:created>
  <dcterms:modified xsi:type="dcterms:W3CDTF">2024-11-07T09:44:01Z</dcterms:modified>
</cp:coreProperties>
</file>