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int resourses\ФО\2019г\4 квартал 2019 года\"/>
    </mc:Choice>
  </mc:AlternateContent>
  <xr:revisionPtr revIDLastSave="0" documentId="13_ncr:1_{CF93CE88-D77C-452C-A33B-0F893F4876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Лист1" sheetId="5" state="hidden" r:id="rId3"/>
    <sheet name="Ф4" sheetId="3" r:id="rId4"/>
    <sheet name="Ф3" sheetId="4" r:id="rId5"/>
  </sheets>
  <definedNames>
    <definedName name="_Hlk144731180" localSheetId="0">Ф1!$A$92</definedName>
    <definedName name="_Toc414363594" localSheetId="0">Ф2!$A$55</definedName>
    <definedName name="OLE_LINK2" localSheetId="0">Ф2!$A$39</definedName>
    <definedName name="OLE_LINK46" localSheetId="0">Ф3!#REF!</definedName>
    <definedName name="OLE_LINK55" localSheetId="0">Ф1!$A$3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4" i="2" l="1"/>
  <c r="D50" i="2"/>
  <c r="D48" i="2"/>
  <c r="C48" i="2"/>
  <c r="I25" i="3" l="1"/>
  <c r="G25" i="3"/>
  <c r="C57" i="2"/>
  <c r="I13" i="5"/>
  <c r="J13" i="5" s="1"/>
  <c r="I14" i="5"/>
  <c r="J14" i="5" s="1"/>
  <c r="G14" i="5"/>
  <c r="G13" i="5"/>
  <c r="J16" i="5" l="1"/>
  <c r="F14" i="5"/>
  <c r="F16" i="3"/>
  <c r="I15" i="3"/>
  <c r="I13" i="3"/>
  <c r="G13" i="3"/>
  <c r="C27" i="3"/>
  <c r="C22" i="3"/>
  <c r="C16" i="3"/>
  <c r="G24" i="3"/>
  <c r="D16" i="3"/>
  <c r="G26" i="3" l="1"/>
  <c r="I26" i="3" s="1"/>
  <c r="I24" i="3"/>
  <c r="H18" i="3" l="1"/>
  <c r="E18" i="3"/>
  <c r="F18" i="3"/>
  <c r="G18" i="3" l="1"/>
  <c r="I18" i="3" l="1"/>
  <c r="G14" i="3"/>
  <c r="I14" i="3" s="1"/>
  <c r="I7" i="3"/>
  <c r="G4" i="5" l="1"/>
  <c r="I4" i="5" l="1"/>
  <c r="J4" i="5" s="1"/>
  <c r="G5" i="5"/>
  <c r="I5" i="5" s="1"/>
  <c r="J5" i="5" s="1"/>
  <c r="F22" i="3"/>
  <c r="F27" i="3" s="1"/>
  <c r="H11" i="3"/>
  <c r="H16" i="3" s="1"/>
  <c r="F11" i="3"/>
  <c r="D50" i="4"/>
  <c r="D61" i="4"/>
  <c r="D51" i="2"/>
  <c r="D10" i="2"/>
  <c r="D18" i="2" s="1"/>
  <c r="D26" i="2" s="1"/>
  <c r="J7" i="5" l="1"/>
  <c r="D57" i="2" s="1"/>
  <c r="D31" i="2"/>
  <c r="D36" i="2" s="1"/>
  <c r="D8" i="4"/>
  <c r="D20" i="4" s="1"/>
  <c r="D39" i="2" l="1"/>
  <c r="E9" i="3"/>
  <c r="G9" i="3" s="1"/>
  <c r="D36" i="4"/>
  <c r="D41" i="4" s="1"/>
  <c r="D65" i="4" s="1"/>
  <c r="D72" i="4" s="1"/>
  <c r="D74" i="4" s="1"/>
  <c r="C68" i="4"/>
  <c r="D59" i="2" l="1"/>
  <c r="D42" i="2"/>
  <c r="E11" i="3"/>
  <c r="E16" i="3" s="1"/>
  <c r="I9" i="3"/>
  <c r="G11" i="3"/>
  <c r="G16" i="3" s="1"/>
  <c r="D50" i="1"/>
  <c r="D55" i="1" s="1"/>
  <c r="J18" i="3" s="1"/>
  <c r="I11" i="3" l="1"/>
  <c r="I16" i="3" s="1"/>
  <c r="J16" i="3" s="1"/>
  <c r="D70" i="1"/>
  <c r="C28" i="3" l="1"/>
  <c r="C37" i="1" l="1"/>
  <c r="D37" i="1"/>
  <c r="C70" i="1"/>
  <c r="D82" i="1"/>
  <c r="D85" i="1" s="1"/>
  <c r="D88" i="1" s="1"/>
  <c r="C82" i="1"/>
  <c r="C22" i="1"/>
  <c r="D22" i="1"/>
  <c r="C41" i="1" l="1"/>
  <c r="C85" i="1"/>
  <c r="D41" i="1"/>
  <c r="D91" i="1" s="1"/>
  <c r="C10" i="2" l="1"/>
  <c r="C51" i="2"/>
  <c r="H20" i="3" s="1"/>
  <c r="H22" i="3" l="1"/>
  <c r="H27" i="3" s="1"/>
  <c r="C18" i="2" l="1"/>
  <c r="C26" i="2" s="1"/>
  <c r="C8" i="4" l="1"/>
  <c r="C31" i="2"/>
  <c r="C36" i="2" s="1"/>
  <c r="C39" i="2" l="1"/>
  <c r="C59" i="2" l="1"/>
  <c r="C50" i="2"/>
  <c r="C42" i="2"/>
  <c r="E20" i="3"/>
  <c r="G20" i="3" s="1"/>
  <c r="E22" i="3" l="1"/>
  <c r="E27" i="3" s="1"/>
  <c r="G22" i="3"/>
  <c r="G27" i="3" s="1"/>
  <c r="I20" i="3"/>
  <c r="J20" i="3" s="1"/>
  <c r="C54" i="2"/>
  <c r="I22" i="3" l="1"/>
  <c r="I27" i="3" s="1"/>
  <c r="H28" i="3"/>
  <c r="C50" i="1" l="1"/>
  <c r="C55" i="1" s="1"/>
  <c r="E28" i="3"/>
  <c r="C88" i="1" l="1"/>
  <c r="C91" i="1" s="1"/>
  <c r="J27" i="3"/>
  <c r="C50" i="4" l="1"/>
  <c r="C20" i="4" l="1"/>
  <c r="C61" i="4" l="1"/>
  <c r="C36" i="4" l="1"/>
  <c r="C41" i="4" s="1"/>
  <c r="C65" i="4" s="1"/>
  <c r="C72" i="4" s="1"/>
  <c r="C74" i="4" s="1"/>
</calcChain>
</file>

<file path=xl/sharedStrings.xml><?xml version="1.0" encoding="utf-8"?>
<sst xmlns="http://schemas.openxmlformats.org/spreadsheetml/2006/main" count="212" uniqueCount="163">
  <si>
    <t>В тысячах казахстанских тенге</t>
  </si>
  <si>
    <t>Прим.</t>
  </si>
  <si>
    <t>АКТИВЫ</t>
  </si>
  <si>
    <t>Долгосрочные активы</t>
  </si>
  <si>
    <t>Основные средства</t>
  </si>
  <si>
    <t>Горнорудные активы</t>
  </si>
  <si>
    <t>Активы по разведке и оценке</t>
  </si>
  <si>
    <t>Авансы, выданные за долгосрочные активы</t>
  </si>
  <si>
    <t>Активы по отсроченному подоходному налогу</t>
  </si>
  <si>
    <t>Долгосрочный НДС к возмещению</t>
  </si>
  <si>
    <t>Прочие долгосрочные активы</t>
  </si>
  <si>
    <t xml:space="preserve">Итого долгосрочные активы </t>
  </si>
  <si>
    <t>Краткосрочные активы</t>
  </si>
  <si>
    <t>Товарно-материальные запасы</t>
  </si>
  <si>
    <t xml:space="preserve">Актив по вскрышным работам </t>
  </si>
  <si>
    <t>Торговая и прочая дебиторская задолженность</t>
  </si>
  <si>
    <t>НДС к возмещению</t>
  </si>
  <si>
    <t>Предоплата по подоходному налогу</t>
  </si>
  <si>
    <t>Прочие краткосрочные активы</t>
  </si>
  <si>
    <t>Предоплата по налогам, помимо подоходного налога</t>
  </si>
  <si>
    <t>Денежные средства и их эквиваленты</t>
  </si>
  <si>
    <t xml:space="preserve">Итого краткосрочные активы </t>
  </si>
  <si>
    <t>ИТОГО АКТИВЫ</t>
  </si>
  <si>
    <t>КАПИТАЛ</t>
  </si>
  <si>
    <t>Акционерный капитал</t>
  </si>
  <si>
    <t>Прочий резервный капитал</t>
  </si>
  <si>
    <t>Непокрытый убыток</t>
  </si>
  <si>
    <t>Капитал, причитающийся участникам Группы</t>
  </si>
  <si>
    <t>Доля неконтролирующих участников</t>
  </si>
  <si>
    <t>ИТОГО КАПИТАЛ</t>
  </si>
  <si>
    <t>ОБЯЗАТЕЛЬСТВА</t>
  </si>
  <si>
    <t>Долгосрочные обязательства</t>
  </si>
  <si>
    <t>Долгосрочные резервы</t>
  </si>
  <si>
    <t>Займы</t>
  </si>
  <si>
    <t>Торговая кредиторская задолженность</t>
  </si>
  <si>
    <t>Вознаграждения работникам</t>
  </si>
  <si>
    <t xml:space="preserve">Прочие долгосрочные обязательства </t>
  </si>
  <si>
    <t xml:space="preserve">Итого долгосрочные обязательства </t>
  </si>
  <si>
    <t>Краткосрочные обязательства</t>
  </si>
  <si>
    <t>Торговая и прочая кредиторская задолженность</t>
  </si>
  <si>
    <t>Подоходный налог к уплате</t>
  </si>
  <si>
    <t>Прочие налоги к уплате</t>
  </si>
  <si>
    <t>Прочие текущие обязательства</t>
  </si>
  <si>
    <t>Итого краткосрочные обязательства</t>
  </si>
  <si>
    <t>ИТОГО ОБЯЗАТЕЛЬСТВА</t>
  </si>
  <si>
    <t>ИТОГО ОБЯЗАТЕЛЬСТВА И КАПИТАЛ</t>
  </si>
  <si>
    <t>Балансовая стоимость простой акции, тенге</t>
  </si>
  <si>
    <t xml:space="preserve">Генеральный директор 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</si>
  <si>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</si>
  <si>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</si>
  <si>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</si>
  <si>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</si>
  <si>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</si>
  <si>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</si>
  <si>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</si>
  <si>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</si>
  <si>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</si>
  <si>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</si>
  <si>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Расход по подоходному налогу</t>
  </si>
  <si>
    <t>Участникам Группы</t>
  </si>
  <si>
    <t>Неконтролирующим участникам</t>
  </si>
  <si>
    <t>Уставный капитал</t>
  </si>
  <si>
    <t>Итого</t>
  </si>
  <si>
    <t>Всего капитал</t>
  </si>
  <si>
    <t>Убыток за период</t>
  </si>
  <si>
    <t>Эмиссия акций</t>
  </si>
  <si>
    <t>Денежные потоки от операционной деятельности</t>
  </si>
  <si>
    <t>Убыток до налогообложения</t>
  </si>
  <si>
    <t>Корректировки на:</t>
  </si>
  <si>
    <t>Износ и амортизацию</t>
  </si>
  <si>
    <t>6,7,9</t>
  </si>
  <si>
    <t>Резерв по неиспользованным отпускам</t>
  </si>
  <si>
    <t>Резерв по сомнительной торговой и прочей дебиторской задолженности и запасам</t>
  </si>
  <si>
    <t>Нереализованную курсовую разницу</t>
  </si>
  <si>
    <t>Убыток от выбытия основных средств</t>
  </si>
  <si>
    <t>Финансовые затраты</t>
  </si>
  <si>
    <t>Прочее</t>
  </si>
  <si>
    <t>Денежные потоки от операционной деятельности до изменений в оборотном капитале</t>
  </si>
  <si>
    <t>(Увеличение)/уменьшение операционных активов:</t>
  </si>
  <si>
    <t>Авансы выданные</t>
  </si>
  <si>
    <t>Предоплата по налогам, помимо подоходного налога и НДС к возмещению</t>
  </si>
  <si>
    <t>Увеличение/(уменьшение) операционных обязательств:</t>
  </si>
  <si>
    <t>Авансы полученные</t>
  </si>
  <si>
    <t>Налоги к уплате</t>
  </si>
  <si>
    <t>Денежные средства, полученные от (использованные в) операционной деятельности</t>
  </si>
  <si>
    <t>Проценты полученные</t>
  </si>
  <si>
    <t>Подоходный налог уплаченный</t>
  </si>
  <si>
    <t>Проценты уплаченные</t>
  </si>
  <si>
    <t xml:space="preserve">Чистые денежные средства, полученные от  операционной деятельности </t>
  </si>
  <si>
    <t>Денежные потоки от инвестиционной деятельности</t>
  </si>
  <si>
    <t>Приобретение основных средств, нематериальных активов, горнорудных активов и авансы, выплаченные за долгосрочные активы</t>
  </si>
  <si>
    <t>Приобретение активов по разведке и оценке</t>
  </si>
  <si>
    <t>Погашение обязательств по контракту на недропользование, перечисление на специальный счет по ликвидационному фонду</t>
  </si>
  <si>
    <t>Размещение депозита</t>
  </si>
  <si>
    <t xml:space="preserve">Денежные потоки от финансовой деятельности </t>
  </si>
  <si>
    <t>Погашение займов</t>
  </si>
  <si>
    <t xml:space="preserve">Получение займов </t>
  </si>
  <si>
    <t>Прочие взносы собственников по компаниям, находящимся под общим контролем</t>
  </si>
  <si>
    <t xml:space="preserve">Чистое уменьшение денежных средств </t>
  </si>
  <si>
    <t>Чистая курсовая разница</t>
  </si>
  <si>
    <t xml:space="preserve">Денежные средства и их эквиваленты на начало года </t>
  </si>
  <si>
    <t>Денежные средства и их эквиваленты на конец периода</t>
  </si>
  <si>
    <t>Убыток (доход)  от курсовой разницы, нетто</t>
  </si>
  <si>
    <t>Убыток, причитающийся:</t>
  </si>
  <si>
    <t>Итого совокупный убыток за период</t>
  </si>
  <si>
    <t xml:space="preserve">  Нематериальные активы</t>
  </si>
  <si>
    <t>Инвестиции в долевые инструменты</t>
  </si>
  <si>
    <t>Чистые денежные средства, использованные в инвестиционной</t>
  </si>
  <si>
    <t xml:space="preserve"> деятельности </t>
  </si>
  <si>
    <t>Чистые денежные средства, полученные от финансовой</t>
  </si>
  <si>
    <t xml:space="preserve">деятельности </t>
  </si>
  <si>
    <t xml:space="preserve">Долгосрочные активы, предназначенные для продажи </t>
  </si>
  <si>
    <t>Остаток на 1 января 2018г.</t>
  </si>
  <si>
    <t>31 декабря 2018 г.</t>
  </si>
  <si>
    <t xml:space="preserve">Остаток на 1 января 2019г. </t>
  </si>
  <si>
    <t>Средне-взвешенное кол-во простых акций для расчета базовой прибыли на 1 акцию</t>
  </si>
  <si>
    <t>Расчет средневзвешешного кол-ва акций</t>
  </si>
  <si>
    <t xml:space="preserve">Дата </t>
  </si>
  <si>
    <t xml:space="preserve">Кол-во акций на дату </t>
  </si>
  <si>
    <t xml:space="preserve">Период </t>
  </si>
  <si>
    <t>Кол-во дней</t>
  </si>
  <si>
    <t xml:space="preserve">Кол-во дней в году </t>
  </si>
  <si>
    <t>Период</t>
  </si>
  <si>
    <t>01/01/2018 - 12/03/2018</t>
  </si>
  <si>
    <t>12/03/2018 - 31/12/2018</t>
  </si>
  <si>
    <t>Убыток на одну акцию (тенге)</t>
  </si>
  <si>
    <t>Валиева Жанель Казбековна</t>
  </si>
  <si>
    <t xml:space="preserve">Долгосрочные займы выданные </t>
  </si>
  <si>
    <t>Займы выданные компаниям</t>
  </si>
  <si>
    <t>Займы, долгосрочные</t>
  </si>
  <si>
    <t>Обязательства по отсроченному подоходному налогу</t>
  </si>
  <si>
    <t xml:space="preserve">Прочие долгосрочные активы </t>
  </si>
  <si>
    <t>Галочкина Ольга Владимировна</t>
  </si>
  <si>
    <t>Главный бухгалтер</t>
  </si>
  <si>
    <t>Прочие операции с собственниками</t>
  </si>
  <si>
    <t>Инвестиционная недвижимость</t>
  </si>
  <si>
    <t>Обязательства выбывающей компании, краткосрочные</t>
  </si>
  <si>
    <t>Обязательства выбывающей компании</t>
  </si>
  <si>
    <t>31 декабря 2019 г.</t>
  </si>
  <si>
    <t xml:space="preserve">12 месяцев, завершившихся </t>
  </si>
  <si>
    <t>31 декабря  2019 г.</t>
  </si>
  <si>
    <t xml:space="preserve">31 декабря 2018 г.    </t>
  </si>
  <si>
    <t>Убыток до налогообложения от продолжающей деятельнности</t>
  </si>
  <si>
    <t>Убыток от прекращенной деятельнности</t>
  </si>
  <si>
    <t>Начисление резервов, нетто</t>
  </si>
  <si>
    <t>31 декабря 2019г.</t>
  </si>
  <si>
    <t xml:space="preserve">31 декабря 2018г.    </t>
  </si>
  <si>
    <t>Прочие недежные операции</t>
  </si>
  <si>
    <t>Остаток на 31 декабря  2018 г.</t>
  </si>
  <si>
    <t xml:space="preserve">Остаток на  31 декабря  2019 года </t>
  </si>
  <si>
    <t xml:space="preserve">Прочие операции  с собствеником </t>
  </si>
  <si>
    <t>Прочий совокупный убыток</t>
  </si>
  <si>
    <t>0101/2019 -10/12/2019</t>
  </si>
  <si>
    <t xml:space="preserve">Убыток за период от продолжающей деятельнности </t>
  </si>
  <si>
    <t>Убыток за период от прекращенной деятельности</t>
  </si>
  <si>
    <t>Итого  убыток  за период</t>
  </si>
  <si>
    <t>Прочий совокупный доход</t>
  </si>
  <si>
    <t>Прибыли (убытки) от переоценки финансовых активов, имеющихся в наличии для продажи</t>
  </si>
  <si>
    <t>Консолидированный отчет о финансовом положении</t>
  </si>
  <si>
    <t>Консолидированный отчет о прибылях и убытках и прочем совокупном доходе</t>
  </si>
  <si>
    <t>Консолидированный отчет об изменениях капитала</t>
  </si>
  <si>
    <t>Консолидированный отчет о движении денежных средств</t>
  </si>
  <si>
    <t>не аудировано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</si>
</sst>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(* #,##0.00_);_(* \(#,##0.00\);_(* &quot;-&quot;_);_(@_)"/>
  </numFmts>
  <fonts count="18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7.5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Georgia"/>
      <family val="1"/>
      <charset val="204"/>
    </font>
    <font>
      <sz val="7"/>
      <color theme="1"/>
      <name val="Arial"/>
      <family val="2"/>
      <charset val="204"/>
    </font>
    <font>
      <sz val="7"/>
      <color rgb="FFFF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Georgia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0" xfId="0" applyFont="1"/>
    <xf numFmtId="0" fontId="4" fillId="0" borderId="0" xfId="0" applyFont="1" applyAlignment="1">
      <alignment horizontal="left" vertical="center" indent="4"/>
    </xf>
    <xf numFmtId="0" fontId="11" fillId="0" borderId="0" xfId="0" applyFont="1"/>
    <xf numFmtId="0" fontId="11" fillId="0" borderId="0" xfId="0" applyFont="1" applyAlignment="1">
      <alignment horizontal="left" vertical="center" indent="4"/>
    </xf>
    <xf numFmtId="164" fontId="5" fillId="0" borderId="0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0" fillId="0" borderId="0" xfId="0" applyNumberFormat="1"/>
    <xf numFmtId="0" fontId="3" fillId="0" borderId="0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3" fontId="10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5" fillId="0" borderId="0" xfId="0" applyFont="1"/>
    <xf numFmtId="3" fontId="9" fillId="0" borderId="0" xfId="0" applyNumberFormat="1" applyFont="1" applyAlignment="1">
      <alignment horizontal="right" vertical="center" wrapText="1"/>
    </xf>
    <xf numFmtId="164" fontId="5" fillId="0" borderId="6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3" fontId="3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164" fontId="3" fillId="0" borderId="0" xfId="0" applyNumberFormat="1" applyFont="1" applyBorder="1" applyAlignment="1">
      <alignment vertical="center" wrapText="1"/>
    </xf>
    <xf numFmtId="164" fontId="9" fillId="0" borderId="0" xfId="0" applyNumberFormat="1" applyFont="1" applyBorder="1" applyAlignment="1">
      <alignment vertical="center" wrapText="1"/>
    </xf>
    <xf numFmtId="164" fontId="0" fillId="0" borderId="0" xfId="0" applyNumberFormat="1"/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164" fontId="10" fillId="0" borderId="0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vertical="center" wrapText="1"/>
    </xf>
    <xf numFmtId="164" fontId="10" fillId="0" borderId="6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9" fillId="0" borderId="1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9" fillId="0" borderId="5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 wrapText="1"/>
    </xf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6" fontId="5" fillId="0" borderId="0" xfId="0" applyNumberFormat="1" applyFont="1" applyFill="1" applyBorder="1" applyAlignment="1">
      <alignment horizontal="right" vertical="center" wrapText="1"/>
    </xf>
    <xf numFmtId="9" fontId="0" fillId="0" borderId="0" xfId="2" applyFont="1"/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3" fontId="0" fillId="0" borderId="0" xfId="0" applyNumberFormat="1" applyAlignment="1"/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43" fontId="15" fillId="0" borderId="0" xfId="1" applyFont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3" fontId="16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164" fontId="16" fillId="0" borderId="0" xfId="0" applyNumberFormat="1" applyFont="1"/>
    <xf numFmtId="0" fontId="14" fillId="0" borderId="1" xfId="0" applyFont="1" applyBorder="1" applyAlignment="1">
      <alignment vertical="center"/>
    </xf>
    <xf numFmtId="164" fontId="14" fillId="0" borderId="1" xfId="1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0" borderId="0" xfId="0" applyFon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"/>
  <sheetViews>
    <sheetView tabSelected="1" topLeftCell="A64" workbookViewId="0">
      <selection activeCell="A2" sqref="A2"/>
    </sheetView>
  </sheetViews>
  <sheetFormatPr defaultRowHeight="15" x14ac:dyDescent="0.25"/>
  <cols>
    <col min="1" max="1" width="50.85546875" customWidth="1"/>
    <col min="3" max="3" width="17.5703125" customWidth="1"/>
    <col min="4" max="4" width="18.7109375" customWidth="1"/>
    <col min="6" max="6" width="10.140625" bestFit="1" customWidth="1"/>
  </cols>
  <sheetData>
    <row r="1" spans="1:4" x14ac:dyDescent="0.25">
      <c r="A1" s="41" t="s">
        <v>158</v>
      </c>
    </row>
    <row r="2" spans="1:4" x14ac:dyDescent="0.25">
      <c r="A2" s="147" t="s">
        <v>162</v>
      </c>
    </row>
    <row r="3" spans="1:4" x14ac:dyDescent="0.25">
      <c r="A3" s="130" t="s">
        <v>0</v>
      </c>
      <c r="B3" s="132" t="s">
        <v>1</v>
      </c>
      <c r="C3" s="134" t="s">
        <v>138</v>
      </c>
      <c r="D3" s="134" t="s">
        <v>113</v>
      </c>
    </row>
    <row r="4" spans="1:4" ht="15.75" thickBot="1" x14ac:dyDescent="0.3">
      <c r="A4" s="131"/>
      <c r="B4" s="133"/>
      <c r="C4" s="135"/>
      <c r="D4" s="135"/>
    </row>
    <row r="5" spans="1:4" x14ac:dyDescent="0.25">
      <c r="A5" s="6"/>
      <c r="B5" s="7"/>
      <c r="C5" s="46"/>
      <c r="D5" s="8"/>
    </row>
    <row r="6" spans="1:4" x14ac:dyDescent="0.25">
      <c r="A6" s="9" t="s">
        <v>2</v>
      </c>
      <c r="B6" s="7"/>
      <c r="C6" s="46"/>
      <c r="D6" s="8"/>
    </row>
    <row r="7" spans="1:4" x14ac:dyDescent="0.25">
      <c r="A7" s="9"/>
      <c r="B7" s="7"/>
      <c r="C7" s="46"/>
      <c r="D7" s="8"/>
    </row>
    <row r="8" spans="1:4" x14ac:dyDescent="0.25">
      <c r="A8" s="9" t="s">
        <v>3</v>
      </c>
      <c r="B8" s="7"/>
      <c r="C8" s="46"/>
      <c r="D8" s="8"/>
    </row>
    <row r="9" spans="1:4" x14ac:dyDescent="0.25">
      <c r="A9" s="6" t="s">
        <v>4</v>
      </c>
      <c r="B9" s="7">
        <v>5</v>
      </c>
      <c r="C9" s="10">
        <v>23417912</v>
      </c>
      <c r="D9" s="10">
        <v>25354673</v>
      </c>
    </row>
    <row r="10" spans="1:4" x14ac:dyDescent="0.25">
      <c r="A10" s="6" t="s">
        <v>5</v>
      </c>
      <c r="B10" s="7">
        <v>6</v>
      </c>
      <c r="C10" s="10">
        <v>6742349</v>
      </c>
      <c r="D10" s="10">
        <v>6938546</v>
      </c>
    </row>
    <row r="11" spans="1:4" x14ac:dyDescent="0.25">
      <c r="A11" s="6" t="s">
        <v>6</v>
      </c>
      <c r="B11" s="7">
        <v>7</v>
      </c>
      <c r="C11" s="10">
        <v>29766927</v>
      </c>
      <c r="D11" s="10">
        <v>25610171</v>
      </c>
    </row>
    <row r="12" spans="1:4" x14ac:dyDescent="0.25">
      <c r="A12" s="6" t="s">
        <v>105</v>
      </c>
      <c r="B12" s="7">
        <v>8</v>
      </c>
      <c r="C12" s="10">
        <v>4448969</v>
      </c>
      <c r="D12" s="10">
        <v>10723062</v>
      </c>
    </row>
    <row r="13" spans="1:4" x14ac:dyDescent="0.25">
      <c r="A13" s="6" t="s">
        <v>106</v>
      </c>
      <c r="B13" s="7">
        <v>9</v>
      </c>
      <c r="C13" s="10">
        <v>0</v>
      </c>
      <c r="D13" s="10">
        <v>48000</v>
      </c>
    </row>
    <row r="14" spans="1:4" x14ac:dyDescent="0.25">
      <c r="A14" s="6" t="s">
        <v>135</v>
      </c>
      <c r="B14" s="121"/>
      <c r="C14" s="10">
        <v>6724</v>
      </c>
      <c r="D14" s="10"/>
    </row>
    <row r="15" spans="1:4" x14ac:dyDescent="0.25">
      <c r="A15" s="6" t="s">
        <v>7</v>
      </c>
      <c r="B15" s="7"/>
      <c r="C15" s="10">
        <v>104020</v>
      </c>
      <c r="D15" s="10">
        <v>613701</v>
      </c>
    </row>
    <row r="16" spans="1:4" x14ac:dyDescent="0.25">
      <c r="A16" s="6" t="s">
        <v>127</v>
      </c>
      <c r="B16" s="106"/>
      <c r="C16" s="10">
        <v>0</v>
      </c>
      <c r="D16" s="10">
        <v>0</v>
      </c>
    </row>
    <row r="17" spans="1:4" x14ac:dyDescent="0.25">
      <c r="A17" s="6" t="s">
        <v>8</v>
      </c>
      <c r="B17" s="7"/>
      <c r="C17" s="10">
        <v>706410</v>
      </c>
      <c r="D17" s="10">
        <v>589011</v>
      </c>
    </row>
    <row r="18" spans="1:4" x14ac:dyDescent="0.25">
      <c r="A18" s="6" t="s">
        <v>9</v>
      </c>
      <c r="B18" s="7"/>
      <c r="C18" s="10">
        <v>1222864</v>
      </c>
      <c r="D18" s="10">
        <v>5483215</v>
      </c>
    </row>
    <row r="19" spans="1:4" x14ac:dyDescent="0.25">
      <c r="A19" s="6" t="s">
        <v>10</v>
      </c>
      <c r="B19" s="7">
        <v>12</v>
      </c>
      <c r="C19" s="10">
        <v>792601</v>
      </c>
      <c r="D19" s="10">
        <v>800823</v>
      </c>
    </row>
    <row r="20" spans="1:4" ht="15.75" thickBot="1" x14ac:dyDescent="0.3">
      <c r="A20" s="11"/>
      <c r="B20" s="12"/>
      <c r="C20" s="13"/>
      <c r="D20" s="13"/>
    </row>
    <row r="21" spans="1:4" x14ac:dyDescent="0.25">
      <c r="A21" s="9"/>
      <c r="B21" s="2"/>
      <c r="C21" s="48"/>
      <c r="D21" s="3"/>
    </row>
    <row r="22" spans="1:4" x14ac:dyDescent="0.25">
      <c r="A22" s="9" t="s">
        <v>11</v>
      </c>
      <c r="B22" s="2"/>
      <c r="C22" s="14">
        <f>SUM(C9:C21)</f>
        <v>67208776</v>
      </c>
      <c r="D22" s="14">
        <f>SUM(D9:D21)</f>
        <v>76161202</v>
      </c>
    </row>
    <row r="23" spans="1:4" ht="15.75" thickBot="1" x14ac:dyDescent="0.3">
      <c r="A23" s="15"/>
      <c r="B23" s="16"/>
      <c r="C23" s="49"/>
      <c r="D23" s="4"/>
    </row>
    <row r="24" spans="1:4" x14ac:dyDescent="0.25">
      <c r="A24" s="6"/>
      <c r="B24" s="7"/>
      <c r="C24" s="17"/>
      <c r="D24" s="17"/>
    </row>
    <row r="25" spans="1:4" x14ac:dyDescent="0.25">
      <c r="A25" s="9" t="s">
        <v>12</v>
      </c>
      <c r="B25" s="7"/>
      <c r="C25" s="17"/>
      <c r="D25" s="17"/>
    </row>
    <row r="26" spans="1:4" x14ac:dyDescent="0.25">
      <c r="A26" s="6" t="s">
        <v>13</v>
      </c>
      <c r="B26" s="7">
        <v>13</v>
      </c>
      <c r="C26" s="10">
        <v>6756121</v>
      </c>
      <c r="D26" s="10">
        <v>5742322</v>
      </c>
    </row>
    <row r="27" spans="1:4" x14ac:dyDescent="0.25">
      <c r="A27" s="6" t="s">
        <v>14</v>
      </c>
      <c r="B27" s="7"/>
      <c r="C27" s="10">
        <v>0</v>
      </c>
      <c r="D27" s="10">
        <v>0</v>
      </c>
    </row>
    <row r="28" spans="1:4" x14ac:dyDescent="0.25">
      <c r="A28" s="6" t="s">
        <v>15</v>
      </c>
      <c r="B28" s="7">
        <v>14</v>
      </c>
      <c r="C28" s="10">
        <v>5798879</v>
      </c>
      <c r="D28" s="10">
        <v>3505774</v>
      </c>
    </row>
    <row r="29" spans="1:4" x14ac:dyDescent="0.25">
      <c r="A29" s="6" t="s">
        <v>16</v>
      </c>
      <c r="B29" s="7"/>
      <c r="C29" s="10">
        <v>1734080</v>
      </c>
      <c r="D29" s="10">
        <v>182663</v>
      </c>
    </row>
    <row r="30" spans="1:4" x14ac:dyDescent="0.25">
      <c r="A30" s="112" t="s">
        <v>128</v>
      </c>
      <c r="B30" s="106"/>
      <c r="C30" s="10">
        <v>6064839</v>
      </c>
      <c r="D30" s="10">
        <v>0</v>
      </c>
    </row>
    <row r="31" spans="1:4" x14ac:dyDescent="0.25">
      <c r="A31" s="6" t="s">
        <v>17</v>
      </c>
      <c r="B31" s="7"/>
      <c r="C31" s="10">
        <v>144274</v>
      </c>
      <c r="D31" s="10">
        <v>159268</v>
      </c>
    </row>
    <row r="32" spans="1:4" x14ac:dyDescent="0.25">
      <c r="A32" s="6" t="s">
        <v>18</v>
      </c>
      <c r="B32" s="7"/>
      <c r="C32" s="10">
        <v>37537</v>
      </c>
      <c r="D32" s="10">
        <v>53598</v>
      </c>
    </row>
    <row r="33" spans="1:4" x14ac:dyDescent="0.25">
      <c r="A33" s="6" t="s">
        <v>19</v>
      </c>
      <c r="B33" s="7"/>
      <c r="C33" s="10">
        <v>52230</v>
      </c>
      <c r="D33" s="10">
        <v>167769</v>
      </c>
    </row>
    <row r="34" spans="1:4" x14ac:dyDescent="0.25">
      <c r="A34" s="6" t="s">
        <v>20</v>
      </c>
      <c r="B34" s="7">
        <v>15</v>
      </c>
      <c r="C34" s="10">
        <v>1384878</v>
      </c>
      <c r="D34" s="10">
        <v>4590080</v>
      </c>
    </row>
    <row r="35" spans="1:4" ht="15.75" thickBot="1" x14ac:dyDescent="0.3">
      <c r="A35" s="11"/>
      <c r="B35" s="12"/>
      <c r="C35" s="13"/>
      <c r="D35" s="13"/>
    </row>
    <row r="36" spans="1:4" x14ac:dyDescent="0.25">
      <c r="A36" s="6"/>
      <c r="B36" s="7"/>
      <c r="C36" s="17"/>
      <c r="D36" s="17"/>
    </row>
    <row r="37" spans="1:4" x14ac:dyDescent="0.25">
      <c r="A37" s="9" t="s">
        <v>21</v>
      </c>
      <c r="B37" s="2"/>
      <c r="C37" s="14">
        <f>SUM(C26:C34)</f>
        <v>21972838</v>
      </c>
      <c r="D37" s="14">
        <f>SUM(D26:D34)</f>
        <v>14401474</v>
      </c>
    </row>
    <row r="38" spans="1:4" x14ac:dyDescent="0.25">
      <c r="A38" s="75" t="s">
        <v>111</v>
      </c>
      <c r="B38" s="72"/>
      <c r="C38" s="10">
        <v>74641</v>
      </c>
      <c r="D38" s="10">
        <v>5146</v>
      </c>
    </row>
    <row r="39" spans="1:4" ht="15.75" thickBot="1" x14ac:dyDescent="0.3">
      <c r="A39" s="15"/>
      <c r="B39" s="16"/>
      <c r="C39" s="4"/>
      <c r="D39" s="4"/>
    </row>
    <row r="40" spans="1:4" x14ac:dyDescent="0.25">
      <c r="A40" s="9"/>
      <c r="B40" s="2"/>
      <c r="C40" s="3"/>
      <c r="D40" s="3"/>
    </row>
    <row r="41" spans="1:4" x14ac:dyDescent="0.25">
      <c r="A41" s="9" t="s">
        <v>22</v>
      </c>
      <c r="B41" s="2"/>
      <c r="C41" s="14">
        <f>C37+C22+C38</f>
        <v>89256255</v>
      </c>
      <c r="D41" s="14">
        <f>D37+D22+D38</f>
        <v>90567822</v>
      </c>
    </row>
    <row r="42" spans="1:4" ht="15.75" thickBot="1" x14ac:dyDescent="0.3">
      <c r="A42" s="19"/>
      <c r="B42" s="20"/>
      <c r="C42" s="21"/>
      <c r="D42" s="21"/>
    </row>
    <row r="43" spans="1:4" ht="15.75" thickTop="1" x14ac:dyDescent="0.25">
      <c r="A43" s="6"/>
      <c r="B43" s="7"/>
      <c r="C43" s="17"/>
      <c r="D43" s="17"/>
    </row>
    <row r="44" spans="1:4" x14ac:dyDescent="0.25">
      <c r="A44" s="9" t="s">
        <v>23</v>
      </c>
      <c r="B44" s="7"/>
      <c r="C44" s="3"/>
      <c r="D44" s="3"/>
    </row>
    <row r="45" spans="1:4" x14ac:dyDescent="0.25">
      <c r="A45" s="9"/>
      <c r="B45" s="7"/>
      <c r="C45" s="22"/>
      <c r="D45" s="17"/>
    </row>
    <row r="46" spans="1:4" x14ac:dyDescent="0.25">
      <c r="A46" s="6" t="s">
        <v>24</v>
      </c>
      <c r="B46" s="7">
        <v>16</v>
      </c>
      <c r="C46" s="10">
        <v>20753586</v>
      </c>
      <c r="D46" s="10">
        <v>15716376</v>
      </c>
    </row>
    <row r="47" spans="1:4" x14ac:dyDescent="0.25">
      <c r="A47" s="6" t="s">
        <v>25</v>
      </c>
      <c r="B47" s="7">
        <v>17</v>
      </c>
      <c r="C47" s="10">
        <v>1058766</v>
      </c>
      <c r="D47" s="10">
        <v>-3312497</v>
      </c>
    </row>
    <row r="48" spans="1:4" x14ac:dyDescent="0.25">
      <c r="A48" s="6" t="s">
        <v>26</v>
      </c>
      <c r="B48" s="7"/>
      <c r="C48" s="10">
        <v>-16030566</v>
      </c>
      <c r="D48" s="10">
        <v>-12109435</v>
      </c>
    </row>
    <row r="49" spans="1:4" ht="15.75" thickBot="1" x14ac:dyDescent="0.3">
      <c r="A49" s="11"/>
      <c r="B49" s="12"/>
      <c r="C49" s="13"/>
      <c r="D49" s="13"/>
    </row>
    <row r="50" spans="1:4" x14ac:dyDescent="0.25">
      <c r="A50" s="9" t="s">
        <v>27</v>
      </c>
      <c r="B50" s="2"/>
      <c r="C50" s="44">
        <f>SUM(C46:C49)</f>
        <v>5781786</v>
      </c>
      <c r="D50" s="44">
        <f>SUM(D46:D49)</f>
        <v>294444</v>
      </c>
    </row>
    <row r="51" spans="1:4" x14ac:dyDescent="0.25">
      <c r="A51" s="6"/>
      <c r="B51" s="7"/>
      <c r="C51" s="23"/>
      <c r="D51" s="17"/>
    </row>
    <row r="52" spans="1:4" x14ac:dyDescent="0.25">
      <c r="A52" s="6" t="s">
        <v>28</v>
      </c>
      <c r="B52" s="7"/>
      <c r="C52" s="10">
        <v>8448155</v>
      </c>
      <c r="D52" s="10">
        <v>5465925</v>
      </c>
    </row>
    <row r="53" spans="1:4" ht="15.75" thickBot="1" x14ac:dyDescent="0.3">
      <c r="A53" s="11"/>
      <c r="B53" s="12"/>
      <c r="C53" s="13"/>
      <c r="D53" s="13"/>
    </row>
    <row r="54" spans="1:4" x14ac:dyDescent="0.25">
      <c r="A54" s="6"/>
      <c r="B54" s="7"/>
      <c r="C54" s="48"/>
      <c r="D54" s="3"/>
    </row>
    <row r="55" spans="1:4" x14ac:dyDescent="0.25">
      <c r="A55" s="9" t="s">
        <v>29</v>
      </c>
      <c r="B55" s="2"/>
      <c r="C55" s="14">
        <f>C50+C52</f>
        <v>14229941</v>
      </c>
      <c r="D55" s="14">
        <f>D50+D52</f>
        <v>5760369</v>
      </c>
    </row>
    <row r="56" spans="1:4" ht="15.75" thickBot="1" x14ac:dyDescent="0.3">
      <c r="A56" s="19"/>
      <c r="B56" s="20"/>
      <c r="C56" s="21"/>
      <c r="D56" s="21"/>
    </row>
    <row r="57" spans="1:4" ht="15.75" thickTop="1" x14ac:dyDescent="0.25">
      <c r="A57" s="6"/>
      <c r="B57" s="7"/>
      <c r="C57" s="17"/>
      <c r="D57" s="17"/>
    </row>
    <row r="58" spans="1:4" x14ac:dyDescent="0.25">
      <c r="A58" s="9" t="s">
        <v>30</v>
      </c>
      <c r="B58" s="7"/>
      <c r="C58" s="17"/>
      <c r="D58" s="17"/>
    </row>
    <row r="59" spans="1:4" x14ac:dyDescent="0.25">
      <c r="A59" s="9"/>
      <c r="B59" s="7"/>
      <c r="C59" s="17"/>
      <c r="D59" s="17"/>
    </row>
    <row r="60" spans="1:4" x14ac:dyDescent="0.25">
      <c r="A60" s="9" t="s">
        <v>31</v>
      </c>
      <c r="B60" s="7"/>
      <c r="C60" s="17"/>
      <c r="D60" s="17"/>
    </row>
    <row r="61" spans="1:4" x14ac:dyDescent="0.25">
      <c r="A61" s="6" t="s">
        <v>32</v>
      </c>
      <c r="B61" s="7">
        <v>18</v>
      </c>
      <c r="C61" s="10">
        <v>1817277</v>
      </c>
      <c r="D61" s="10">
        <v>2303664</v>
      </c>
    </row>
    <row r="62" spans="1:4" x14ac:dyDescent="0.25">
      <c r="A62" s="6" t="s">
        <v>129</v>
      </c>
      <c r="B62" s="7">
        <v>17</v>
      </c>
      <c r="C62" s="10">
        <v>8773538</v>
      </c>
      <c r="D62" s="10">
        <v>21756613</v>
      </c>
    </row>
    <row r="63" spans="1:4" x14ac:dyDescent="0.25">
      <c r="A63" s="6" t="s">
        <v>34</v>
      </c>
      <c r="B63" s="7"/>
      <c r="C63" s="10">
        <v>994636</v>
      </c>
      <c r="D63" s="10">
        <v>1784679</v>
      </c>
    </row>
    <row r="64" spans="1:4" x14ac:dyDescent="0.25">
      <c r="A64" s="6" t="s">
        <v>35</v>
      </c>
      <c r="B64" s="7"/>
      <c r="C64" s="10">
        <v>0</v>
      </c>
      <c r="D64" s="10">
        <v>0</v>
      </c>
    </row>
    <row r="65" spans="1:4" x14ac:dyDescent="0.25">
      <c r="A65" s="6" t="s">
        <v>130</v>
      </c>
      <c r="B65" s="106"/>
      <c r="C65" s="10">
        <v>2266</v>
      </c>
      <c r="D65" s="10">
        <v>0</v>
      </c>
    </row>
    <row r="66" spans="1:4" x14ac:dyDescent="0.25">
      <c r="A66" s="6" t="s">
        <v>36</v>
      </c>
      <c r="B66" s="7"/>
      <c r="C66" s="10">
        <v>114555</v>
      </c>
      <c r="D66" s="10">
        <v>182239</v>
      </c>
    </row>
    <row r="67" spans="1:4" x14ac:dyDescent="0.25">
      <c r="A67" s="6" t="s">
        <v>137</v>
      </c>
      <c r="B67" s="121"/>
      <c r="C67" s="10">
        <v>71872</v>
      </c>
      <c r="D67" s="10"/>
    </row>
    <row r="68" spans="1:4" ht="15.75" thickBot="1" x14ac:dyDescent="0.3">
      <c r="A68" s="11"/>
      <c r="B68" s="12"/>
      <c r="C68" s="13"/>
      <c r="D68" s="13"/>
    </row>
    <row r="69" spans="1:4" x14ac:dyDescent="0.25">
      <c r="A69" s="9"/>
      <c r="B69" s="7"/>
      <c r="C69" s="48"/>
      <c r="D69" s="3"/>
    </row>
    <row r="70" spans="1:4" x14ac:dyDescent="0.25">
      <c r="A70" s="9" t="s">
        <v>37</v>
      </c>
      <c r="B70" s="17"/>
      <c r="C70" s="14">
        <f>SUM(C61:C69)</f>
        <v>11774144</v>
      </c>
      <c r="D70" s="14">
        <f>SUM(D61:D69)</f>
        <v>26027195</v>
      </c>
    </row>
    <row r="71" spans="1:4" ht="15.75" thickBot="1" x14ac:dyDescent="0.3">
      <c r="A71" s="15"/>
      <c r="B71" s="12"/>
      <c r="C71" s="49"/>
      <c r="D71" s="4"/>
    </row>
    <row r="72" spans="1:4" x14ac:dyDescent="0.25">
      <c r="A72" s="6"/>
      <c r="B72" s="7"/>
      <c r="C72" s="17"/>
      <c r="D72" s="17"/>
    </row>
    <row r="73" spans="1:4" x14ac:dyDescent="0.25">
      <c r="A73" s="9" t="s">
        <v>38</v>
      </c>
      <c r="B73" s="7"/>
      <c r="C73" s="17"/>
      <c r="D73" s="17"/>
    </row>
    <row r="74" spans="1:4" x14ac:dyDescent="0.25">
      <c r="A74" s="6" t="s">
        <v>33</v>
      </c>
      <c r="B74" s="7">
        <v>17</v>
      </c>
      <c r="C74" s="10">
        <v>42019821</v>
      </c>
      <c r="D74" s="10">
        <v>35935252</v>
      </c>
    </row>
    <row r="75" spans="1:4" x14ac:dyDescent="0.25">
      <c r="A75" s="6" t="s">
        <v>39</v>
      </c>
      <c r="B75" s="7">
        <v>19</v>
      </c>
      <c r="C75" s="10">
        <v>19431297</v>
      </c>
      <c r="D75" s="10">
        <v>21237132</v>
      </c>
    </row>
    <row r="76" spans="1:4" x14ac:dyDescent="0.25">
      <c r="A76" s="6" t="s">
        <v>40</v>
      </c>
      <c r="B76" s="7"/>
      <c r="C76" s="10">
        <v>25635</v>
      </c>
      <c r="D76" s="10">
        <v>43824</v>
      </c>
    </row>
    <row r="77" spans="1:4" x14ac:dyDescent="0.25">
      <c r="A77" s="6" t="s">
        <v>41</v>
      </c>
      <c r="B77" s="7"/>
      <c r="C77" s="10">
        <v>765490</v>
      </c>
      <c r="D77" s="10">
        <v>1499485</v>
      </c>
    </row>
    <row r="78" spans="1:4" x14ac:dyDescent="0.25">
      <c r="A78" s="6" t="s">
        <v>42</v>
      </c>
      <c r="B78" s="7"/>
      <c r="C78" s="10">
        <v>1007158</v>
      </c>
      <c r="D78" s="10">
        <v>64565</v>
      </c>
    </row>
    <row r="79" spans="1:4" x14ac:dyDescent="0.25">
      <c r="A79" s="6" t="s">
        <v>136</v>
      </c>
      <c r="B79" s="121"/>
      <c r="C79" s="10">
        <v>2769</v>
      </c>
      <c r="D79" s="10">
        <v>0</v>
      </c>
    </row>
    <row r="80" spans="1:4" ht="15.75" thickBot="1" x14ac:dyDescent="0.3">
      <c r="A80" s="11"/>
      <c r="B80" s="12"/>
      <c r="C80" s="13"/>
      <c r="D80" s="13"/>
    </row>
    <row r="81" spans="1:7" x14ac:dyDescent="0.25">
      <c r="A81" s="6"/>
      <c r="B81" s="7"/>
      <c r="C81" s="48"/>
      <c r="D81" s="3"/>
    </row>
    <row r="82" spans="1:7" x14ac:dyDescent="0.25">
      <c r="A82" s="9" t="s">
        <v>43</v>
      </c>
      <c r="B82" s="7"/>
      <c r="C82" s="14">
        <f>SUM(C74:C80)</f>
        <v>63252170</v>
      </c>
      <c r="D82" s="14">
        <f>SUM(D74:D80)</f>
        <v>58780258</v>
      </c>
    </row>
    <row r="83" spans="1:7" ht="15.75" thickBot="1" x14ac:dyDescent="0.3">
      <c r="A83" s="15"/>
      <c r="B83" s="12"/>
      <c r="C83" s="24"/>
      <c r="D83" s="4"/>
    </row>
    <row r="84" spans="1:7" x14ac:dyDescent="0.25">
      <c r="A84" s="6"/>
      <c r="B84" s="2"/>
      <c r="C84" s="25"/>
      <c r="D84" s="3"/>
    </row>
    <row r="85" spans="1:7" x14ac:dyDescent="0.25">
      <c r="A85" s="9" t="s">
        <v>44</v>
      </c>
      <c r="B85" s="2"/>
      <c r="C85" s="14">
        <f>C82+C70</f>
        <v>75026314</v>
      </c>
      <c r="D85" s="14">
        <f>D82+D70</f>
        <v>84807453</v>
      </c>
      <c r="F85" s="52"/>
    </row>
    <row r="86" spans="1:7" ht="15.75" thickBot="1" x14ac:dyDescent="0.3">
      <c r="A86" s="19"/>
      <c r="B86" s="20"/>
      <c r="C86" s="26"/>
      <c r="D86" s="26"/>
    </row>
    <row r="87" spans="1:7" ht="15.75" thickTop="1" x14ac:dyDescent="0.25">
      <c r="A87" s="9"/>
      <c r="B87" s="2"/>
      <c r="C87" s="25"/>
      <c r="D87" s="25"/>
    </row>
    <row r="88" spans="1:7" ht="15.75" thickBot="1" x14ac:dyDescent="0.3">
      <c r="A88" s="19" t="s">
        <v>45</v>
      </c>
      <c r="B88" s="20"/>
      <c r="C88" s="27">
        <f>C85+C55</f>
        <v>89256255</v>
      </c>
      <c r="D88" s="27">
        <f>D85+D55</f>
        <v>90567822</v>
      </c>
      <c r="F88" s="52"/>
      <c r="G88" s="52"/>
    </row>
    <row r="89" spans="1:7" s="109" customFormat="1" ht="20.25" customHeight="1" thickTop="1" x14ac:dyDescent="0.25">
      <c r="A89" s="108"/>
      <c r="B89" s="104">
        <v>16</v>
      </c>
      <c r="C89" s="105">
        <v>0</v>
      </c>
      <c r="D89" s="105"/>
      <c r="F89" s="110"/>
      <c r="G89" s="110"/>
    </row>
    <row r="90" spans="1:7" s="109" customFormat="1" ht="15.75" thickBot="1" x14ac:dyDescent="0.3">
      <c r="A90" s="111" t="s">
        <v>46</v>
      </c>
      <c r="B90" s="12"/>
      <c r="C90" s="114">
        <v>9695.0832574224951</v>
      </c>
      <c r="D90" s="114">
        <v>-4923.8483256687823</v>
      </c>
      <c r="F90" s="110"/>
      <c r="G90" s="110"/>
    </row>
    <row r="91" spans="1:7" x14ac:dyDescent="0.25">
      <c r="A91" s="9"/>
      <c r="B91" s="2"/>
      <c r="C91" s="113">
        <f>C88-C41</f>
        <v>0</v>
      </c>
      <c r="D91" s="113">
        <f>D88-D41</f>
        <v>0</v>
      </c>
    </row>
    <row r="92" spans="1:7" x14ac:dyDescent="0.25">
      <c r="A92" s="28"/>
      <c r="B92" s="2"/>
      <c r="C92" s="25"/>
      <c r="D92" s="25"/>
    </row>
    <row r="93" spans="1:7" x14ac:dyDescent="0.25">
      <c r="A93" s="28"/>
      <c r="B93" s="2"/>
      <c r="C93" s="25"/>
      <c r="D93" s="25"/>
    </row>
    <row r="94" spans="1:7" ht="15.75" thickBot="1" x14ac:dyDescent="0.3"/>
    <row r="95" spans="1:7" ht="22.5" customHeight="1" x14ac:dyDescent="0.25">
      <c r="A95" s="29" t="s">
        <v>126</v>
      </c>
      <c r="B95" s="129"/>
    </row>
    <row r="96" spans="1:7" x14ac:dyDescent="0.25">
      <c r="A96" s="103" t="s">
        <v>47</v>
      </c>
      <c r="B96" s="129"/>
    </row>
    <row r="97" spans="1:1" x14ac:dyDescent="0.25">
      <c r="A97" s="5"/>
    </row>
    <row r="98" spans="1:1" ht="15.75" thickBot="1" x14ac:dyDescent="0.3"/>
    <row r="99" spans="1:1" x14ac:dyDescent="0.25">
      <c r="A99" s="29" t="s">
        <v>132</v>
      </c>
    </row>
    <row r="100" spans="1:1" x14ac:dyDescent="0.25">
      <c r="A100" s="116" t="s">
        <v>133</v>
      </c>
    </row>
  </sheetData>
  <mergeCells count="5">
    <mergeCell ref="B95:B96"/>
    <mergeCell ref="A3:A4"/>
    <mergeCell ref="B3:B4"/>
    <mergeCell ref="C3:C4"/>
    <mergeCell ref="D3:D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0"/>
  <sheetViews>
    <sheetView workbookViewId="0">
      <selection activeCell="A2" sqref="A2"/>
    </sheetView>
  </sheetViews>
  <sheetFormatPr defaultRowHeight="15" x14ac:dyDescent="0.25"/>
  <cols>
    <col min="1" max="1" width="44.140625" customWidth="1"/>
    <col min="3" max="3" width="21.140625" customWidth="1"/>
    <col min="4" max="4" width="21" customWidth="1"/>
  </cols>
  <sheetData>
    <row r="1" spans="1:4" x14ac:dyDescent="0.25">
      <c r="A1" s="41" t="s">
        <v>159</v>
      </c>
    </row>
    <row r="2" spans="1:4" x14ac:dyDescent="0.25">
      <c r="A2" s="147" t="s">
        <v>162</v>
      </c>
    </row>
    <row r="3" spans="1:4" ht="22.5" x14ac:dyDescent="0.25">
      <c r="A3" s="137" t="s">
        <v>0</v>
      </c>
      <c r="B3" s="132" t="s">
        <v>1</v>
      </c>
      <c r="C3" s="48" t="s">
        <v>139</v>
      </c>
      <c r="D3" s="102" t="s">
        <v>139</v>
      </c>
    </row>
    <row r="4" spans="1:4" ht="15.75" thickBot="1" x14ac:dyDescent="0.3">
      <c r="A4" s="138"/>
      <c r="B4" s="133"/>
      <c r="C4" s="49" t="s">
        <v>140</v>
      </c>
      <c r="D4" s="49" t="s">
        <v>141</v>
      </c>
    </row>
    <row r="5" spans="1:4" x14ac:dyDescent="0.25">
      <c r="A5" s="6"/>
      <c r="B5" s="45"/>
      <c r="C5" s="48"/>
      <c r="D5" s="48"/>
    </row>
    <row r="6" spans="1:4" x14ac:dyDescent="0.25">
      <c r="A6" s="6" t="s">
        <v>48</v>
      </c>
      <c r="B6" s="45">
        <v>20</v>
      </c>
      <c r="C6" s="42">
        <v>40136509.484999999</v>
      </c>
      <c r="D6" s="42">
        <v>61735680</v>
      </c>
    </row>
    <row r="7" spans="1:4" x14ac:dyDescent="0.25">
      <c r="A7" s="6" t="s">
        <v>49</v>
      </c>
      <c r="B7" s="45">
        <v>21</v>
      </c>
      <c r="C7" s="42">
        <v>-25135879.892999999</v>
      </c>
      <c r="D7" s="42">
        <v>-27053788</v>
      </c>
    </row>
    <row r="8" spans="1:4" ht="15.75" thickBot="1" x14ac:dyDescent="0.3">
      <c r="A8" s="11"/>
      <c r="B8" s="12"/>
      <c r="C8" s="49"/>
      <c r="D8" s="49"/>
    </row>
    <row r="9" spans="1:4" x14ac:dyDescent="0.25">
      <c r="A9" s="51"/>
      <c r="B9" s="47"/>
      <c r="C9" s="48"/>
      <c r="D9" s="48"/>
    </row>
    <row r="10" spans="1:4" x14ac:dyDescent="0.25">
      <c r="A10" s="139" t="s">
        <v>50</v>
      </c>
      <c r="B10" s="132"/>
      <c r="C10" s="136">
        <f>SUM(C6:C9)</f>
        <v>15000629.592</v>
      </c>
      <c r="D10" s="136">
        <f>SUM(D6:D9)</f>
        <v>34681892</v>
      </c>
    </row>
    <row r="11" spans="1:4" x14ac:dyDescent="0.25">
      <c r="A11" s="139"/>
      <c r="B11" s="132"/>
      <c r="C11" s="136"/>
      <c r="D11" s="136"/>
    </row>
    <row r="12" spans="1:4" x14ac:dyDescent="0.25">
      <c r="A12" s="6" t="s">
        <v>51</v>
      </c>
      <c r="B12" s="45">
        <v>26</v>
      </c>
      <c r="C12" s="42">
        <v>1160414.7318299999</v>
      </c>
      <c r="D12" s="42">
        <v>426547</v>
      </c>
    </row>
    <row r="13" spans="1:4" x14ac:dyDescent="0.25">
      <c r="A13" s="6" t="s">
        <v>52</v>
      </c>
      <c r="B13" s="45">
        <v>22</v>
      </c>
      <c r="C13" s="42">
        <v>-3134169.7852099999</v>
      </c>
      <c r="D13" s="42">
        <v>-2788812</v>
      </c>
    </row>
    <row r="14" spans="1:4" x14ac:dyDescent="0.25">
      <c r="A14" s="6" t="s">
        <v>53</v>
      </c>
      <c r="B14" s="45">
        <v>23</v>
      </c>
      <c r="C14" s="42">
        <v>-13083936.326000001</v>
      </c>
      <c r="D14" s="42">
        <v>-28168589</v>
      </c>
    </row>
    <row r="15" spans="1:4" x14ac:dyDescent="0.25">
      <c r="A15" s="6" t="s">
        <v>54</v>
      </c>
      <c r="B15" s="45">
        <v>27</v>
      </c>
      <c r="C15" s="42">
        <v>-839043.62831000006</v>
      </c>
      <c r="D15" s="42">
        <v>-795080</v>
      </c>
    </row>
    <row r="16" spans="1:4" ht="15.75" thickBot="1" x14ac:dyDescent="0.3">
      <c r="A16" s="11"/>
      <c r="B16" s="12"/>
      <c r="C16" s="49"/>
      <c r="D16" s="49"/>
    </row>
    <row r="17" spans="1:4" x14ac:dyDescent="0.25">
      <c r="A17" s="51"/>
      <c r="B17" s="47"/>
      <c r="C17" s="48"/>
      <c r="D17" s="48"/>
    </row>
    <row r="18" spans="1:4" x14ac:dyDescent="0.25">
      <c r="A18" s="51" t="s">
        <v>55</v>
      </c>
      <c r="B18" s="47"/>
      <c r="C18" s="44">
        <f>SUM(C10:C17)</f>
        <v>-896105.41569000063</v>
      </c>
      <c r="D18" s="44">
        <f t="shared" ref="D18" si="0">SUM(D10:D17)</f>
        <v>3355958</v>
      </c>
    </row>
    <row r="19" spans="1:4" x14ac:dyDescent="0.25">
      <c r="A19" s="6"/>
      <c r="B19" s="45"/>
      <c r="C19" s="48"/>
      <c r="D19" s="48"/>
    </row>
    <row r="20" spans="1:4" x14ac:dyDescent="0.25">
      <c r="A20" s="6" t="s">
        <v>56</v>
      </c>
      <c r="B20" s="45">
        <v>24</v>
      </c>
      <c r="C20" s="42">
        <v>2789741.4613200002</v>
      </c>
      <c r="D20" s="42">
        <v>88704</v>
      </c>
    </row>
    <row r="21" spans="1:4" x14ac:dyDescent="0.25">
      <c r="A21" s="6" t="s">
        <v>144</v>
      </c>
      <c r="B21" s="121"/>
      <c r="C21" s="42">
        <v>0</v>
      </c>
      <c r="D21" s="42">
        <v>804</v>
      </c>
    </row>
    <row r="22" spans="1:4" x14ac:dyDescent="0.25">
      <c r="A22" s="6" t="s">
        <v>57</v>
      </c>
      <c r="B22" s="45">
        <v>25</v>
      </c>
      <c r="C22" s="42">
        <v>-4521974.6591400001</v>
      </c>
      <c r="D22" s="42">
        <v>-5316999</v>
      </c>
    </row>
    <row r="23" spans="1:4" x14ac:dyDescent="0.25">
      <c r="A23" s="6" t="s">
        <v>102</v>
      </c>
      <c r="B23" s="45"/>
      <c r="C23" s="42">
        <v>74840.535480000079</v>
      </c>
      <c r="D23" s="42">
        <v>-2014178</v>
      </c>
    </row>
    <row r="24" spans="1:4" ht="15.75" thickBot="1" x14ac:dyDescent="0.3">
      <c r="A24" s="11"/>
      <c r="B24" s="12"/>
      <c r="C24" s="49"/>
      <c r="D24" s="49"/>
    </row>
    <row r="25" spans="1:4" x14ac:dyDescent="0.25">
      <c r="A25" s="51"/>
      <c r="B25" s="47"/>
      <c r="C25" s="48"/>
      <c r="D25" s="48"/>
    </row>
    <row r="26" spans="1:4" x14ac:dyDescent="0.25">
      <c r="A26" s="51" t="s">
        <v>67</v>
      </c>
      <c r="B26" s="47"/>
      <c r="C26" s="44">
        <f>SUM(C18:C24)</f>
        <v>-2553498.0780300004</v>
      </c>
      <c r="D26" s="44">
        <f>SUM(D18:D24)</f>
        <v>-3885711</v>
      </c>
    </row>
    <row r="27" spans="1:4" x14ac:dyDescent="0.25">
      <c r="A27" s="6"/>
      <c r="B27" s="45"/>
      <c r="C27" s="48"/>
      <c r="D27" s="48"/>
    </row>
    <row r="28" spans="1:4" x14ac:dyDescent="0.25">
      <c r="A28" s="46" t="s">
        <v>58</v>
      </c>
      <c r="B28" s="45"/>
      <c r="C28" s="42">
        <v>-228879.40000000002</v>
      </c>
      <c r="D28" s="42">
        <v>-383875</v>
      </c>
    </row>
    <row r="29" spans="1:4" ht="15.75" thickBot="1" x14ac:dyDescent="0.3">
      <c r="A29" s="11"/>
      <c r="B29" s="12"/>
      <c r="C29" s="49"/>
      <c r="D29" s="49"/>
    </row>
    <row r="30" spans="1:4" x14ac:dyDescent="0.25">
      <c r="A30" s="6"/>
      <c r="B30" s="45"/>
      <c r="C30" s="48"/>
      <c r="D30" s="48"/>
    </row>
    <row r="31" spans="1:4" ht="22.5" x14ac:dyDescent="0.25">
      <c r="A31" s="51" t="s">
        <v>153</v>
      </c>
      <c r="B31" s="47"/>
      <c r="C31" s="44">
        <f>C28+C26</f>
        <v>-2782377.4780300003</v>
      </c>
      <c r="D31" s="44">
        <f>D28+D26</f>
        <v>-4269586</v>
      </c>
    </row>
    <row r="32" spans="1:4" x14ac:dyDescent="0.25">
      <c r="A32" s="120" t="s">
        <v>154</v>
      </c>
      <c r="B32" s="119"/>
      <c r="C32" s="44">
        <v>-6188851</v>
      </c>
      <c r="D32" s="44">
        <v>0</v>
      </c>
    </row>
    <row r="33" spans="1:4" ht="15.75" thickBot="1" x14ac:dyDescent="0.3">
      <c r="A33" s="30"/>
      <c r="B33" s="50"/>
      <c r="C33" s="21"/>
      <c r="D33" s="21"/>
    </row>
    <row r="34" spans="1:4" ht="15.75" thickTop="1" x14ac:dyDescent="0.25">
      <c r="A34" s="6"/>
      <c r="B34" s="45"/>
      <c r="C34" s="48"/>
      <c r="D34" s="48"/>
    </row>
    <row r="35" spans="1:4" x14ac:dyDescent="0.25">
      <c r="A35" s="6"/>
      <c r="B35" s="45"/>
      <c r="C35" s="48"/>
      <c r="D35" s="48"/>
    </row>
    <row r="36" spans="1:4" x14ac:dyDescent="0.25">
      <c r="A36" s="51" t="s">
        <v>155</v>
      </c>
      <c r="B36" s="47"/>
      <c r="C36" s="44">
        <f>C31+C32</f>
        <v>-8971228.4780299999</v>
      </c>
      <c r="D36" s="44">
        <f>D31</f>
        <v>-4269586</v>
      </c>
    </row>
    <row r="37" spans="1:4" ht="15.75" thickBot="1" x14ac:dyDescent="0.3">
      <c r="A37" s="30"/>
      <c r="B37" s="50"/>
      <c r="C37" s="21"/>
      <c r="D37" s="21"/>
    </row>
    <row r="38" spans="1:4" ht="15.75" thickTop="1" x14ac:dyDescent="0.25">
      <c r="A38" s="120" t="s">
        <v>103</v>
      </c>
    </row>
    <row r="39" spans="1:4" x14ac:dyDescent="0.25">
      <c r="A39" s="6" t="s">
        <v>59</v>
      </c>
      <c r="B39" s="45"/>
      <c r="C39" s="42">
        <f>C36-C40</f>
        <v>-3893448.4780299999</v>
      </c>
      <c r="D39" s="42">
        <f>D36-D40</f>
        <v>-2691953</v>
      </c>
    </row>
    <row r="40" spans="1:4" x14ac:dyDescent="0.25">
      <c r="A40" s="6" t="s">
        <v>60</v>
      </c>
      <c r="B40" s="45"/>
      <c r="C40" s="42">
        <v>-5077780</v>
      </c>
      <c r="D40" s="42">
        <v>-1577633</v>
      </c>
    </row>
    <row r="41" spans="1:4" ht="15.75" thickBot="1" x14ac:dyDescent="0.3">
      <c r="A41" s="11"/>
      <c r="B41" s="12"/>
      <c r="C41" s="49"/>
      <c r="D41" s="49"/>
    </row>
    <row r="42" spans="1:4" x14ac:dyDescent="0.25">
      <c r="C42" s="44">
        <f>C39+C40</f>
        <v>-8971228.4780299999</v>
      </c>
      <c r="D42" s="44">
        <f>D39+D40</f>
        <v>-4269586</v>
      </c>
    </row>
    <row r="45" spans="1:4" x14ac:dyDescent="0.25">
      <c r="A45" s="120" t="s">
        <v>156</v>
      </c>
    </row>
    <row r="46" spans="1:4" ht="23.25" thickBot="1" x14ac:dyDescent="0.3">
      <c r="A46" s="11" t="s">
        <v>157</v>
      </c>
      <c r="B46" s="12"/>
      <c r="C46" s="43">
        <v>-27683</v>
      </c>
      <c r="D46" s="43">
        <v>-35777</v>
      </c>
    </row>
    <row r="47" spans="1:4" x14ac:dyDescent="0.25">
      <c r="A47" s="51"/>
      <c r="B47" s="47"/>
      <c r="C47" s="48"/>
      <c r="D47" s="48"/>
    </row>
    <row r="48" spans="1:4" ht="15.75" thickBot="1" x14ac:dyDescent="0.3">
      <c r="A48" s="15" t="s">
        <v>104</v>
      </c>
      <c r="B48" s="12"/>
      <c r="C48" s="128">
        <f>C42+C46</f>
        <v>-8998911.4780299999</v>
      </c>
      <c r="D48" s="128">
        <f t="shared" ref="D48" si="1">D42+D46</f>
        <v>-4305363</v>
      </c>
    </row>
    <row r="49" spans="1:4" x14ac:dyDescent="0.25">
      <c r="A49" s="51"/>
      <c r="B49" s="47"/>
      <c r="C49" s="48"/>
      <c r="D49" s="48"/>
    </row>
    <row r="50" spans="1:4" x14ac:dyDescent="0.25">
      <c r="A50" s="6" t="s">
        <v>59</v>
      </c>
      <c r="B50" s="45"/>
      <c r="C50" s="42">
        <f>C39+C46</f>
        <v>-3921131.4780299999</v>
      </c>
      <c r="D50" s="42">
        <f>D39+D46</f>
        <v>-2727730</v>
      </c>
    </row>
    <row r="51" spans="1:4" x14ac:dyDescent="0.25">
      <c r="A51" s="6" t="s">
        <v>60</v>
      </c>
      <c r="B51" s="45"/>
      <c r="C51" s="42">
        <f>C40</f>
        <v>-5077780</v>
      </c>
      <c r="D51" s="42">
        <f>D40</f>
        <v>-1577633</v>
      </c>
    </row>
    <row r="52" spans="1:4" ht="15.75" thickBot="1" x14ac:dyDescent="0.3">
      <c r="A52" s="11"/>
      <c r="B52" s="12"/>
      <c r="C52" s="13"/>
      <c r="D52" s="13"/>
    </row>
    <row r="53" spans="1:4" x14ac:dyDescent="0.25">
      <c r="A53" s="6"/>
      <c r="B53" s="45"/>
      <c r="C53" s="17"/>
      <c r="D53" s="48"/>
    </row>
    <row r="54" spans="1:4" x14ac:dyDescent="0.25">
      <c r="A54" s="51" t="s">
        <v>104</v>
      </c>
      <c r="B54" s="47"/>
      <c r="C54" s="44">
        <f>C50+C51</f>
        <v>-8998911.4780299999</v>
      </c>
      <c r="D54" s="44">
        <f>D50+D51</f>
        <v>-4305363</v>
      </c>
    </row>
    <row r="55" spans="1:4" ht="15.75" thickBot="1" x14ac:dyDescent="0.3">
      <c r="A55" s="54"/>
      <c r="B55" s="1"/>
      <c r="C55" s="1"/>
      <c r="D55" s="1"/>
    </row>
    <row r="56" spans="1:4" x14ac:dyDescent="0.25">
      <c r="A56" s="28"/>
    </row>
    <row r="57" spans="1:4" ht="22.5" x14ac:dyDescent="0.25">
      <c r="A57" s="6" t="s">
        <v>115</v>
      </c>
      <c r="C57" s="42">
        <f>Лист1!J16</f>
        <v>1007944.8082191781</v>
      </c>
      <c r="D57" s="42">
        <f>Лист1!J7</f>
        <v>1006349</v>
      </c>
    </row>
    <row r="58" spans="1:4" x14ac:dyDescent="0.25">
      <c r="A58" s="28"/>
    </row>
    <row r="59" spans="1:4" x14ac:dyDescent="0.25">
      <c r="A59" s="28" t="s">
        <v>125</v>
      </c>
      <c r="C59" s="100">
        <f>C39/C57*1000</f>
        <v>-3862.759593859992</v>
      </c>
      <c r="D59" s="100">
        <f>D39/D57*1000</f>
        <v>-2674.9696178959784</v>
      </c>
    </row>
    <row r="60" spans="1:4" x14ac:dyDescent="0.25">
      <c r="A60" s="28"/>
    </row>
    <row r="61" spans="1:4" x14ac:dyDescent="0.25">
      <c r="A61" s="28"/>
    </row>
    <row r="62" spans="1:4" x14ac:dyDescent="0.25">
      <c r="A62" s="28"/>
    </row>
    <row r="63" spans="1:4" x14ac:dyDescent="0.25">
      <c r="A63" s="28"/>
    </row>
    <row r="64" spans="1:4" ht="15.75" thickBot="1" x14ac:dyDescent="0.3">
      <c r="A64" s="32"/>
    </row>
    <row r="65" spans="1:2" ht="15" customHeight="1" x14ac:dyDescent="0.25">
      <c r="A65" s="29" t="s">
        <v>126</v>
      </c>
      <c r="B65" s="129"/>
    </row>
    <row r="66" spans="1:2" x14ac:dyDescent="0.25">
      <c r="A66" s="7" t="s">
        <v>47</v>
      </c>
      <c r="B66" s="129"/>
    </row>
    <row r="67" spans="1:2" x14ac:dyDescent="0.25">
      <c r="A67" s="5"/>
    </row>
    <row r="68" spans="1:2" ht="15.75" thickBot="1" x14ac:dyDescent="0.3"/>
    <row r="69" spans="1:2" x14ac:dyDescent="0.25">
      <c r="A69" s="29" t="s">
        <v>132</v>
      </c>
    </row>
    <row r="70" spans="1:2" x14ac:dyDescent="0.25">
      <c r="A70" s="116" t="s">
        <v>133</v>
      </c>
    </row>
  </sheetData>
  <mergeCells count="7">
    <mergeCell ref="C10:C11"/>
    <mergeCell ref="D10:D11"/>
    <mergeCell ref="A3:A4"/>
    <mergeCell ref="B3:B4"/>
    <mergeCell ref="B65:B66"/>
    <mergeCell ref="A10:A11"/>
    <mergeCell ref="B10:B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F7EA7-9682-4B2C-A17B-2EBE7322E097}">
  <dimension ref="B2:J16"/>
  <sheetViews>
    <sheetView workbookViewId="0">
      <selection activeCell="E24" sqref="E24"/>
    </sheetView>
  </sheetViews>
  <sheetFormatPr defaultRowHeight="15" x14ac:dyDescent="0.25"/>
  <cols>
    <col min="3" max="3" width="10.140625" bestFit="1" customWidth="1"/>
    <col min="4" max="4" width="10.140625" customWidth="1"/>
    <col min="5" max="5" width="22.85546875" customWidth="1"/>
    <col min="6" max="6" width="12.85546875" style="98" bestFit="1" customWidth="1"/>
    <col min="7" max="8" width="12.85546875" style="98" customWidth="1"/>
    <col min="10" max="10" width="10.28515625" bestFit="1" customWidth="1"/>
  </cols>
  <sheetData>
    <row r="2" spans="2:10" x14ac:dyDescent="0.25">
      <c r="B2" t="s">
        <v>116</v>
      </c>
    </row>
    <row r="3" spans="2:10" x14ac:dyDescent="0.25">
      <c r="C3" t="s">
        <v>117</v>
      </c>
      <c r="E3" t="s">
        <v>122</v>
      </c>
      <c r="F3" s="98" t="s">
        <v>118</v>
      </c>
      <c r="G3" s="98" t="s">
        <v>120</v>
      </c>
      <c r="H3" s="98" t="s">
        <v>121</v>
      </c>
      <c r="I3" t="s">
        <v>119</v>
      </c>
    </row>
    <row r="4" spans="2:10" x14ac:dyDescent="0.25">
      <c r="C4" s="97">
        <v>43101</v>
      </c>
      <c r="D4" s="97"/>
      <c r="E4" s="97" t="s">
        <v>123</v>
      </c>
      <c r="F4" s="98">
        <v>999859</v>
      </c>
      <c r="G4" s="98">
        <f>C5-C4</f>
        <v>70</v>
      </c>
      <c r="H4" s="98">
        <v>365</v>
      </c>
      <c r="I4" s="101">
        <f>G4/H4</f>
        <v>0.19178082191780821</v>
      </c>
      <c r="J4" s="99">
        <f>F4*I4</f>
        <v>191753.78082191781</v>
      </c>
    </row>
    <row r="5" spans="2:10" x14ac:dyDescent="0.25">
      <c r="C5" s="97">
        <v>43171</v>
      </c>
      <c r="D5" s="97"/>
      <c r="E5" s="97" t="s">
        <v>124</v>
      </c>
      <c r="F5" s="98">
        <v>1007889</v>
      </c>
      <c r="G5" s="98">
        <f>H5-G4</f>
        <v>295</v>
      </c>
      <c r="H5" s="98">
        <v>365</v>
      </c>
      <c r="I5" s="101">
        <f t="shared" ref="I5" si="0">G5/H5</f>
        <v>0.80821917808219179</v>
      </c>
      <c r="J5" s="99">
        <f t="shared" ref="J5" si="1">F5*I5</f>
        <v>814595.21917808219</v>
      </c>
    </row>
    <row r="7" spans="2:10" x14ac:dyDescent="0.25">
      <c r="J7" s="99">
        <f>SUM(J4:J6)</f>
        <v>1006349</v>
      </c>
    </row>
    <row r="12" spans="2:10" x14ac:dyDescent="0.25">
      <c r="C12" t="s">
        <v>117</v>
      </c>
      <c r="E12" t="s">
        <v>122</v>
      </c>
      <c r="F12" s="98" t="s">
        <v>118</v>
      </c>
      <c r="G12" s="98" t="s">
        <v>120</v>
      </c>
      <c r="H12" s="98" t="s">
        <v>121</v>
      </c>
      <c r="I12" t="s">
        <v>119</v>
      </c>
    </row>
    <row r="13" spans="2:10" x14ac:dyDescent="0.25">
      <c r="C13" s="97">
        <v>43466</v>
      </c>
      <c r="E13" t="s">
        <v>152</v>
      </c>
      <c r="F13" s="98">
        <v>1007889</v>
      </c>
      <c r="G13" s="98">
        <f>365-21</f>
        <v>344</v>
      </c>
      <c r="H13" s="98">
        <v>365</v>
      </c>
      <c r="I13" s="101">
        <f t="shared" ref="I13" si="2">G13/H13</f>
        <v>0.94246575342465755</v>
      </c>
      <c r="J13" s="99">
        <f>F13*I13</f>
        <v>949900.8657534247</v>
      </c>
    </row>
    <row r="14" spans="2:10" x14ac:dyDescent="0.25">
      <c r="F14" s="98">
        <f>1007889+970</f>
        <v>1008859</v>
      </c>
      <c r="G14" s="98">
        <f>H14-G13</f>
        <v>21</v>
      </c>
      <c r="H14" s="98">
        <v>365</v>
      </c>
      <c r="I14" s="101">
        <f t="shared" ref="I14" si="3">G14/H14</f>
        <v>5.7534246575342465E-2</v>
      </c>
      <c r="J14" s="99">
        <f t="shared" ref="J14" si="4">F14*I14</f>
        <v>58043.942465753425</v>
      </c>
    </row>
    <row r="16" spans="2:10" x14ac:dyDescent="0.25">
      <c r="J16" s="99">
        <f>SUM(J13:J15)</f>
        <v>1007944.8082191781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workbookViewId="0">
      <selection activeCell="L13" sqref="L13"/>
    </sheetView>
  </sheetViews>
  <sheetFormatPr defaultRowHeight="15" x14ac:dyDescent="0.25"/>
  <cols>
    <col min="1" max="1" width="40.7109375" customWidth="1"/>
    <col min="2" max="2" width="9.42578125" bestFit="1" customWidth="1"/>
    <col min="3" max="4" width="15.140625" customWidth="1"/>
    <col min="5" max="5" width="16" customWidth="1"/>
    <col min="6" max="6" width="14.28515625" customWidth="1"/>
    <col min="7" max="7" width="9.42578125" bestFit="1" customWidth="1"/>
    <col min="8" max="8" width="13.7109375" customWidth="1"/>
    <col min="9" max="9" width="9.5703125" bestFit="1" customWidth="1"/>
    <col min="10" max="10" width="11" bestFit="1" customWidth="1"/>
    <col min="11" max="11" width="9.42578125" bestFit="1" customWidth="1"/>
    <col min="13" max="13" width="9.42578125" bestFit="1" customWidth="1"/>
  </cols>
  <sheetData>
    <row r="1" spans="1:11" x14ac:dyDescent="0.25">
      <c r="A1" s="41" t="s">
        <v>160</v>
      </c>
    </row>
    <row r="2" spans="1:11" ht="15.75" thickBot="1" x14ac:dyDescent="0.3">
      <c r="A2" s="147" t="s">
        <v>162</v>
      </c>
      <c r="B2" s="1"/>
      <c r="C2" s="1"/>
      <c r="D2" s="1"/>
      <c r="E2" s="1"/>
      <c r="F2" s="1"/>
      <c r="G2" s="1"/>
      <c r="H2" s="1"/>
      <c r="I2" s="1"/>
    </row>
    <row r="3" spans="1:11" ht="15.75" thickBot="1" x14ac:dyDescent="0.3">
      <c r="A3" s="57"/>
      <c r="B3" s="1"/>
      <c r="C3" s="1"/>
      <c r="D3" s="1"/>
      <c r="E3" s="1"/>
      <c r="F3" s="1"/>
      <c r="G3" s="1"/>
      <c r="H3" s="1"/>
      <c r="I3" s="1"/>
    </row>
    <row r="4" spans="1:11" ht="15" customHeight="1" x14ac:dyDescent="0.25">
      <c r="A4" s="140" t="s">
        <v>0</v>
      </c>
      <c r="B4" s="143" t="s">
        <v>1</v>
      </c>
      <c r="C4" s="143" t="s">
        <v>24</v>
      </c>
      <c r="D4" s="143" t="s">
        <v>61</v>
      </c>
      <c r="E4" s="143" t="s">
        <v>26</v>
      </c>
      <c r="F4" s="143" t="s">
        <v>25</v>
      </c>
      <c r="G4" s="143" t="s">
        <v>62</v>
      </c>
      <c r="H4" s="143" t="s">
        <v>28</v>
      </c>
      <c r="I4" s="143" t="s">
        <v>63</v>
      </c>
    </row>
    <row r="5" spans="1:11" x14ac:dyDescent="0.25">
      <c r="A5" s="141"/>
      <c r="B5" s="144"/>
      <c r="C5" s="144"/>
      <c r="D5" s="144"/>
      <c r="E5" s="144"/>
      <c r="F5" s="144"/>
      <c r="G5" s="144"/>
      <c r="H5" s="144"/>
      <c r="I5" s="144"/>
    </row>
    <row r="6" spans="1:11" ht="15.75" thickBot="1" x14ac:dyDescent="0.3">
      <c r="A6" s="142"/>
      <c r="B6" s="133"/>
      <c r="C6" s="133"/>
      <c r="D6" s="133"/>
      <c r="E6" s="133"/>
      <c r="F6" s="133"/>
      <c r="G6" s="133"/>
      <c r="H6" s="133"/>
      <c r="I6" s="133"/>
    </row>
    <row r="7" spans="1:11" x14ac:dyDescent="0.25">
      <c r="A7" s="55" t="s">
        <v>112</v>
      </c>
      <c r="B7" s="78"/>
      <c r="C7" s="79">
        <v>7686376</v>
      </c>
      <c r="D7" s="79"/>
      <c r="E7" s="79">
        <v>-9399593</v>
      </c>
      <c r="F7" s="79">
        <v>-2190492</v>
      </c>
      <c r="G7" s="79">
        <v>-3903709</v>
      </c>
      <c r="H7" s="79">
        <v>7061446</v>
      </c>
      <c r="I7" s="79">
        <f>G7+H7</f>
        <v>3157737</v>
      </c>
      <c r="J7" s="80"/>
      <c r="K7" s="80"/>
    </row>
    <row r="8" spans="1:11" x14ac:dyDescent="0.25">
      <c r="A8" s="53"/>
      <c r="B8" s="81"/>
      <c r="C8" s="82"/>
      <c r="D8" s="82"/>
      <c r="E8" s="82"/>
      <c r="F8" s="82"/>
      <c r="G8" s="82"/>
      <c r="H8" s="79"/>
      <c r="I8" s="82"/>
      <c r="J8" s="80"/>
      <c r="K8" s="80"/>
    </row>
    <row r="9" spans="1:11" x14ac:dyDescent="0.25">
      <c r="A9" s="56" t="s">
        <v>64</v>
      </c>
      <c r="B9" s="83"/>
      <c r="C9" s="84"/>
      <c r="D9" s="84"/>
      <c r="E9" s="42">
        <f>Ф2!D31-H9</f>
        <v>-4269586</v>
      </c>
      <c r="F9" s="42"/>
      <c r="G9" s="42">
        <f>E9</f>
        <v>-4269586</v>
      </c>
      <c r="H9" s="42">
        <v>0</v>
      </c>
      <c r="I9" s="42">
        <f>H9+G9</f>
        <v>-4269586</v>
      </c>
      <c r="J9" s="122"/>
      <c r="K9" s="80"/>
    </row>
    <row r="10" spans="1:11" x14ac:dyDescent="0.25">
      <c r="A10" s="55"/>
      <c r="B10" s="82"/>
      <c r="C10" s="82"/>
      <c r="D10" s="82"/>
      <c r="E10" s="82"/>
      <c r="F10" s="82"/>
      <c r="G10" s="82"/>
      <c r="H10" s="79"/>
      <c r="I10" s="42"/>
      <c r="J10" s="80"/>
      <c r="K10" s="80"/>
    </row>
    <row r="11" spans="1:11" ht="15.75" thickBot="1" x14ac:dyDescent="0.3">
      <c r="A11" s="59" t="s">
        <v>104</v>
      </c>
      <c r="B11" s="85"/>
      <c r="C11" s="86"/>
      <c r="D11" s="86"/>
      <c r="E11" s="70">
        <f>SUM(E9:E10)</f>
        <v>-4269586</v>
      </c>
      <c r="F11" s="70">
        <f t="shared" ref="F11:I11" si="0">SUM(F9:F10)</f>
        <v>0</v>
      </c>
      <c r="G11" s="70">
        <f t="shared" si="0"/>
        <v>-4269586</v>
      </c>
      <c r="H11" s="70">
        <f t="shared" si="0"/>
        <v>0</v>
      </c>
      <c r="I11" s="70">
        <f t="shared" si="0"/>
        <v>-4269586</v>
      </c>
      <c r="J11" s="80"/>
      <c r="K11" s="80"/>
    </row>
    <row r="12" spans="1:11" x14ac:dyDescent="0.25">
      <c r="A12" s="56"/>
      <c r="B12" s="87"/>
      <c r="C12" s="88"/>
      <c r="D12" s="88"/>
      <c r="E12" s="88"/>
      <c r="F12" s="88"/>
      <c r="G12" s="88"/>
      <c r="H12" s="79"/>
      <c r="I12" s="88"/>
      <c r="J12" s="80"/>
      <c r="K12" s="80"/>
    </row>
    <row r="13" spans="1:11" x14ac:dyDescent="0.25">
      <c r="A13" s="56" t="s">
        <v>150</v>
      </c>
      <c r="B13" s="81"/>
      <c r="C13" s="82"/>
      <c r="D13" s="82"/>
      <c r="E13" s="82"/>
      <c r="F13" s="83">
        <v>-1122004</v>
      </c>
      <c r="G13" s="83">
        <f>SUM(C13:F13)</f>
        <v>-1122004</v>
      </c>
      <c r="H13" s="79"/>
      <c r="I13" s="44">
        <f>G13+H13</f>
        <v>-1122004</v>
      </c>
      <c r="J13" s="80"/>
      <c r="K13" s="80"/>
    </row>
    <row r="14" spans="1:11" x14ac:dyDescent="0.25">
      <c r="A14" s="56" t="s">
        <v>65</v>
      </c>
      <c r="B14" s="89"/>
      <c r="C14" s="82">
        <v>8030000</v>
      </c>
      <c r="D14" s="82"/>
      <c r="E14" s="82"/>
      <c r="F14" s="82"/>
      <c r="G14" s="83">
        <f>SUM(C14:F14)</f>
        <v>8030000</v>
      </c>
      <c r="H14" s="88">
        <v>0</v>
      </c>
      <c r="I14" s="44">
        <f>G14+H14</f>
        <v>8030000</v>
      </c>
      <c r="J14" s="80"/>
      <c r="K14" s="80"/>
    </row>
    <row r="15" spans="1:11" ht="15.75" thickBot="1" x14ac:dyDescent="0.3">
      <c r="A15" s="123" t="s">
        <v>151</v>
      </c>
      <c r="B15" s="125"/>
      <c r="C15" s="126"/>
      <c r="D15" s="126"/>
      <c r="E15" s="126"/>
      <c r="F15" s="124">
        <v>-17889</v>
      </c>
      <c r="G15" s="124">
        <v>-17889</v>
      </c>
      <c r="H15" s="124">
        <v>-17889</v>
      </c>
      <c r="I15" s="71">
        <f>G15+H15</f>
        <v>-35778</v>
      </c>
      <c r="J15" s="80"/>
      <c r="K15" s="80"/>
    </row>
    <row r="16" spans="1:11" ht="15.75" thickBot="1" x14ac:dyDescent="0.3">
      <c r="A16" s="24" t="s">
        <v>148</v>
      </c>
      <c r="B16" s="90"/>
      <c r="C16" s="91">
        <f>C11+C7+C14</f>
        <v>15716376</v>
      </c>
      <c r="D16" s="91">
        <f>D11+D7+D14</f>
        <v>0</v>
      </c>
      <c r="E16" s="91">
        <f t="shared" ref="E16:H16" si="1">E11+E7+E14+E13+E15</f>
        <v>-13669179</v>
      </c>
      <c r="F16" s="91">
        <f t="shared" si="1"/>
        <v>-3330385</v>
      </c>
      <c r="G16" s="91">
        <f t="shared" si="1"/>
        <v>-1283188</v>
      </c>
      <c r="H16" s="91">
        <f t="shared" si="1"/>
        <v>7043557</v>
      </c>
      <c r="I16" s="91">
        <f>I11+I7+I14+I13+I15</f>
        <v>5760369</v>
      </c>
      <c r="J16" s="122">
        <f>Ф1!D55-I16</f>
        <v>0</v>
      </c>
      <c r="K16" s="80"/>
    </row>
    <row r="17" spans="1:11" x14ac:dyDescent="0.25">
      <c r="A17" s="56"/>
      <c r="B17" s="89"/>
      <c r="C17" s="83"/>
      <c r="D17" s="83"/>
      <c r="E17" s="83"/>
      <c r="F17" s="83"/>
      <c r="G17" s="83"/>
      <c r="H17" s="79"/>
      <c r="I17" s="83"/>
      <c r="J17" s="80"/>
      <c r="K17" s="80"/>
    </row>
    <row r="18" spans="1:11" x14ac:dyDescent="0.25">
      <c r="A18" s="55" t="s">
        <v>114</v>
      </c>
      <c r="B18" s="78"/>
      <c r="C18" s="79">
        <v>15716376</v>
      </c>
      <c r="D18" s="79"/>
      <c r="E18" s="44">
        <f>Ф1!D48</f>
        <v>-12109435</v>
      </c>
      <c r="F18" s="44">
        <f>Ф1!D47</f>
        <v>-3312497</v>
      </c>
      <c r="G18" s="44">
        <f>SUM(C18:F18)</f>
        <v>294444</v>
      </c>
      <c r="H18" s="44">
        <f>Ф1!D52</f>
        <v>5465925</v>
      </c>
      <c r="I18" s="79">
        <f>G18+H18</f>
        <v>5760369</v>
      </c>
      <c r="J18" s="80">
        <f>Ф1!D55-I18</f>
        <v>0</v>
      </c>
      <c r="K18" s="80"/>
    </row>
    <row r="19" spans="1:11" x14ac:dyDescent="0.25">
      <c r="A19" s="56"/>
      <c r="B19" s="89"/>
      <c r="C19" s="83"/>
      <c r="D19" s="83"/>
      <c r="E19" s="83"/>
      <c r="F19" s="83"/>
      <c r="G19" s="83"/>
      <c r="H19" s="83"/>
      <c r="I19" s="87"/>
      <c r="J19" s="80"/>
      <c r="K19" s="80"/>
    </row>
    <row r="20" spans="1:11" x14ac:dyDescent="0.25">
      <c r="A20" s="56" t="s">
        <v>64</v>
      </c>
      <c r="B20" s="83"/>
      <c r="C20" s="84"/>
      <c r="D20" s="84"/>
      <c r="E20" s="42">
        <f>Ф2!C39</f>
        <v>-3893448.4780299999</v>
      </c>
      <c r="F20" s="42"/>
      <c r="G20" s="42">
        <f>E20</f>
        <v>-3893448.4780299999</v>
      </c>
      <c r="H20" s="42">
        <f>Ф2!C51</f>
        <v>-5077780</v>
      </c>
      <c r="I20" s="44">
        <f>H20+G20</f>
        <v>-8971228.4780299999</v>
      </c>
      <c r="J20" s="80">
        <f>Ф2!C36-I20</f>
        <v>0</v>
      </c>
      <c r="K20" s="80"/>
    </row>
    <row r="21" spans="1:11" x14ac:dyDescent="0.25">
      <c r="A21" s="60"/>
      <c r="B21" s="92"/>
      <c r="C21" s="92"/>
      <c r="D21" s="92"/>
      <c r="E21" s="92"/>
      <c r="F21" s="92"/>
      <c r="G21" s="92"/>
      <c r="H21" s="93"/>
      <c r="I21" s="94"/>
      <c r="J21" s="80"/>
      <c r="K21" s="80"/>
    </row>
    <row r="22" spans="1:11" ht="15.75" thickBot="1" x14ac:dyDescent="0.3">
      <c r="A22" s="59" t="s">
        <v>104</v>
      </c>
      <c r="B22" s="95"/>
      <c r="C22" s="86">
        <f>SUM(C19:C21)</f>
        <v>0</v>
      </c>
      <c r="D22" s="86"/>
      <c r="E22" s="70">
        <f>E20</f>
        <v>-3893448.4780299999</v>
      </c>
      <c r="F22" s="70">
        <f t="shared" ref="F22:I22" si="2">F20</f>
        <v>0</v>
      </c>
      <c r="G22" s="70">
        <f t="shared" si="2"/>
        <v>-3893448.4780299999</v>
      </c>
      <c r="H22" s="70">
        <f t="shared" si="2"/>
        <v>-5077780</v>
      </c>
      <c r="I22" s="70">
        <f t="shared" si="2"/>
        <v>-8971228.4780299999</v>
      </c>
      <c r="J22" s="80"/>
      <c r="K22" s="80"/>
    </row>
    <row r="23" spans="1:11" x14ac:dyDescent="0.25">
      <c r="A23" s="55"/>
      <c r="B23" s="81"/>
      <c r="C23" s="82"/>
      <c r="D23" s="82"/>
      <c r="E23" s="82"/>
      <c r="F23" s="82"/>
      <c r="G23" s="82"/>
      <c r="H23" s="83"/>
      <c r="I23" s="79"/>
      <c r="J23" s="80"/>
      <c r="K23" s="80"/>
    </row>
    <row r="24" spans="1:11" x14ac:dyDescent="0.25">
      <c r="A24" s="56" t="s">
        <v>65</v>
      </c>
      <c r="B24" s="89">
        <v>16</v>
      </c>
      <c r="C24" s="84">
        <v>5037210</v>
      </c>
      <c r="D24" s="84"/>
      <c r="E24" s="84"/>
      <c r="F24" s="84"/>
      <c r="G24" s="84">
        <f>SUM(C24:F24)</f>
        <v>5037210</v>
      </c>
      <c r="H24" s="84">
        <v>8060010</v>
      </c>
      <c r="I24" s="44">
        <f>H24+G24</f>
        <v>13097220</v>
      </c>
      <c r="J24" s="80"/>
      <c r="K24" s="80"/>
    </row>
    <row r="25" spans="1:11" x14ac:dyDescent="0.25">
      <c r="A25" s="127" t="s">
        <v>151</v>
      </c>
      <c r="B25" s="89"/>
      <c r="C25" s="84"/>
      <c r="D25" s="84"/>
      <c r="E25" s="84">
        <v>-27683</v>
      </c>
      <c r="F25" s="84"/>
      <c r="G25" s="84">
        <f>E25</f>
        <v>-27683</v>
      </c>
      <c r="H25" s="84"/>
      <c r="I25" s="44">
        <f>H25+G25</f>
        <v>-27683</v>
      </c>
      <c r="J25" s="80"/>
      <c r="K25" s="80"/>
    </row>
    <row r="26" spans="1:11" x14ac:dyDescent="0.25">
      <c r="A26" s="56" t="s">
        <v>134</v>
      </c>
      <c r="B26" s="89"/>
      <c r="C26" s="83"/>
      <c r="D26" s="83"/>
      <c r="E26" s="83"/>
      <c r="F26" s="83">
        <v>4371263</v>
      </c>
      <c r="G26" s="83">
        <f>F26</f>
        <v>4371263</v>
      </c>
      <c r="H26" s="83"/>
      <c r="I26" s="44">
        <f>H26+G26</f>
        <v>4371263</v>
      </c>
      <c r="J26" s="80"/>
      <c r="K26" s="80"/>
    </row>
    <row r="27" spans="1:11" ht="15.75" thickBot="1" x14ac:dyDescent="0.3">
      <c r="A27" s="24" t="s">
        <v>149</v>
      </c>
      <c r="B27" s="96"/>
      <c r="C27" s="91">
        <f>SUM(C23:C26)+C18</f>
        <v>20753586</v>
      </c>
      <c r="D27" s="91"/>
      <c r="E27" s="71">
        <f>E22+E18+E25</f>
        <v>-16030566.47803</v>
      </c>
      <c r="F27" s="71">
        <f>F22+F18+F26</f>
        <v>1058766</v>
      </c>
      <c r="G27" s="71">
        <f>G22+G18+G26+G25</f>
        <v>744575.52197000012</v>
      </c>
      <c r="H27" s="71">
        <f>H22+H18+H24</f>
        <v>8448155</v>
      </c>
      <c r="I27" s="71">
        <f>I22+I18+I24+I26+I25</f>
        <v>14229940.52197</v>
      </c>
      <c r="J27" s="80">
        <f>Ф1!C55-I27</f>
        <v>0.4780299998819828</v>
      </c>
      <c r="K27" s="80"/>
    </row>
    <row r="28" spans="1:11" x14ac:dyDescent="0.25">
      <c r="B28" s="80"/>
      <c r="C28" s="80">
        <f>Ф1!C46-C27</f>
        <v>0</v>
      </c>
      <c r="D28" s="80"/>
      <c r="E28" s="80">
        <f>Ф1!C48-E27</f>
        <v>0.4780299998819828</v>
      </c>
      <c r="F28" s="80"/>
      <c r="G28" s="80"/>
      <c r="H28" s="80">
        <f>Ф1!C52-H27</f>
        <v>0</v>
      </c>
      <c r="I28" s="80"/>
      <c r="J28" s="80"/>
      <c r="K28" s="80"/>
    </row>
    <row r="29" spans="1:11" x14ac:dyDescent="0.25">
      <c r="B29" s="80"/>
      <c r="C29" s="80"/>
      <c r="D29" s="80"/>
      <c r="E29" s="80"/>
      <c r="F29" s="80"/>
      <c r="G29" s="80"/>
      <c r="H29" s="80"/>
      <c r="I29" s="80"/>
      <c r="J29" s="80"/>
      <c r="K29" s="80"/>
    </row>
    <row r="30" spans="1:11" ht="15.75" thickBot="1" x14ac:dyDescent="0.3">
      <c r="A30" s="28"/>
      <c r="D30" s="80"/>
      <c r="E30" s="80"/>
    </row>
    <row r="31" spans="1:11" ht="21.75" customHeight="1" x14ac:dyDescent="0.25">
      <c r="A31" s="29" t="s">
        <v>126</v>
      </c>
      <c r="B31" s="129"/>
      <c r="D31" s="80"/>
      <c r="E31" s="80"/>
    </row>
    <row r="32" spans="1:11" ht="22.5" customHeight="1" x14ac:dyDescent="0.25">
      <c r="A32" s="103" t="s">
        <v>47</v>
      </c>
      <c r="B32" s="129"/>
      <c r="D32" s="80"/>
      <c r="E32" s="80"/>
    </row>
    <row r="33" spans="1:5" x14ac:dyDescent="0.25">
      <c r="D33" s="80"/>
      <c r="E33" s="80"/>
    </row>
    <row r="34" spans="1:5" ht="15.75" thickBot="1" x14ac:dyDescent="0.3"/>
    <row r="35" spans="1:5" x14ac:dyDescent="0.25">
      <c r="A35" s="29" t="s">
        <v>132</v>
      </c>
    </row>
    <row r="36" spans="1:5" x14ac:dyDescent="0.25">
      <c r="A36" s="116" t="s">
        <v>133</v>
      </c>
    </row>
  </sheetData>
  <mergeCells count="10">
    <mergeCell ref="F4:F6"/>
    <mergeCell ref="G4:G6"/>
    <mergeCell ref="I4:I6"/>
    <mergeCell ref="H4:H6"/>
    <mergeCell ref="B31:B32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2"/>
  <sheetViews>
    <sheetView topLeftCell="A58" workbookViewId="0">
      <selection activeCell="C1" sqref="C1"/>
    </sheetView>
  </sheetViews>
  <sheetFormatPr defaultColWidth="14.140625" defaultRowHeight="15" x14ac:dyDescent="0.25"/>
  <cols>
    <col min="1" max="1" width="45.5703125" customWidth="1"/>
    <col min="2" max="2" width="10.28515625" customWidth="1"/>
  </cols>
  <sheetData>
    <row r="1" spans="1:6" x14ac:dyDescent="0.25">
      <c r="A1" s="40" t="s">
        <v>161</v>
      </c>
      <c r="C1" s="147"/>
    </row>
    <row r="2" spans="1:6" x14ac:dyDescent="0.25">
      <c r="A2" s="147" t="s">
        <v>162</v>
      </c>
      <c r="C2" s="147"/>
    </row>
    <row r="3" spans="1:6" x14ac:dyDescent="0.25">
      <c r="A3" s="40"/>
      <c r="C3" s="147"/>
    </row>
    <row r="4" spans="1:6" ht="22.5" x14ac:dyDescent="0.25">
      <c r="A4" s="137" t="s">
        <v>0</v>
      </c>
      <c r="B4" s="132" t="s">
        <v>1</v>
      </c>
      <c r="C4" s="73" t="s">
        <v>139</v>
      </c>
      <c r="D4" s="115" t="s">
        <v>139</v>
      </c>
      <c r="F4" s="39"/>
    </row>
    <row r="5" spans="1:6" ht="23.25" thickBot="1" x14ac:dyDescent="0.3">
      <c r="A5" s="138"/>
      <c r="B5" s="133"/>
      <c r="C5" s="74" t="s">
        <v>145</v>
      </c>
      <c r="D5" s="74" t="s">
        <v>146</v>
      </c>
      <c r="F5" s="39"/>
    </row>
    <row r="6" spans="1:6" x14ac:dyDescent="0.25">
      <c r="A6" s="6"/>
      <c r="B6" s="45"/>
      <c r="C6" s="35"/>
      <c r="D6" s="35"/>
      <c r="F6" s="39"/>
    </row>
    <row r="7" spans="1:6" x14ac:dyDescent="0.25">
      <c r="A7" s="51" t="s">
        <v>66</v>
      </c>
      <c r="B7" s="45"/>
      <c r="C7" s="33"/>
      <c r="D7" s="33"/>
    </row>
    <row r="8" spans="1:6" ht="22.5" x14ac:dyDescent="0.25">
      <c r="A8" s="6" t="s">
        <v>142</v>
      </c>
      <c r="B8" s="45"/>
      <c r="C8" s="44">
        <f>Ф2!C26</f>
        <v>-2553498.0780300004</v>
      </c>
      <c r="D8" s="44">
        <f>Ф2!D26</f>
        <v>-3885711</v>
      </c>
    </row>
    <row r="9" spans="1:6" x14ac:dyDescent="0.25">
      <c r="A9" s="6" t="s">
        <v>143</v>
      </c>
      <c r="B9" s="45"/>
      <c r="C9" s="42">
        <v>-6188851</v>
      </c>
      <c r="D9" s="42">
        <v>0</v>
      </c>
    </row>
    <row r="10" spans="1:6" x14ac:dyDescent="0.25">
      <c r="A10" s="51" t="s">
        <v>68</v>
      </c>
      <c r="B10" s="45"/>
      <c r="C10" s="17"/>
      <c r="D10" s="17"/>
    </row>
    <row r="11" spans="1:6" x14ac:dyDescent="0.25">
      <c r="A11" s="6" t="s">
        <v>69</v>
      </c>
      <c r="B11" s="45" t="s">
        <v>70</v>
      </c>
      <c r="C11" s="42">
        <v>4206666</v>
      </c>
      <c r="D11" s="42">
        <v>3090682</v>
      </c>
    </row>
    <row r="12" spans="1:6" x14ac:dyDescent="0.25">
      <c r="A12" s="6" t="s">
        <v>71</v>
      </c>
      <c r="B12" s="45"/>
      <c r="C12" s="42">
        <v>0</v>
      </c>
      <c r="D12" s="42">
        <v>-82518</v>
      </c>
    </row>
    <row r="13" spans="1:6" ht="22.5" x14ac:dyDescent="0.25">
      <c r="A13" s="6" t="s">
        <v>72</v>
      </c>
      <c r="B13" s="45"/>
      <c r="C13" s="42">
        <v>0</v>
      </c>
      <c r="D13" s="42">
        <v>162880</v>
      </c>
    </row>
    <row r="14" spans="1:6" x14ac:dyDescent="0.25">
      <c r="A14" s="6" t="s">
        <v>73</v>
      </c>
      <c r="B14" s="45"/>
      <c r="C14" s="42">
        <v>-73162</v>
      </c>
      <c r="D14" s="42">
        <v>1784580</v>
      </c>
    </row>
    <row r="15" spans="1:6" x14ac:dyDescent="0.25">
      <c r="A15" s="6" t="s">
        <v>74</v>
      </c>
      <c r="B15" s="45"/>
      <c r="C15" s="42">
        <v>0</v>
      </c>
      <c r="D15" s="42">
        <v>61612</v>
      </c>
    </row>
    <row r="16" spans="1:6" x14ac:dyDescent="0.25">
      <c r="A16" s="6" t="s">
        <v>75</v>
      </c>
      <c r="B16" s="45">
        <v>25</v>
      </c>
      <c r="C16" s="42">
        <v>4521974</v>
      </c>
      <c r="D16" s="42">
        <v>5316999</v>
      </c>
    </row>
    <row r="17" spans="1:6" x14ac:dyDescent="0.25">
      <c r="A17" s="6" t="s">
        <v>56</v>
      </c>
      <c r="B17" s="45">
        <v>26</v>
      </c>
      <c r="C17" s="42">
        <v>-2789741</v>
      </c>
      <c r="D17" s="42">
        <v>-88704</v>
      </c>
    </row>
    <row r="18" spans="1:6" ht="15.75" thickBot="1" x14ac:dyDescent="0.3">
      <c r="A18" s="11" t="s">
        <v>147</v>
      </c>
      <c r="B18" s="12"/>
      <c r="C18" s="61"/>
      <c r="D18" s="43">
        <v>6126</v>
      </c>
    </row>
    <row r="19" spans="1:6" x14ac:dyDescent="0.25">
      <c r="A19" s="51"/>
      <c r="B19" s="45"/>
      <c r="C19" s="62"/>
      <c r="D19" s="33"/>
    </row>
    <row r="20" spans="1:6" ht="15" customHeight="1" x14ac:dyDescent="0.25">
      <c r="A20" s="139" t="s">
        <v>77</v>
      </c>
      <c r="B20" s="146"/>
      <c r="C20" s="145">
        <f>SUM(C8:C19)</f>
        <v>-2876612.0780300014</v>
      </c>
      <c r="D20" s="145">
        <f>SUM(D8:D19)</f>
        <v>6365946</v>
      </c>
    </row>
    <row r="21" spans="1:6" x14ac:dyDescent="0.25">
      <c r="A21" s="139"/>
      <c r="B21" s="146"/>
      <c r="C21" s="145"/>
      <c r="D21" s="145"/>
    </row>
    <row r="22" spans="1:6" x14ac:dyDescent="0.25">
      <c r="A22" s="51" t="s">
        <v>78</v>
      </c>
      <c r="B22" s="45"/>
      <c r="C22" s="35"/>
      <c r="D22" s="35"/>
    </row>
    <row r="23" spans="1:6" x14ac:dyDescent="0.25">
      <c r="A23" s="6" t="s">
        <v>13</v>
      </c>
      <c r="B23" s="45"/>
      <c r="C23" s="42">
        <v>-1013799</v>
      </c>
      <c r="D23" s="42">
        <v>-2393005</v>
      </c>
    </row>
    <row r="24" spans="1:6" x14ac:dyDescent="0.25">
      <c r="A24" s="6" t="s">
        <v>15</v>
      </c>
      <c r="B24" s="45"/>
      <c r="C24" s="42">
        <v>-2210300</v>
      </c>
      <c r="D24" s="42">
        <v>-337593</v>
      </c>
    </row>
    <row r="25" spans="1:6" x14ac:dyDescent="0.25">
      <c r="A25" s="6" t="s">
        <v>79</v>
      </c>
      <c r="B25" s="45"/>
      <c r="C25" s="42">
        <v>509683</v>
      </c>
      <c r="D25" s="42">
        <v>18113</v>
      </c>
    </row>
    <row r="26" spans="1:6" ht="22.5" x14ac:dyDescent="0.25">
      <c r="A26" s="6" t="s">
        <v>80</v>
      </c>
      <c r="B26" s="45"/>
      <c r="C26" s="42">
        <v>2824240</v>
      </c>
      <c r="D26" s="42">
        <v>-3266</v>
      </c>
      <c r="F26" s="117"/>
    </row>
    <row r="27" spans="1:6" x14ac:dyDescent="0.25">
      <c r="A27" s="6" t="s">
        <v>131</v>
      </c>
      <c r="B27" s="107"/>
      <c r="C27" s="42">
        <v>13854551</v>
      </c>
      <c r="D27" s="42">
        <v>0</v>
      </c>
      <c r="F27" s="117"/>
    </row>
    <row r="28" spans="1:6" x14ac:dyDescent="0.25">
      <c r="A28" s="6" t="s">
        <v>18</v>
      </c>
      <c r="B28" s="45"/>
      <c r="C28" s="42">
        <v>-6102375</v>
      </c>
      <c r="D28" s="42">
        <v>8276</v>
      </c>
    </row>
    <row r="29" spans="1:6" x14ac:dyDescent="0.25">
      <c r="A29" s="51"/>
      <c r="B29" s="45"/>
      <c r="C29" s="42">
        <v>0</v>
      </c>
      <c r="D29" s="42">
        <v>0</v>
      </c>
    </row>
    <row r="30" spans="1:6" x14ac:dyDescent="0.25">
      <c r="A30" s="6"/>
      <c r="B30" s="45"/>
      <c r="C30" s="42">
        <v>0</v>
      </c>
      <c r="D30" s="42">
        <v>0</v>
      </c>
    </row>
    <row r="31" spans="1:6" ht="22.5" x14ac:dyDescent="0.25">
      <c r="A31" s="51" t="s">
        <v>81</v>
      </c>
      <c r="B31" s="45"/>
      <c r="C31" s="42">
        <v>0</v>
      </c>
      <c r="D31" s="42">
        <v>0</v>
      </c>
    </row>
    <row r="32" spans="1:6" x14ac:dyDescent="0.25">
      <c r="A32" s="6" t="s">
        <v>39</v>
      </c>
      <c r="B32" s="45"/>
      <c r="C32" s="42">
        <v>1016176</v>
      </c>
      <c r="D32" s="42">
        <v>2370852</v>
      </c>
    </row>
    <row r="33" spans="1:4" x14ac:dyDescent="0.25">
      <c r="A33" s="6" t="s">
        <v>82</v>
      </c>
      <c r="B33" s="45"/>
      <c r="C33" s="42">
        <v>-62665</v>
      </c>
      <c r="D33" s="42">
        <v>-5762</v>
      </c>
    </row>
    <row r="34" spans="1:4" x14ac:dyDescent="0.25">
      <c r="A34" s="6" t="s">
        <v>83</v>
      </c>
      <c r="B34" s="45"/>
      <c r="C34" s="42">
        <v>-733995</v>
      </c>
      <c r="D34" s="42">
        <v>895048</v>
      </c>
    </row>
    <row r="35" spans="1:4" ht="15.75" thickBot="1" x14ac:dyDescent="0.3">
      <c r="A35" s="11" t="s">
        <v>42</v>
      </c>
      <c r="B35" s="12"/>
      <c r="C35" s="43">
        <v>-239733</v>
      </c>
      <c r="D35" s="43">
        <v>-92139</v>
      </c>
    </row>
    <row r="36" spans="1:4" ht="22.5" x14ac:dyDescent="0.25">
      <c r="A36" s="51" t="s">
        <v>84</v>
      </c>
      <c r="B36" s="45"/>
      <c r="C36" s="44">
        <f>SUM(C20:C35)</f>
        <v>4965170.9219699986</v>
      </c>
      <c r="D36" s="44">
        <f>SUM(D20:D35)</f>
        <v>6826470</v>
      </c>
    </row>
    <row r="37" spans="1:4" x14ac:dyDescent="0.25">
      <c r="A37" s="46"/>
      <c r="B37" s="45"/>
      <c r="C37" s="33"/>
      <c r="D37" s="33"/>
    </row>
    <row r="38" spans="1:4" x14ac:dyDescent="0.25">
      <c r="A38" s="46" t="s">
        <v>85</v>
      </c>
      <c r="B38" s="45"/>
      <c r="C38" s="42">
        <v>93248</v>
      </c>
      <c r="D38" s="42">
        <v>30407</v>
      </c>
    </row>
    <row r="39" spans="1:4" x14ac:dyDescent="0.25">
      <c r="A39" s="46" t="s">
        <v>86</v>
      </c>
      <c r="B39" s="45"/>
      <c r="C39" s="42">
        <v>-346973</v>
      </c>
      <c r="D39" s="42">
        <v>-144668</v>
      </c>
    </row>
    <row r="40" spans="1:4" ht="15.75" thickBot="1" x14ac:dyDescent="0.3">
      <c r="A40" s="34" t="s">
        <v>87</v>
      </c>
      <c r="B40" s="12">
        <v>17</v>
      </c>
      <c r="C40" s="43">
        <v>-2442986</v>
      </c>
      <c r="D40" s="43">
        <v>-1519481</v>
      </c>
    </row>
    <row r="41" spans="1:4" ht="23.25" thickBot="1" x14ac:dyDescent="0.3">
      <c r="A41" s="25" t="s">
        <v>88</v>
      </c>
      <c r="B41" s="45"/>
      <c r="C41" s="44">
        <f>SUM(C36:C40)</f>
        <v>2268459.9219699986</v>
      </c>
      <c r="D41" s="44">
        <f>SUM(D36:D40)</f>
        <v>5192728</v>
      </c>
    </row>
    <row r="42" spans="1:4" x14ac:dyDescent="0.25">
      <c r="A42" s="36"/>
      <c r="B42" s="29"/>
      <c r="C42" s="63"/>
      <c r="D42" s="63"/>
    </row>
    <row r="43" spans="1:4" ht="22.5" x14ac:dyDescent="0.25">
      <c r="A43" s="51" t="s">
        <v>89</v>
      </c>
      <c r="B43" s="45"/>
      <c r="C43" s="17"/>
      <c r="D43" s="17"/>
    </row>
    <row r="44" spans="1:4" ht="33.75" x14ac:dyDescent="0.25">
      <c r="A44" s="6" t="s">
        <v>90</v>
      </c>
      <c r="B44" s="45"/>
      <c r="C44" s="42">
        <v>-2293598</v>
      </c>
      <c r="D44" s="42">
        <v>-1562646</v>
      </c>
    </row>
    <row r="45" spans="1:4" x14ac:dyDescent="0.25">
      <c r="A45" s="6" t="s">
        <v>91</v>
      </c>
      <c r="B45" s="45"/>
      <c r="C45" s="42">
        <v>-5871943</v>
      </c>
      <c r="D45" s="42">
        <v>-11247813</v>
      </c>
    </row>
    <row r="46" spans="1:4" ht="33.75" x14ac:dyDescent="0.25">
      <c r="A46" s="6" t="s">
        <v>92</v>
      </c>
      <c r="B46" s="45"/>
      <c r="C46" s="42">
        <v>0</v>
      </c>
      <c r="D46" s="42">
        <v>-33563</v>
      </c>
    </row>
    <row r="47" spans="1:4" x14ac:dyDescent="0.25">
      <c r="A47" s="117" t="s">
        <v>76</v>
      </c>
      <c r="B47" s="121"/>
      <c r="C47" s="42"/>
      <c r="D47" s="42">
        <v>-254396</v>
      </c>
    </row>
    <row r="48" spans="1:4" ht="15.75" thickBot="1" x14ac:dyDescent="0.3">
      <c r="A48" s="6" t="s">
        <v>93</v>
      </c>
      <c r="B48" s="45"/>
      <c r="C48" s="42">
        <v>0</v>
      </c>
      <c r="D48" s="42">
        <v>-68332</v>
      </c>
    </row>
    <row r="49" spans="1:4" x14ac:dyDescent="0.25">
      <c r="A49" s="37"/>
      <c r="B49" s="29"/>
      <c r="C49" s="64"/>
      <c r="D49" s="65"/>
    </row>
    <row r="50" spans="1:4" ht="22.5" x14ac:dyDescent="0.25">
      <c r="A50" s="51" t="s">
        <v>107</v>
      </c>
      <c r="B50" s="146"/>
      <c r="C50" s="145">
        <f>SUM(C44:C46)</f>
        <v>-8165541</v>
      </c>
      <c r="D50" s="145">
        <f>SUM(D44:D48)</f>
        <v>-13166750</v>
      </c>
    </row>
    <row r="51" spans="1:4" x14ac:dyDescent="0.25">
      <c r="A51" s="51" t="s">
        <v>108</v>
      </c>
      <c r="B51" s="146"/>
      <c r="C51" s="145"/>
      <c r="D51" s="145"/>
    </row>
    <row r="52" spans="1:4" ht="15.75" thickBot="1" x14ac:dyDescent="0.3">
      <c r="A52" s="11"/>
      <c r="B52" s="12"/>
      <c r="C52" s="34"/>
      <c r="D52" s="34"/>
    </row>
    <row r="53" spans="1:4" x14ac:dyDescent="0.25">
      <c r="A53" s="38"/>
    </row>
    <row r="54" spans="1:4" x14ac:dyDescent="0.25">
      <c r="A54" s="51" t="s">
        <v>94</v>
      </c>
      <c r="B54" s="45"/>
      <c r="C54" s="46"/>
      <c r="D54" s="46"/>
    </row>
    <row r="55" spans="1:4" x14ac:dyDescent="0.25">
      <c r="A55" s="6" t="s">
        <v>95</v>
      </c>
      <c r="B55" s="45">
        <v>17</v>
      </c>
      <c r="C55" s="42">
        <v>-14192285</v>
      </c>
      <c r="D55" s="42">
        <v>-20243673</v>
      </c>
    </row>
    <row r="56" spans="1:4" x14ac:dyDescent="0.25">
      <c r="A56" s="6" t="s">
        <v>96</v>
      </c>
      <c r="B56" s="45">
        <v>17</v>
      </c>
      <c r="C56" s="42">
        <v>11846954</v>
      </c>
      <c r="D56" s="42">
        <v>24544335</v>
      </c>
    </row>
    <row r="57" spans="1:4" x14ac:dyDescent="0.25">
      <c r="A57" s="46" t="s">
        <v>65</v>
      </c>
      <c r="B57" s="45">
        <v>16</v>
      </c>
      <c r="C57" s="42">
        <v>5037210</v>
      </c>
      <c r="D57" s="42">
        <v>8030000</v>
      </c>
    </row>
    <row r="58" spans="1:4" ht="22.5" x14ac:dyDescent="0.25">
      <c r="A58" s="46" t="s">
        <v>97</v>
      </c>
      <c r="B58" s="45"/>
      <c r="C58" s="42">
        <v>0</v>
      </c>
      <c r="D58" s="42">
        <v>0</v>
      </c>
    </row>
    <row r="59" spans="1:4" ht="15.75" thickBot="1" x14ac:dyDescent="0.3">
      <c r="A59" s="11"/>
      <c r="B59" s="12"/>
      <c r="C59" s="61"/>
      <c r="D59" s="61"/>
    </row>
    <row r="60" spans="1:4" x14ac:dyDescent="0.25">
      <c r="A60" s="51"/>
      <c r="B60" s="45"/>
      <c r="C60" s="67"/>
      <c r="D60" s="67"/>
    </row>
    <row r="61" spans="1:4" ht="22.5" x14ac:dyDescent="0.25">
      <c r="A61" s="51" t="s">
        <v>109</v>
      </c>
      <c r="B61" s="146"/>
      <c r="C61" s="136">
        <f>SUM(C55:C60)</f>
        <v>2691879</v>
      </c>
      <c r="D61" s="136">
        <f>SUM(D55:D60)</f>
        <v>12330662</v>
      </c>
    </row>
    <row r="62" spans="1:4" x14ac:dyDescent="0.25">
      <c r="A62" s="51" t="s">
        <v>110</v>
      </c>
      <c r="B62" s="146"/>
      <c r="C62" s="136"/>
      <c r="D62" s="136"/>
    </row>
    <row r="63" spans="1:4" ht="15.75" thickBot="1" x14ac:dyDescent="0.3">
      <c r="A63" s="15"/>
      <c r="B63" s="12"/>
      <c r="C63" s="58"/>
      <c r="D63" s="58"/>
    </row>
    <row r="64" spans="1:4" x14ac:dyDescent="0.25">
      <c r="A64" s="51"/>
      <c r="B64" s="45"/>
      <c r="C64" s="67"/>
      <c r="D64" s="67"/>
    </row>
    <row r="65" spans="1:5" x14ac:dyDescent="0.25">
      <c r="A65" s="51" t="s">
        <v>98</v>
      </c>
      <c r="B65" s="45"/>
      <c r="C65" s="18">
        <f>C61+C50+C41</f>
        <v>-3205202.0780300014</v>
      </c>
      <c r="D65" s="76">
        <f>D61+D50+D41</f>
        <v>4356640</v>
      </c>
    </row>
    <row r="66" spans="1:5" x14ac:dyDescent="0.25">
      <c r="A66" s="6" t="s">
        <v>99</v>
      </c>
      <c r="B66" s="45"/>
      <c r="C66" s="42"/>
      <c r="D66" s="42">
        <v>68666</v>
      </c>
    </row>
    <row r="67" spans="1:5" x14ac:dyDescent="0.25">
      <c r="A67" s="6"/>
      <c r="B67" s="45"/>
      <c r="C67" s="33"/>
      <c r="D67" s="42">
        <v>0</v>
      </c>
    </row>
    <row r="68" spans="1:5" x14ac:dyDescent="0.25">
      <c r="A68" s="46" t="s">
        <v>100</v>
      </c>
      <c r="B68" s="45"/>
      <c r="C68" s="66">
        <f>Ф1!D34</f>
        <v>4590080</v>
      </c>
      <c r="D68" s="42">
        <v>164774</v>
      </c>
    </row>
    <row r="69" spans="1:5" x14ac:dyDescent="0.25">
      <c r="A69" s="68"/>
    </row>
    <row r="70" spans="1:5" ht="15.75" thickBot="1" x14ac:dyDescent="0.3">
      <c r="A70" s="11"/>
      <c r="B70" s="12"/>
      <c r="C70" s="34"/>
      <c r="D70" s="34"/>
    </row>
    <row r="71" spans="1:5" x14ac:dyDescent="0.25">
      <c r="A71" s="6"/>
      <c r="B71" s="45"/>
      <c r="C71" s="46"/>
      <c r="D71" s="46"/>
    </row>
    <row r="72" spans="1:5" ht="22.5" x14ac:dyDescent="0.25">
      <c r="A72" s="51" t="s">
        <v>101</v>
      </c>
      <c r="B72" s="47">
        <v>16</v>
      </c>
      <c r="C72" s="69">
        <f>SUM(C65:C68)</f>
        <v>1384877.9219699986</v>
      </c>
      <c r="D72" s="77">
        <f>SUM(D65:D68)</f>
        <v>4590080</v>
      </c>
    </row>
    <row r="73" spans="1:5" ht="22.5" customHeight="1" thickBot="1" x14ac:dyDescent="0.3">
      <c r="A73" s="30"/>
      <c r="B73" s="50"/>
      <c r="C73" s="31"/>
      <c r="D73" s="31"/>
    </row>
    <row r="74" spans="1:5" ht="15.75" thickTop="1" x14ac:dyDescent="0.25">
      <c r="C74" s="118">
        <f>Ф1!C34-C72</f>
        <v>7.8030001372098923E-2</v>
      </c>
      <c r="D74" s="118">
        <f>Ф1!D34-D72</f>
        <v>0</v>
      </c>
    </row>
    <row r="75" spans="1:5" x14ac:dyDescent="0.25">
      <c r="E75" s="52"/>
    </row>
    <row r="76" spans="1:5" ht="15.75" thickBot="1" x14ac:dyDescent="0.3"/>
    <row r="77" spans="1:5" ht="15" customHeight="1" x14ac:dyDescent="0.25">
      <c r="A77" s="29" t="s">
        <v>126</v>
      </c>
      <c r="B77" s="129"/>
    </row>
    <row r="78" spans="1:5" ht="15" customHeight="1" x14ac:dyDescent="0.25">
      <c r="A78" s="103" t="s">
        <v>47</v>
      </c>
      <c r="B78" s="129"/>
    </row>
    <row r="80" spans="1:5" ht="15.75" thickBot="1" x14ac:dyDescent="0.3"/>
    <row r="81" spans="1:1" x14ac:dyDescent="0.25">
      <c r="A81" s="29" t="s">
        <v>132</v>
      </c>
    </row>
    <row r="82" spans="1:1" x14ac:dyDescent="0.25">
      <c r="A82" s="116" t="s">
        <v>133</v>
      </c>
    </row>
  </sheetData>
  <mergeCells count="13">
    <mergeCell ref="B77:B78"/>
    <mergeCell ref="A4:A5"/>
    <mergeCell ref="B4:B5"/>
    <mergeCell ref="A20:A21"/>
    <mergeCell ref="B20:B21"/>
    <mergeCell ref="B61:B62"/>
    <mergeCell ref="C61:C62"/>
    <mergeCell ref="D61:D62"/>
    <mergeCell ref="C20:C21"/>
    <mergeCell ref="D20:D21"/>
    <mergeCell ref="B50:B51"/>
    <mergeCell ref="C50:C51"/>
    <mergeCell ref="D50:D51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249A5B0-7B2B-4D71-B4E6-0F7BDD90233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Ф1</vt:lpstr>
      <vt:lpstr>Ф2</vt:lpstr>
      <vt:lpstr>Лист1</vt:lpstr>
      <vt:lpstr>Ф4</vt:lpstr>
      <vt:lpstr>Ф3</vt:lpstr>
      <vt:lpstr>Ф1!_Hlk144731180</vt:lpstr>
      <vt:lpstr>Ф1!_Toc414363594</vt:lpstr>
      <vt:lpstr>Ф1!OLE_LINK2</vt:lpstr>
      <vt:lpstr>Ф1!OLE_LINK55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Шмидт Ольга Иосифовна</dc:creator>
  <cp:lastModifiedBy>Ольга Галочкина </cp:lastModifiedBy>
  <cp:lastPrinted>2019-05-17T04:08:14Z</cp:lastPrinted>
  <dcterms:created xsi:type="dcterms:W3CDTF">2018-08-14T10:01:39Z</dcterms:created>
  <dcterms:modified xsi:type="dcterms:W3CDTF">2020-07-01T04:51:10Z</dcterms:modified>
</cp:coreProperties>
</file>