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int resourses\ФО\2020г\4 квартал 2020 года\4 квартал 2020 года\"/>
    </mc:Choice>
  </mc:AlternateContent>
  <xr:revisionPtr revIDLastSave="0" documentId="13_ncr:1_{8792EFEA-0766-4647-B3B0-404539AE5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  <sheet name="примечание" sheetId="6" r:id="rId6"/>
  </sheets>
  <definedNames>
    <definedName name="_Hlk144731180" localSheetId="0">Ф1!$A$92</definedName>
    <definedName name="_Toc414363594" localSheetId="0">Ф2!$A$57</definedName>
    <definedName name="OLE_LINK2" localSheetId="0">Ф2!$A$44</definedName>
    <definedName name="OLE_LINK46" localSheetId="0">Ф3!#REF!</definedName>
    <definedName name="OLE_LINK55" localSheetId="0">Ф1!$A$3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" l="1"/>
  <c r="I26" i="3"/>
  <c r="G26" i="3"/>
  <c r="G23" i="3"/>
  <c r="G20" i="3"/>
  <c r="G18" i="3"/>
  <c r="C28" i="3"/>
  <c r="M8" i="3"/>
  <c r="M12" i="3"/>
  <c r="M13" i="3"/>
  <c r="C16" i="3"/>
  <c r="G10" i="3"/>
  <c r="M10" i="3" s="1"/>
  <c r="G15" i="3"/>
  <c r="I15" i="3" s="1"/>
  <c r="I13" i="3"/>
  <c r="G25" i="3"/>
  <c r="G24" i="3"/>
  <c r="G27" i="3" l="1"/>
  <c r="I27" i="3" s="1"/>
  <c r="M15" i="3"/>
  <c r="H10" i="3"/>
  <c r="I10" i="3" s="1"/>
  <c r="E57" i="4"/>
  <c r="D53" i="2"/>
  <c r="G7" i="3" l="1"/>
  <c r="H24" i="3"/>
  <c r="K15" i="3"/>
  <c r="K13" i="3"/>
  <c r="K12" i="3"/>
  <c r="K10" i="3"/>
  <c r="K8" i="3"/>
  <c r="I7" i="3" l="1"/>
  <c r="M7" i="3"/>
  <c r="K7" i="3"/>
  <c r="I24" i="3"/>
  <c r="D16" i="3"/>
  <c r="I25" i="3" l="1"/>
  <c r="I23" i="3"/>
  <c r="G14" i="3" l="1"/>
  <c r="M14" i="3" s="1"/>
  <c r="I14" i="3" l="1"/>
  <c r="K14" i="3" s="1"/>
  <c r="G4" i="5"/>
  <c r="I4" i="5" l="1"/>
  <c r="J4" i="5" s="1"/>
  <c r="J7" i="5" s="1"/>
  <c r="G5" i="5"/>
  <c r="I5" i="5" s="1"/>
  <c r="J5" i="5" s="1"/>
  <c r="F21" i="3"/>
  <c r="H11" i="3"/>
  <c r="H16" i="3" s="1"/>
  <c r="F11" i="3"/>
  <c r="F16" i="3" s="1"/>
  <c r="E70" i="4"/>
  <c r="E53" i="2"/>
  <c r="E12" i="2"/>
  <c r="E20" i="2" s="1"/>
  <c r="E27" i="2" s="1"/>
  <c r="E32" i="2" s="1"/>
  <c r="E40" i="2" s="1"/>
  <c r="F28" i="3" l="1"/>
  <c r="E44" i="2"/>
  <c r="E52" i="2" s="1"/>
  <c r="E56" i="2" s="1"/>
  <c r="E23" i="4"/>
  <c r="E40" i="4" l="1"/>
  <c r="E48" i="2"/>
  <c r="E61" i="2"/>
  <c r="E45" i="4" l="1"/>
  <c r="E74" i="4" s="1"/>
  <c r="E81" i="4" s="1"/>
  <c r="E83" i="4" s="1"/>
  <c r="E52" i="1"/>
  <c r="E57" i="1" s="1"/>
  <c r="E71" i="1" l="1"/>
  <c r="E39" i="1" l="1"/>
  <c r="E82" i="1"/>
  <c r="E85" i="1" s="1"/>
  <c r="E88" i="1" s="1"/>
  <c r="E24" i="1"/>
  <c r="E43" i="1" l="1"/>
  <c r="E91" i="1" s="1"/>
  <c r="C53" i="2" l="1"/>
  <c r="H19" i="3" s="1"/>
  <c r="H21" i="3" l="1"/>
  <c r="H28" i="3" s="1"/>
  <c r="D20" i="2" l="1"/>
  <c r="D27" i="2" s="1"/>
  <c r="D32" i="2" l="1"/>
  <c r="D40" i="2" s="1"/>
  <c r="E9" i="3" s="1"/>
  <c r="D7" i="4"/>
  <c r="D48" i="2"/>
  <c r="D44" i="2"/>
  <c r="D52" i="2" s="1"/>
  <c r="G9" i="3" l="1"/>
  <c r="M9" i="3" s="1"/>
  <c r="E11" i="3"/>
  <c r="D56" i="2"/>
  <c r="D61" i="2"/>
  <c r="E16" i="3" l="1"/>
  <c r="G11" i="3"/>
  <c r="M11" i="3" s="1"/>
  <c r="I9" i="3"/>
  <c r="I11" i="3" s="1"/>
  <c r="I16" i="3" s="1"/>
  <c r="K9" i="3" l="1"/>
  <c r="G16" i="3"/>
  <c r="K16" i="3" s="1"/>
  <c r="K11" i="3"/>
  <c r="J9" i="3"/>
  <c r="M16" i="3" l="1"/>
  <c r="C12" i="2" l="1"/>
  <c r="C71" i="1"/>
  <c r="C39" i="1" l="1"/>
  <c r="C82" i="1"/>
  <c r="C85" i="1" s="1"/>
  <c r="C24" i="1"/>
  <c r="C43" i="1" s="1"/>
  <c r="C20" i="2" l="1"/>
  <c r="C27" i="2" s="1"/>
  <c r="C7" i="4" s="1"/>
  <c r="C32" i="2" l="1"/>
  <c r="C40" i="2" s="1"/>
  <c r="C44" i="2" l="1"/>
  <c r="C48" i="2"/>
  <c r="E19" i="3" l="1"/>
  <c r="G19" i="3" s="1"/>
  <c r="C52" i="2"/>
  <c r="C56" i="2" l="1"/>
  <c r="C61" i="2"/>
  <c r="E21" i="3"/>
  <c r="E28" i="3" s="1"/>
  <c r="G21" i="3" l="1"/>
  <c r="G28" i="3" s="1"/>
  <c r="I19" i="3"/>
  <c r="J19" i="3" s="1"/>
  <c r="I21" i="3" l="1"/>
  <c r="I28" i="3" s="1"/>
  <c r="D23" i="4" l="1"/>
  <c r="E29" i="3" l="1"/>
  <c r="C23" i="4" l="1"/>
  <c r="H29" i="3" l="1"/>
  <c r="C29" i="3" l="1"/>
  <c r="C52" i="1" l="1"/>
  <c r="C57" i="1" s="1"/>
  <c r="J28" i="3" l="1"/>
  <c r="C88" i="1"/>
  <c r="C91" i="1" s="1"/>
  <c r="D71" i="1" l="1"/>
  <c r="D82" i="1" l="1"/>
  <c r="D85" i="1" s="1"/>
  <c r="D39" i="1"/>
  <c r="D24" i="1" l="1"/>
  <c r="D43" i="1"/>
  <c r="D52" i="1"/>
  <c r="D57" i="1" s="1"/>
  <c r="D88" i="1" l="1"/>
  <c r="D91" i="1" s="1"/>
  <c r="I17" i="3"/>
  <c r="C57" i="4" l="1"/>
  <c r="D57" i="4" l="1"/>
  <c r="D70" i="4"/>
  <c r="D40" i="4"/>
  <c r="D45" i="4" s="1"/>
  <c r="C40" i="4"/>
  <c r="C45" i="4" s="1"/>
  <c r="D74" i="4" l="1"/>
  <c r="D81" i="4" s="1"/>
  <c r="D83" i="4" s="1"/>
  <c r="C70" i="4"/>
  <c r="C74" i="4" s="1"/>
  <c r="C81" i="4" s="1"/>
  <c r="C83" i="4" s="1"/>
</calcChain>
</file>

<file path=xl/sharedStrings.xml><?xml version="1.0" encoding="utf-8"?>
<sst xmlns="http://schemas.openxmlformats.org/spreadsheetml/2006/main" count="231" uniqueCount="176">
  <si>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</si>
  <si>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</si>
  <si>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</si>
  <si>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</si>
  <si>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</si>
  <si>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</si>
  <si>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</si>
  <si>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</si>
  <si>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</si>
  <si>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</si>
  <si>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</si>
  <si>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</si>
  <si>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</si>
  <si>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</si>
  <si>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</si>
  <si>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</si>
  <si>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</si>
  <si>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</si>
  <si>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</si>
  <si>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</si>
  <si>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</si>
  <si>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</si>
  <si>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</si>
  <si>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</si>
  <si>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</si>
  <si>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</si>
  <si>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</si>
  <si>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</si>
  <si>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</si>
  <si>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</si>
  <si>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</si>
  <si>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</si>
  <si>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</si>
  <si>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</si>
  <si>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</si>
  <si>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</si>
  <si>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</si>
  <si>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</si>
  <si>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</si>
  <si>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</si>
  <si>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</si>
  <si>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</si>
  <si>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</si>
  <si>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</si>
  <si>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</si>
  <si>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</si>
  <si>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</si>
  <si>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</si>
  <si>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</si>
  <si>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</si>
  <si>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</si>
  <si>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</si>
  <si>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</si>
  <si>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</si>
  <si>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</si>
  <si>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</si>
  <si>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</si>
  <si>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</si>
  <si>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</si>
  <si>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</si>
  <si>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</si>
  <si>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</si>
  <si>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</si>
  <si>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</si>
  <si>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</si>
  <si>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</si>
  <si>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</si>
  <si>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</si>
  <si>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</si>
  <si>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</si>
  <si>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6,7,9</t>
  </si>
  <si>
    <t>Резерв по неиспользованным отпускам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</si>
  <si>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</si>
  <si>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</si>
  <si>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</si>
  <si>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</si>
  <si>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</si>
  <si>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</si>
  <si>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</si>
  <si>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</si>
  <si>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</si>
  <si>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</si>
  <si>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</si>
  <si>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</si>
  <si>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</si>
  <si>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</si>
  <si>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</si>
  <si>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</si>
  <si>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</si>
  <si>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</si>
  <si>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</si>
  <si>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Приобретение активов по разведке и оценке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</si>
  <si>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</si>
  <si>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</si>
  <si>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</si>
  <si>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</si>
  <si>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</si>
  <si>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</si>
  <si>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</si>
  <si>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</si>
  <si>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</si>
  <si>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</si>
  <si>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</si>
  <si>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</si>
  <si>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</si>
  <si>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</si>
  <si>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</si>
  <si>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</si>
  <si>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</si>
  <si>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</si>
  <si>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</si>
  <si>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</si>
  <si>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</si>
  <si>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</si>
  <si>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</si>
  <si>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</si>
  <si>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</si>
  <si>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</si>
  <si>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</si>
  <si>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</si>
  <si>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</si>
  <si>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</si>
  <si>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</si>
  <si>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</si>
  <si>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</si>
  <si>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</si>
  <si>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</si>
  <si>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</si>
  <si>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</si>
  <si>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</si>
  <si>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</si>
  <si>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Инвестиционная недвижимость</t>
  </si>
  <si>
    <t>Нематериальные активы</t>
  </si>
  <si>
    <t>Остаток на 1 января 2019г.</t>
  </si>
  <si>
    <t>31 декабря 2019 г.</t>
  </si>
  <si>
    <t>Обязательства, связанные с долгосрочными активами, предназначенными для продажи</t>
  </si>
  <si>
    <t>Списание доли НКА</t>
  </si>
  <si>
    <t>Приобретение дочерней компании</t>
  </si>
  <si>
    <t xml:space="preserve">12 месяцев, завершившихся </t>
  </si>
  <si>
    <t>31 декабря 2020 г.</t>
  </si>
  <si>
    <t>пересчитано</t>
  </si>
  <si>
    <t xml:space="preserve">опубликовано ранее </t>
  </si>
  <si>
    <t>Найзабекова Света Мырзахановна</t>
  </si>
  <si>
    <t>Инвестиции</t>
  </si>
  <si>
    <t xml:space="preserve">Дополнительные взносы собственноков </t>
  </si>
  <si>
    <t>Прибыль (убыток) за год после налогообложения от прекращенной деятельности</t>
  </si>
  <si>
    <t>Взносы в УК</t>
  </si>
  <si>
    <t>Приобретение акций и долей участия</t>
  </si>
  <si>
    <t>Денежные средства дочерней компании на дату выбытия</t>
  </si>
  <si>
    <t>Убыток от обесценения НМА</t>
  </si>
  <si>
    <t>Выдача займов</t>
  </si>
  <si>
    <t>Прочее_</t>
  </si>
  <si>
    <t>Выплата дивидендов</t>
  </si>
  <si>
    <t>Списание кредиторской задолженности</t>
  </si>
  <si>
    <t>Амортизация права</t>
  </si>
  <si>
    <t>Излишки запасов</t>
  </si>
  <si>
    <t>Обязательства по договорам с покупателями</t>
  </si>
  <si>
    <t xml:space="preserve">Выбытие дочерних компаний </t>
  </si>
  <si>
    <t>Прочие операции с собственниками, трансформация в акционерный капитал</t>
  </si>
  <si>
    <t>Прочий совокупный убыток</t>
  </si>
  <si>
    <t xml:space="preserve">Остаток на  31 декабря 2020 года </t>
  </si>
  <si>
    <t xml:space="preserve">Вклады собственнок в виде дочерних компаний </t>
  </si>
  <si>
    <t>Консолидированный отчет об изменениях капитала</t>
  </si>
  <si>
    <t>Консолидированный отчет о движении денежных средств</t>
  </si>
  <si>
    <t>Консолидированный отчет о прибылях и убытках и прочем совокупном доходе</t>
  </si>
  <si>
    <t>Консолидированный отчет о финансовом положении</t>
  </si>
  <si>
    <t xml:space="preserve">Произведен перерасчет сравнительной информации </t>
  </si>
  <si>
    <t xml:space="preserve">в связи со следующими фактами </t>
  </si>
  <si>
    <t xml:space="preserve">при передаче. </t>
  </si>
  <si>
    <t>руководство Общество посчитало, что контроль над этими компаниями был утрачен, поэтому сравнительные данные были изменены и пересчитаны.</t>
  </si>
  <si>
    <t>Общество учитывает данные доли по справедливой стоимости.</t>
  </si>
  <si>
    <t xml:space="preserve">1) в декабре 2020 года АО "Кристалл Менеджмент" было передано в доверительное управлении, руководство считает </t>
  </si>
  <si>
    <t>что в результате передачи в доверительное управление Общество потеряло контроль над АО "Кристалл Менеджмент"</t>
  </si>
  <si>
    <t xml:space="preserve">Стандарт требует менять сравнительную информацию при отражении прекращенной деятельности </t>
  </si>
  <si>
    <t>2) в  марте 2019 года, ТОО Premier Development и АО Шараколь Премиум были переданы в доверительное управление</t>
  </si>
  <si>
    <t>Остаток на 31 декабря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</si>
</sst>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7" fontId="18" fillId="0" borderId="0" xfId="1" applyNumberFormat="1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164" fontId="17" fillId="0" borderId="0" xfId="0" applyNumberFormat="1" applyFont="1"/>
    <xf numFmtId="0" fontId="5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topLeftCell="A70" workbookViewId="0">
      <selection activeCell="J88" sqref="J88"/>
    </sheetView>
  </sheetViews>
  <sheetFormatPr defaultRowHeight="15" outlineLevelCol="1" x14ac:dyDescent="0.25"/>
  <cols>
    <col min="1" max="1" width="50.85546875" customWidth="1"/>
    <col min="3" max="4" width="17.5703125" customWidth="1"/>
    <col min="5" max="5" width="18.7109375" hidden="1" customWidth="1" outlineLevel="1"/>
    <col min="6" max="6" width="0" hidden="1" customWidth="1" outlineLevel="1"/>
    <col min="7" max="7" width="10.140625" bestFit="1" customWidth="1" collapsed="1"/>
  </cols>
  <sheetData>
    <row r="1" spans="1:5" x14ac:dyDescent="0.25">
      <c r="A1" s="114" t="s">
        <v>165</v>
      </c>
    </row>
    <row r="3" spans="1:5" x14ac:dyDescent="0.25">
      <c r="A3" s="117" t="s">
        <v>0</v>
      </c>
      <c r="B3" s="119" t="s">
        <v>1</v>
      </c>
      <c r="C3" s="121" t="s">
        <v>139</v>
      </c>
      <c r="D3" s="121" t="s">
        <v>134</v>
      </c>
      <c r="E3" s="121" t="s">
        <v>134</v>
      </c>
    </row>
    <row r="4" spans="1:5" x14ac:dyDescent="0.25">
      <c r="A4" s="117"/>
      <c r="B4" s="119"/>
      <c r="C4" s="121"/>
      <c r="D4" s="121" t="s">
        <v>140</v>
      </c>
      <c r="E4" s="121" t="s">
        <v>141</v>
      </c>
    </row>
    <row r="5" spans="1:5" ht="15.75" thickBot="1" x14ac:dyDescent="0.3">
      <c r="A5" s="118"/>
      <c r="B5" s="120"/>
      <c r="C5" s="122"/>
      <c r="D5" s="122"/>
      <c r="E5" s="122"/>
    </row>
    <row r="6" spans="1:5" x14ac:dyDescent="0.25">
      <c r="A6" s="6"/>
      <c r="B6" s="7"/>
      <c r="C6" s="46"/>
      <c r="D6" s="116"/>
      <c r="E6" s="8"/>
    </row>
    <row r="7" spans="1:5" x14ac:dyDescent="0.25">
      <c r="A7" s="9" t="s">
        <v>2</v>
      </c>
      <c r="B7" s="7"/>
      <c r="C7" s="46"/>
      <c r="D7" s="116"/>
      <c r="E7" s="8"/>
    </row>
    <row r="8" spans="1:5" x14ac:dyDescent="0.25">
      <c r="A8" s="9"/>
      <c r="B8" s="7"/>
      <c r="C8" s="46"/>
      <c r="D8" s="116"/>
      <c r="E8" s="8"/>
    </row>
    <row r="9" spans="1:5" x14ac:dyDescent="0.25">
      <c r="A9" s="9" t="s">
        <v>3</v>
      </c>
      <c r="B9" s="7"/>
      <c r="C9" s="46"/>
      <c r="D9" s="116"/>
      <c r="E9" s="8"/>
    </row>
    <row r="10" spans="1:5" x14ac:dyDescent="0.25">
      <c r="A10" s="6" t="s">
        <v>4</v>
      </c>
      <c r="B10" s="7">
        <v>5</v>
      </c>
      <c r="C10" s="132">
        <v>0</v>
      </c>
      <c r="D10" s="132">
        <v>10364313</v>
      </c>
      <c r="E10" s="132">
        <v>24004779</v>
      </c>
    </row>
    <row r="11" spans="1:5" x14ac:dyDescent="0.25">
      <c r="A11" s="6" t="s">
        <v>5</v>
      </c>
      <c r="B11" s="7">
        <v>6</v>
      </c>
      <c r="C11" s="132">
        <v>0</v>
      </c>
      <c r="D11" s="132">
        <v>0</v>
      </c>
      <c r="E11" s="132">
        <v>6742350</v>
      </c>
    </row>
    <row r="12" spans="1:5" x14ac:dyDescent="0.25">
      <c r="A12" s="6" t="s">
        <v>6</v>
      </c>
      <c r="B12" s="7">
        <v>7</v>
      </c>
      <c r="C12" s="132">
        <v>0</v>
      </c>
      <c r="D12" s="132">
        <v>29766927</v>
      </c>
      <c r="E12" s="132">
        <v>29766927</v>
      </c>
    </row>
    <row r="13" spans="1:5" x14ac:dyDescent="0.25">
      <c r="A13" s="6" t="s">
        <v>131</v>
      </c>
      <c r="B13" s="113"/>
      <c r="C13" s="132">
        <v>0</v>
      </c>
      <c r="D13" s="132">
        <v>0</v>
      </c>
      <c r="E13" s="132">
        <v>0</v>
      </c>
    </row>
    <row r="14" spans="1:5" x14ac:dyDescent="0.25">
      <c r="A14" s="6" t="s">
        <v>132</v>
      </c>
      <c r="B14" s="7">
        <v>8</v>
      </c>
      <c r="C14" s="132">
        <v>0</v>
      </c>
      <c r="D14" s="132">
        <v>86657</v>
      </c>
      <c r="E14" s="132">
        <v>4448969</v>
      </c>
    </row>
    <row r="15" spans="1:5" x14ac:dyDescent="0.25">
      <c r="A15" s="6" t="s">
        <v>143</v>
      </c>
      <c r="B15" s="126"/>
      <c r="C15" s="132">
        <v>6653</v>
      </c>
      <c r="D15" s="132">
        <v>266577</v>
      </c>
      <c r="E15" s="132">
        <v>0</v>
      </c>
    </row>
    <row r="16" spans="1:5" x14ac:dyDescent="0.25">
      <c r="A16" s="6" t="s">
        <v>107</v>
      </c>
      <c r="B16" s="7">
        <v>9</v>
      </c>
      <c r="C16" s="132">
        <v>187853079</v>
      </c>
      <c r="D16" s="132">
        <v>7227962</v>
      </c>
      <c r="E16" s="132">
        <v>48000</v>
      </c>
    </row>
    <row r="17" spans="1:5" x14ac:dyDescent="0.25">
      <c r="A17" s="6" t="s">
        <v>7</v>
      </c>
      <c r="B17" s="7"/>
      <c r="C17" s="132">
        <v>0</v>
      </c>
      <c r="D17" s="132">
        <v>102534</v>
      </c>
      <c r="E17" s="132">
        <v>288722</v>
      </c>
    </row>
    <row r="18" spans="1:5" x14ac:dyDescent="0.25">
      <c r="A18" s="6" t="s">
        <v>124</v>
      </c>
      <c r="B18" s="101"/>
      <c r="C18" s="132">
        <v>0</v>
      </c>
      <c r="D18" s="132">
        <v>0</v>
      </c>
      <c r="E18" s="132">
        <v>0</v>
      </c>
    </row>
    <row r="19" spans="1:5" x14ac:dyDescent="0.25">
      <c r="A19" s="6" t="s">
        <v>8</v>
      </c>
      <c r="B19" s="7"/>
      <c r="C19" s="132">
        <v>0</v>
      </c>
      <c r="D19" s="132">
        <v>706410</v>
      </c>
      <c r="E19" s="132">
        <v>586770</v>
      </c>
    </row>
    <row r="20" spans="1:5" x14ac:dyDescent="0.25">
      <c r="A20" s="6" t="s">
        <v>9</v>
      </c>
      <c r="B20" s="7"/>
      <c r="C20" s="132">
        <v>0</v>
      </c>
      <c r="D20" s="132">
        <v>1222864</v>
      </c>
      <c r="E20" s="132">
        <v>2810345</v>
      </c>
    </row>
    <row r="21" spans="1:5" x14ac:dyDescent="0.25">
      <c r="A21" s="6" t="s">
        <v>10</v>
      </c>
      <c r="B21" s="7">
        <v>12</v>
      </c>
      <c r="C21" s="132">
        <v>0</v>
      </c>
      <c r="D21" s="132">
        <v>363007</v>
      </c>
      <c r="E21" s="132">
        <v>744599</v>
      </c>
    </row>
    <row r="22" spans="1:5" ht="15.75" thickBot="1" x14ac:dyDescent="0.3">
      <c r="A22" s="10"/>
      <c r="B22" s="11"/>
      <c r="C22" s="12"/>
      <c r="D22" s="12"/>
      <c r="E22" s="12"/>
    </row>
    <row r="23" spans="1:5" x14ac:dyDescent="0.25">
      <c r="A23" s="9"/>
      <c r="B23" s="2"/>
      <c r="C23" s="48"/>
      <c r="D23" s="121"/>
      <c r="E23" s="3"/>
    </row>
    <row r="24" spans="1:5" x14ac:dyDescent="0.25">
      <c r="A24" s="9" t="s">
        <v>11</v>
      </c>
      <c r="B24" s="2"/>
      <c r="C24" s="13">
        <f>SUM(C10:C23)</f>
        <v>187859732</v>
      </c>
      <c r="D24" s="13">
        <f>SUM(D10:D23)</f>
        <v>50107251</v>
      </c>
      <c r="E24" s="13">
        <f>SUM(E10:E23)</f>
        <v>69441461</v>
      </c>
    </row>
    <row r="25" spans="1:5" ht="15.75" thickBot="1" x14ac:dyDescent="0.3">
      <c r="A25" s="14"/>
      <c r="B25" s="15"/>
      <c r="C25" s="49"/>
      <c r="D25" s="122"/>
      <c r="E25" s="4"/>
    </row>
    <row r="26" spans="1:5" x14ac:dyDescent="0.25">
      <c r="A26" s="6"/>
      <c r="B26" s="7"/>
      <c r="C26" s="16"/>
      <c r="D26" s="16"/>
      <c r="E26" s="16"/>
    </row>
    <row r="27" spans="1:5" x14ac:dyDescent="0.25">
      <c r="A27" s="9" t="s">
        <v>12</v>
      </c>
      <c r="B27" s="7"/>
      <c r="C27" s="16"/>
      <c r="D27" s="16"/>
      <c r="E27" s="16"/>
    </row>
    <row r="28" spans="1:5" x14ac:dyDescent="0.25">
      <c r="A28" s="6" t="s">
        <v>13</v>
      </c>
      <c r="B28" s="7">
        <v>13</v>
      </c>
      <c r="C28" s="132">
        <v>5</v>
      </c>
      <c r="D28" s="132">
        <v>262774</v>
      </c>
      <c r="E28" s="132">
        <v>6710515</v>
      </c>
    </row>
    <row r="29" spans="1:5" x14ac:dyDescent="0.25">
      <c r="A29" s="6" t="s">
        <v>14</v>
      </c>
      <c r="B29" s="7"/>
      <c r="C29" s="132">
        <v>0</v>
      </c>
      <c r="D29" s="132">
        <v>0</v>
      </c>
      <c r="E29" s="132">
        <v>0</v>
      </c>
    </row>
    <row r="30" spans="1:5" x14ac:dyDescent="0.25">
      <c r="A30" s="6" t="s">
        <v>15</v>
      </c>
      <c r="B30" s="7">
        <v>14</v>
      </c>
      <c r="C30" s="132">
        <v>0</v>
      </c>
      <c r="D30" s="132">
        <v>107847</v>
      </c>
      <c r="E30" s="132">
        <v>11571761</v>
      </c>
    </row>
    <row r="31" spans="1:5" x14ac:dyDescent="0.25">
      <c r="A31" s="6" t="s">
        <v>16</v>
      </c>
      <c r="B31" s="7"/>
      <c r="C31" s="132">
        <v>0</v>
      </c>
      <c r="D31" s="132">
        <v>114986</v>
      </c>
      <c r="E31" s="132">
        <v>119886</v>
      </c>
    </row>
    <row r="32" spans="1:5" x14ac:dyDescent="0.25">
      <c r="A32" s="107" t="s">
        <v>125</v>
      </c>
      <c r="B32" s="101"/>
      <c r="C32" s="132">
        <v>596951</v>
      </c>
      <c r="D32" s="132">
        <v>164226</v>
      </c>
      <c r="E32" s="132">
        <v>0</v>
      </c>
    </row>
    <row r="33" spans="1:5" x14ac:dyDescent="0.25">
      <c r="A33" s="6" t="s">
        <v>17</v>
      </c>
      <c r="B33" s="7"/>
      <c r="C33" s="132">
        <v>135497</v>
      </c>
      <c r="D33" s="132">
        <v>133920</v>
      </c>
      <c r="E33" s="132">
        <v>143087</v>
      </c>
    </row>
    <row r="34" spans="1:5" x14ac:dyDescent="0.25">
      <c r="A34" s="6" t="s">
        <v>18</v>
      </c>
      <c r="B34" s="7"/>
      <c r="C34" s="132">
        <v>9251</v>
      </c>
      <c r="D34" s="132">
        <v>335724</v>
      </c>
      <c r="E34" s="132">
        <v>76209</v>
      </c>
    </row>
    <row r="35" spans="1:5" x14ac:dyDescent="0.25">
      <c r="A35" s="6" t="s">
        <v>19</v>
      </c>
      <c r="B35" s="7"/>
      <c r="C35" s="132">
        <v>0</v>
      </c>
      <c r="D35" s="132">
        <v>31277</v>
      </c>
      <c r="E35" s="132">
        <v>64075</v>
      </c>
    </row>
    <row r="36" spans="1:5" x14ac:dyDescent="0.25">
      <c r="A36" s="6" t="s">
        <v>20</v>
      </c>
      <c r="B36" s="7">
        <v>15</v>
      </c>
      <c r="C36" s="132">
        <v>6538</v>
      </c>
      <c r="D36" s="132">
        <v>1174276</v>
      </c>
      <c r="E36" s="132">
        <v>1384877</v>
      </c>
    </row>
    <row r="37" spans="1:5" ht="15.75" thickBot="1" x14ac:dyDescent="0.3">
      <c r="A37" s="10"/>
      <c r="B37" s="11"/>
      <c r="C37" s="12"/>
      <c r="D37" s="12"/>
      <c r="E37" s="12"/>
    </row>
    <row r="38" spans="1:5" x14ac:dyDescent="0.25">
      <c r="A38" s="6"/>
      <c r="B38" s="7"/>
      <c r="C38" s="16"/>
      <c r="D38" s="16"/>
      <c r="E38" s="16"/>
    </row>
    <row r="39" spans="1:5" x14ac:dyDescent="0.25">
      <c r="A39" s="9" t="s">
        <v>21</v>
      </c>
      <c r="B39" s="2"/>
      <c r="C39" s="13">
        <f>SUM(C28:C36)</f>
        <v>748242</v>
      </c>
      <c r="D39" s="13">
        <f>SUM(D28:D36)</f>
        <v>2325030</v>
      </c>
      <c r="E39" s="13">
        <f>SUM(E28:E36)</f>
        <v>20070410</v>
      </c>
    </row>
    <row r="40" spans="1:5" x14ac:dyDescent="0.25">
      <c r="A40" s="71" t="s">
        <v>112</v>
      </c>
      <c r="B40" s="70"/>
      <c r="C40" s="132">
        <v>0</v>
      </c>
      <c r="D40" s="132">
        <v>110327</v>
      </c>
      <c r="E40" s="132">
        <v>110327</v>
      </c>
    </row>
    <row r="41" spans="1:5" ht="15.75" thickBot="1" x14ac:dyDescent="0.3">
      <c r="A41" s="14"/>
      <c r="B41" s="15"/>
      <c r="C41" s="4"/>
      <c r="D41" s="122"/>
      <c r="E41" s="4"/>
    </row>
    <row r="42" spans="1:5" x14ac:dyDescent="0.25">
      <c r="A42" s="9"/>
      <c r="B42" s="2"/>
      <c r="C42" s="3"/>
      <c r="D42" s="121"/>
      <c r="E42" s="3"/>
    </row>
    <row r="43" spans="1:5" x14ac:dyDescent="0.25">
      <c r="A43" s="9" t="s">
        <v>22</v>
      </c>
      <c r="B43" s="2"/>
      <c r="C43" s="13">
        <f>C39+C24+C40</f>
        <v>188607974</v>
      </c>
      <c r="D43" s="13">
        <f>D39+D24+D40</f>
        <v>52542608</v>
      </c>
      <c r="E43" s="13">
        <f>E39+E24+E40</f>
        <v>89622198</v>
      </c>
    </row>
    <row r="44" spans="1:5" ht="15.75" thickBot="1" x14ac:dyDescent="0.3">
      <c r="A44" s="18"/>
      <c r="B44" s="19"/>
      <c r="C44" s="20"/>
      <c r="D44" s="20"/>
      <c r="E44" s="20"/>
    </row>
    <row r="45" spans="1:5" ht="15.75" thickTop="1" x14ac:dyDescent="0.25">
      <c r="A45" s="6"/>
      <c r="B45" s="7"/>
      <c r="C45" s="16"/>
      <c r="D45" s="16"/>
      <c r="E45" s="16"/>
    </row>
    <row r="46" spans="1:5" x14ac:dyDescent="0.25">
      <c r="A46" s="9" t="s">
        <v>23</v>
      </c>
      <c r="B46" s="7"/>
      <c r="C46" s="3"/>
      <c r="D46" s="121"/>
      <c r="E46" s="3"/>
    </row>
    <row r="47" spans="1:5" x14ac:dyDescent="0.25">
      <c r="A47" s="9"/>
      <c r="B47" s="7"/>
      <c r="C47" s="21"/>
      <c r="D47" s="21"/>
      <c r="E47" s="16"/>
    </row>
    <row r="48" spans="1:5" x14ac:dyDescent="0.25">
      <c r="A48" s="6" t="s">
        <v>24</v>
      </c>
      <c r="B48" s="7">
        <v>16</v>
      </c>
      <c r="C48" s="132">
        <v>188040323</v>
      </c>
      <c r="D48" s="132">
        <v>20753586</v>
      </c>
      <c r="E48" s="132">
        <v>20753586</v>
      </c>
    </row>
    <row r="49" spans="1:5" x14ac:dyDescent="0.25">
      <c r="A49" s="6" t="s">
        <v>25</v>
      </c>
      <c r="B49" s="7">
        <v>17</v>
      </c>
      <c r="C49" s="132">
        <v>1058765</v>
      </c>
      <c r="D49" s="132">
        <v>1058765</v>
      </c>
      <c r="E49" s="132">
        <v>1058765</v>
      </c>
    </row>
    <row r="50" spans="1:5" x14ac:dyDescent="0.25">
      <c r="A50" s="6" t="s">
        <v>26</v>
      </c>
      <c r="B50" s="7"/>
      <c r="C50" s="132">
        <v>-526145</v>
      </c>
      <c r="D50" s="132">
        <v>-4828931</v>
      </c>
      <c r="E50" s="132">
        <v>-16155900</v>
      </c>
    </row>
    <row r="51" spans="1:5" ht="15.75" thickBot="1" x14ac:dyDescent="0.3">
      <c r="A51" s="10"/>
      <c r="B51" s="11"/>
      <c r="C51" s="12"/>
      <c r="D51" s="12"/>
      <c r="E51" s="12"/>
    </row>
    <row r="52" spans="1:5" x14ac:dyDescent="0.25">
      <c r="A52" s="9" t="s">
        <v>27</v>
      </c>
      <c r="B52" s="2"/>
      <c r="C52" s="44">
        <f>SUM(C48:C51)</f>
        <v>188572943</v>
      </c>
      <c r="D52" s="44">
        <f>SUM(D48:D51)</f>
        <v>16983420</v>
      </c>
      <c r="E52" s="44">
        <f>SUM(E48:E51)</f>
        <v>5656451</v>
      </c>
    </row>
    <row r="53" spans="1:5" x14ac:dyDescent="0.25">
      <c r="A53" s="6"/>
      <c r="B53" s="7"/>
      <c r="C53" s="22"/>
      <c r="D53" s="22"/>
      <c r="E53" s="16"/>
    </row>
    <row r="54" spans="1:5" x14ac:dyDescent="0.25">
      <c r="A54" s="6" t="s">
        <v>28</v>
      </c>
      <c r="B54" s="7"/>
      <c r="C54" s="132">
        <v>116</v>
      </c>
      <c r="D54" s="132">
        <v>13171827</v>
      </c>
      <c r="E54" s="132">
        <v>8863302</v>
      </c>
    </row>
    <row r="55" spans="1:5" ht="15.75" thickBot="1" x14ac:dyDescent="0.3">
      <c r="A55" s="10"/>
      <c r="B55" s="11"/>
      <c r="C55" s="12"/>
      <c r="D55" s="12"/>
      <c r="E55" s="12"/>
    </row>
    <row r="56" spans="1:5" x14ac:dyDescent="0.25">
      <c r="A56" s="6"/>
      <c r="B56" s="7"/>
      <c r="C56" s="48"/>
      <c r="D56" s="121"/>
      <c r="E56" s="3"/>
    </row>
    <row r="57" spans="1:5" x14ac:dyDescent="0.25">
      <c r="A57" s="9" t="s">
        <v>29</v>
      </c>
      <c r="B57" s="2"/>
      <c r="C57" s="13">
        <f>C52+C54</f>
        <v>188573059</v>
      </c>
      <c r="D57" s="13">
        <f>D52+D54</f>
        <v>30155247</v>
      </c>
      <c r="E57" s="13">
        <f>E52+E54</f>
        <v>14519753</v>
      </c>
    </row>
    <row r="58" spans="1:5" ht="15.75" thickBot="1" x14ac:dyDescent="0.3">
      <c r="A58" s="18"/>
      <c r="B58" s="19"/>
      <c r="C58" s="20"/>
      <c r="D58" s="20"/>
      <c r="E58" s="20"/>
    </row>
    <row r="59" spans="1:5" ht="15.75" thickTop="1" x14ac:dyDescent="0.25">
      <c r="A59" s="6"/>
      <c r="B59" s="7"/>
      <c r="C59" s="16"/>
      <c r="D59" s="16"/>
      <c r="E59" s="16"/>
    </row>
    <row r="60" spans="1:5" x14ac:dyDescent="0.25">
      <c r="A60" s="9" t="s">
        <v>30</v>
      </c>
      <c r="B60" s="7"/>
      <c r="C60" s="16"/>
      <c r="D60" s="16"/>
      <c r="E60" s="16"/>
    </row>
    <row r="61" spans="1:5" x14ac:dyDescent="0.25">
      <c r="A61" s="9"/>
      <c r="B61" s="7"/>
      <c r="C61" s="16"/>
      <c r="D61" s="16"/>
      <c r="E61" s="16"/>
    </row>
    <row r="62" spans="1:5" x14ac:dyDescent="0.25">
      <c r="A62" s="9" t="s">
        <v>31</v>
      </c>
      <c r="B62" s="7"/>
      <c r="C62" s="16"/>
      <c r="D62" s="16"/>
      <c r="E62" s="16"/>
    </row>
    <row r="63" spans="1:5" x14ac:dyDescent="0.25">
      <c r="A63" s="6" t="s">
        <v>32</v>
      </c>
      <c r="B63" s="7">
        <v>18</v>
      </c>
      <c r="C63" s="132">
        <v>0</v>
      </c>
      <c r="D63" s="132">
        <v>0</v>
      </c>
      <c r="E63" s="132">
        <v>1817276</v>
      </c>
    </row>
    <row r="64" spans="1:5" x14ac:dyDescent="0.25">
      <c r="A64" s="6" t="s">
        <v>126</v>
      </c>
      <c r="B64" s="7">
        <v>17</v>
      </c>
      <c r="C64" s="132">
        <v>0</v>
      </c>
      <c r="D64" s="132">
        <v>0</v>
      </c>
      <c r="E64" s="132">
        <v>8964410</v>
      </c>
    </row>
    <row r="65" spans="1:5" x14ac:dyDescent="0.25">
      <c r="A65" s="6" t="s">
        <v>34</v>
      </c>
      <c r="B65" s="7"/>
      <c r="C65" s="132">
        <v>0</v>
      </c>
      <c r="D65" s="132">
        <v>0</v>
      </c>
      <c r="E65" s="132">
        <v>994636</v>
      </c>
    </row>
    <row r="66" spans="1:5" x14ac:dyDescent="0.25">
      <c r="A66" s="6" t="s">
        <v>35</v>
      </c>
      <c r="B66" s="7"/>
      <c r="C66" s="132">
        <v>0</v>
      </c>
      <c r="D66" s="132">
        <v>0</v>
      </c>
      <c r="E66" s="132">
        <v>0</v>
      </c>
    </row>
    <row r="67" spans="1:5" x14ac:dyDescent="0.25">
      <c r="A67" s="6" t="s">
        <v>127</v>
      </c>
      <c r="B67" s="101"/>
      <c r="C67" s="132">
        <v>0</v>
      </c>
      <c r="D67" s="132">
        <v>2266</v>
      </c>
      <c r="E67" s="132">
        <v>0</v>
      </c>
    </row>
    <row r="68" spans="1:5" x14ac:dyDescent="0.25">
      <c r="A68" s="6" t="s">
        <v>36</v>
      </c>
      <c r="B68" s="7"/>
      <c r="C68" s="132">
        <v>0</v>
      </c>
      <c r="D68" s="132">
        <v>406236</v>
      </c>
      <c r="E68" s="132">
        <v>177364</v>
      </c>
    </row>
    <row r="69" spans="1:5" ht="15.75" thickBot="1" x14ac:dyDescent="0.3">
      <c r="A69" s="10"/>
      <c r="B69" s="11"/>
      <c r="C69" s="12"/>
      <c r="D69" s="12"/>
      <c r="E69" s="12"/>
    </row>
    <row r="70" spans="1:5" x14ac:dyDescent="0.25">
      <c r="A70" s="9"/>
      <c r="B70" s="7"/>
      <c r="C70" s="48"/>
      <c r="D70" s="121"/>
      <c r="E70" s="3"/>
    </row>
    <row r="71" spans="1:5" x14ac:dyDescent="0.25">
      <c r="A71" s="9" t="s">
        <v>37</v>
      </c>
      <c r="B71" s="16"/>
      <c r="C71" s="13">
        <f>SUM(C63:C70)</f>
        <v>0</v>
      </c>
      <c r="D71" s="13">
        <f>SUM(D63:D70)</f>
        <v>408502</v>
      </c>
      <c r="E71" s="13">
        <f>SUM(E63:E70)</f>
        <v>11953686</v>
      </c>
    </row>
    <row r="72" spans="1:5" ht="15.75" thickBot="1" x14ac:dyDescent="0.3">
      <c r="A72" s="14"/>
      <c r="B72" s="11"/>
      <c r="C72" s="49"/>
      <c r="D72" s="122"/>
      <c r="E72" s="4"/>
    </row>
    <row r="73" spans="1:5" x14ac:dyDescent="0.25">
      <c r="A73" s="6"/>
      <c r="B73" s="7"/>
      <c r="C73" s="16"/>
      <c r="D73" s="16"/>
      <c r="E73" s="16"/>
    </row>
    <row r="74" spans="1:5" x14ac:dyDescent="0.25">
      <c r="A74" s="9" t="s">
        <v>38</v>
      </c>
      <c r="B74" s="7"/>
      <c r="C74" s="16"/>
      <c r="D74" s="16"/>
      <c r="E74" s="16"/>
    </row>
    <row r="75" spans="1:5" x14ac:dyDescent="0.25">
      <c r="A75" s="6" t="s">
        <v>33</v>
      </c>
      <c r="B75" s="7">
        <v>17</v>
      </c>
      <c r="C75" s="132">
        <v>33500</v>
      </c>
      <c r="D75" s="132">
        <v>20889932</v>
      </c>
      <c r="E75" s="132">
        <v>41829058</v>
      </c>
    </row>
    <row r="76" spans="1:5" x14ac:dyDescent="0.25">
      <c r="A76" s="6" t="s">
        <v>39</v>
      </c>
      <c r="B76" s="7">
        <v>19</v>
      </c>
      <c r="C76" s="132">
        <v>1412</v>
      </c>
      <c r="D76" s="132">
        <v>410526</v>
      </c>
      <c r="E76" s="132">
        <v>20327372</v>
      </c>
    </row>
    <row r="77" spans="1:5" x14ac:dyDescent="0.25">
      <c r="A77" s="6" t="s">
        <v>40</v>
      </c>
      <c r="B77" s="7"/>
      <c r="C77" s="132">
        <v>0</v>
      </c>
      <c r="D77" s="132">
        <v>0</v>
      </c>
      <c r="E77" s="132">
        <v>23219</v>
      </c>
    </row>
    <row r="78" spans="1:5" x14ac:dyDescent="0.25">
      <c r="A78" s="6" t="s">
        <v>41</v>
      </c>
      <c r="B78" s="7"/>
      <c r="C78" s="132">
        <v>0</v>
      </c>
      <c r="D78" s="132">
        <v>25753</v>
      </c>
      <c r="E78" s="132">
        <v>863688</v>
      </c>
    </row>
    <row r="79" spans="1:5" x14ac:dyDescent="0.25">
      <c r="A79" s="6" t="s">
        <v>42</v>
      </c>
      <c r="B79" s="7"/>
      <c r="C79" s="132">
        <v>3</v>
      </c>
      <c r="D79" s="132">
        <v>652648</v>
      </c>
      <c r="E79" s="132">
        <v>67239</v>
      </c>
    </row>
    <row r="80" spans="1:5" ht="23.25" thickBot="1" x14ac:dyDescent="0.3">
      <c r="A80" s="10" t="s">
        <v>135</v>
      </c>
      <c r="B80" s="11"/>
      <c r="C80" s="133">
        <v>0</v>
      </c>
      <c r="D80" s="133">
        <v>0</v>
      </c>
      <c r="E80" s="133">
        <v>38183</v>
      </c>
    </row>
    <row r="81" spans="1:8" x14ac:dyDescent="0.25">
      <c r="A81" s="6"/>
      <c r="B81" s="7"/>
      <c r="C81" s="48"/>
      <c r="D81" s="121"/>
      <c r="E81" s="3"/>
    </row>
    <row r="82" spans="1:8" x14ac:dyDescent="0.25">
      <c r="A82" s="9" t="s">
        <v>43</v>
      </c>
      <c r="B82" s="7"/>
      <c r="C82" s="13">
        <f>SUM(C75:C80)</f>
        <v>34915</v>
      </c>
      <c r="D82" s="13">
        <f>SUM(D75:D80)</f>
        <v>21978859</v>
      </c>
      <c r="E82" s="13">
        <f>SUM(E75:E80)</f>
        <v>63148759</v>
      </c>
    </row>
    <row r="83" spans="1:8" ht="15.75" thickBot="1" x14ac:dyDescent="0.3">
      <c r="A83" s="14"/>
      <c r="B83" s="11"/>
      <c r="C83" s="23"/>
      <c r="D83" s="23"/>
      <c r="E83" s="4"/>
    </row>
    <row r="84" spans="1:8" x14ac:dyDescent="0.25">
      <c r="A84" s="6"/>
      <c r="B84" s="2"/>
      <c r="C84" s="24"/>
      <c r="D84" s="24"/>
      <c r="E84" s="3"/>
    </row>
    <row r="85" spans="1:8" x14ac:dyDescent="0.25">
      <c r="A85" s="9" t="s">
        <v>44</v>
      </c>
      <c r="B85" s="2"/>
      <c r="C85" s="13">
        <f>C82+C71</f>
        <v>34915</v>
      </c>
      <c r="D85" s="13">
        <f>D82+D71</f>
        <v>22387361</v>
      </c>
      <c r="E85" s="13">
        <f>E82+E71</f>
        <v>75102445</v>
      </c>
      <c r="G85" s="52"/>
    </row>
    <row r="86" spans="1:8" ht="15.75" thickBot="1" x14ac:dyDescent="0.3">
      <c r="A86" s="18"/>
      <c r="B86" s="19"/>
      <c r="C86" s="25"/>
      <c r="D86" s="25"/>
      <c r="E86" s="25"/>
    </row>
    <row r="87" spans="1:8" ht="15.75" thickTop="1" x14ac:dyDescent="0.25">
      <c r="A87" s="9"/>
      <c r="B87" s="2"/>
      <c r="C87" s="24"/>
      <c r="D87" s="24"/>
      <c r="E87" s="24"/>
    </row>
    <row r="88" spans="1:8" ht="15.75" thickBot="1" x14ac:dyDescent="0.3">
      <c r="A88" s="18" t="s">
        <v>45</v>
      </c>
      <c r="B88" s="19"/>
      <c r="C88" s="26">
        <f>C85+C57</f>
        <v>188607974</v>
      </c>
      <c r="D88" s="26">
        <f>D85+D57</f>
        <v>52542608</v>
      </c>
      <c r="E88" s="26">
        <f>E85+E57</f>
        <v>89622198</v>
      </c>
      <c r="G88" s="52"/>
      <c r="H88" s="52"/>
    </row>
    <row r="89" spans="1:8" s="104" customFormat="1" ht="20.25" customHeight="1" thickTop="1" x14ac:dyDescent="0.25">
      <c r="A89" s="103"/>
      <c r="B89" s="99">
        <v>16</v>
      </c>
      <c r="C89" s="100"/>
      <c r="D89" s="100"/>
      <c r="E89" s="100"/>
      <c r="G89" s="105"/>
      <c r="H89" s="105"/>
    </row>
    <row r="90" spans="1:8" s="104" customFormat="1" ht="15.75" thickBot="1" x14ac:dyDescent="0.3">
      <c r="A90" s="106" t="s">
        <v>46</v>
      </c>
      <c r="B90" s="11"/>
      <c r="C90" s="109">
        <v>186917.1598806176</v>
      </c>
      <c r="D90" s="109">
        <v>29804.55147845238</v>
      </c>
      <c r="E90" s="109">
        <v>9982.350358176911</v>
      </c>
      <c r="G90" s="105"/>
      <c r="H90" s="105"/>
    </row>
    <row r="91" spans="1:8" x14ac:dyDescent="0.25">
      <c r="A91" s="9"/>
      <c r="B91" s="2"/>
      <c r="C91" s="108">
        <f>C88-C43</f>
        <v>0</v>
      </c>
      <c r="D91" s="108">
        <f>D88-D43</f>
        <v>0</v>
      </c>
      <c r="E91" s="108">
        <f>E88-E43</f>
        <v>0</v>
      </c>
    </row>
    <row r="92" spans="1:8" x14ac:dyDescent="0.25">
      <c r="A92" s="27"/>
      <c r="B92" s="2"/>
      <c r="C92" s="24"/>
      <c r="D92" s="24"/>
      <c r="E92" s="24"/>
    </row>
    <row r="93" spans="1:8" x14ac:dyDescent="0.25">
      <c r="A93" s="27"/>
      <c r="B93" s="2"/>
      <c r="C93" s="24"/>
      <c r="D93" s="24"/>
      <c r="E93" s="24"/>
    </row>
    <row r="94" spans="1:8" ht="15.75" thickBot="1" x14ac:dyDescent="0.3"/>
    <row r="95" spans="1:8" ht="22.5" customHeight="1" x14ac:dyDescent="0.25">
      <c r="A95" s="28" t="s">
        <v>142</v>
      </c>
      <c r="B95" s="145"/>
    </row>
    <row r="96" spans="1:8" x14ac:dyDescent="0.25">
      <c r="A96" s="98" t="s">
        <v>47</v>
      </c>
      <c r="B96" s="145"/>
    </row>
    <row r="97" spans="1:1" x14ac:dyDescent="0.25">
      <c r="A97" s="5"/>
    </row>
    <row r="98" spans="1:1" ht="15.75" thickBot="1" x14ac:dyDescent="0.3"/>
    <row r="99" spans="1:1" x14ac:dyDescent="0.25">
      <c r="A99" s="28" t="s">
        <v>129</v>
      </c>
    </row>
    <row r="100" spans="1:1" x14ac:dyDescent="0.25">
      <c r="A100" s="110" t="s">
        <v>130</v>
      </c>
    </row>
  </sheetData>
  <mergeCells count="1">
    <mergeCell ref="B95:B9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2"/>
  <sheetViews>
    <sheetView topLeftCell="A25" workbookViewId="0">
      <selection activeCell="K7" sqref="K7"/>
    </sheetView>
  </sheetViews>
  <sheetFormatPr defaultRowHeight="15" outlineLevelCol="1" x14ac:dyDescent="0.25"/>
  <cols>
    <col min="1" max="1" width="44.140625" customWidth="1"/>
    <col min="3" max="4" width="21.140625" customWidth="1"/>
    <col min="5" max="5" width="21" hidden="1" customWidth="1" outlineLevel="1"/>
    <col min="6" max="6" width="0" hidden="1" customWidth="1" outlineLevel="1"/>
    <col min="7" max="7" width="9.140625" collapsed="1"/>
  </cols>
  <sheetData>
    <row r="1" spans="1:5" x14ac:dyDescent="0.25">
      <c r="A1" s="114" t="s">
        <v>164</v>
      </c>
    </row>
    <row r="3" spans="1:5" s="104" customFormat="1" ht="22.5" x14ac:dyDescent="0.25">
      <c r="A3" s="130" t="s">
        <v>0</v>
      </c>
      <c r="B3" s="119" t="s">
        <v>1</v>
      </c>
      <c r="C3" s="121" t="s">
        <v>138</v>
      </c>
      <c r="D3" s="121" t="s">
        <v>138</v>
      </c>
      <c r="E3" s="121" t="s">
        <v>138</v>
      </c>
    </row>
    <row r="4" spans="1:5" s="104" customFormat="1" x14ac:dyDescent="0.25">
      <c r="A4" s="130"/>
      <c r="B4" s="119"/>
      <c r="C4" s="129" t="s">
        <v>139</v>
      </c>
      <c r="D4" s="129" t="s">
        <v>134</v>
      </c>
      <c r="E4" s="129" t="s">
        <v>134</v>
      </c>
    </row>
    <row r="5" spans="1:5" s="104" customFormat="1" ht="15.75" thickBot="1" x14ac:dyDescent="0.3">
      <c r="A5" s="131"/>
      <c r="B5" s="120"/>
      <c r="C5" s="122"/>
      <c r="D5" s="122" t="s">
        <v>140</v>
      </c>
      <c r="E5" s="122" t="s">
        <v>141</v>
      </c>
    </row>
    <row r="6" spans="1:5" x14ac:dyDescent="0.25">
      <c r="A6" s="128"/>
      <c r="B6" s="125"/>
      <c r="C6" s="129"/>
      <c r="D6" s="129"/>
      <c r="E6" s="129"/>
    </row>
    <row r="7" spans="1:5" x14ac:dyDescent="0.25">
      <c r="A7" s="6"/>
      <c r="B7" s="45"/>
      <c r="C7" s="48"/>
      <c r="D7" s="121"/>
      <c r="E7" s="48"/>
    </row>
    <row r="8" spans="1:5" x14ac:dyDescent="0.25">
      <c r="A8" s="6" t="s">
        <v>48</v>
      </c>
      <c r="B8" s="45">
        <v>20</v>
      </c>
      <c r="C8" s="42">
        <v>0</v>
      </c>
      <c r="D8" s="42">
        <v>0</v>
      </c>
      <c r="E8" s="42">
        <v>40117503</v>
      </c>
    </row>
    <row r="9" spans="1:5" x14ac:dyDescent="0.25">
      <c r="A9" s="6" t="s">
        <v>49</v>
      </c>
      <c r="B9" s="45">
        <v>21</v>
      </c>
      <c r="C9" s="42">
        <v>0</v>
      </c>
      <c r="D9" s="42">
        <v>0</v>
      </c>
      <c r="E9" s="42">
        <v>-24552133</v>
      </c>
    </row>
    <row r="10" spans="1:5" ht="15.75" thickBot="1" x14ac:dyDescent="0.3">
      <c r="A10" s="10"/>
      <c r="B10" s="11"/>
      <c r="C10" s="49"/>
      <c r="D10" s="122"/>
      <c r="E10" s="49"/>
    </row>
    <row r="11" spans="1:5" x14ac:dyDescent="0.25">
      <c r="A11" s="51"/>
      <c r="B11" s="47"/>
      <c r="C11" s="48"/>
      <c r="D11" s="121"/>
      <c r="E11" s="48"/>
    </row>
    <row r="12" spans="1:5" x14ac:dyDescent="0.25">
      <c r="A12" s="147" t="s">
        <v>50</v>
      </c>
      <c r="B12" s="148"/>
      <c r="C12" s="146">
        <f>SUM(C8:C11)</f>
        <v>0</v>
      </c>
      <c r="D12" s="123"/>
      <c r="E12" s="146">
        <f>SUM(E8:E11)</f>
        <v>15565370</v>
      </c>
    </row>
    <row r="13" spans="1:5" x14ac:dyDescent="0.25">
      <c r="A13" s="147"/>
      <c r="B13" s="148"/>
      <c r="C13" s="146"/>
      <c r="D13" s="123"/>
      <c r="E13" s="146"/>
    </row>
    <row r="14" spans="1:5" x14ac:dyDescent="0.25">
      <c r="A14" s="6" t="s">
        <v>51</v>
      </c>
      <c r="B14" s="45">
        <v>26</v>
      </c>
      <c r="C14" s="42">
        <v>1999.9999999999418</v>
      </c>
      <c r="D14" s="42">
        <v>0</v>
      </c>
      <c r="E14" s="42">
        <v>785405</v>
      </c>
    </row>
    <row r="15" spans="1:5" x14ac:dyDescent="0.25">
      <c r="A15" s="6" t="s">
        <v>52</v>
      </c>
      <c r="B15" s="45">
        <v>22</v>
      </c>
      <c r="C15" s="42">
        <v>-30650.099999999977</v>
      </c>
      <c r="D15" s="42">
        <v>-32892.000000000233</v>
      </c>
      <c r="E15" s="42">
        <v>-3330563</v>
      </c>
    </row>
    <row r="16" spans="1:5" x14ac:dyDescent="0.25">
      <c r="A16" s="6" t="s">
        <v>53</v>
      </c>
      <c r="B16" s="45">
        <v>23</v>
      </c>
      <c r="C16" s="42">
        <v>0</v>
      </c>
      <c r="D16" s="42">
        <v>0</v>
      </c>
      <c r="E16" s="42">
        <v>-13191409</v>
      </c>
    </row>
    <row r="17" spans="1:5" x14ac:dyDescent="0.25">
      <c r="A17" s="6" t="s">
        <v>54</v>
      </c>
      <c r="B17" s="45">
        <v>27</v>
      </c>
      <c r="C17" s="42">
        <v>-443190.99999999994</v>
      </c>
      <c r="D17" s="42">
        <v>-5000.0000000000655</v>
      </c>
      <c r="E17" s="42">
        <v>-995446</v>
      </c>
    </row>
    <row r="18" spans="1:5" ht="15.75" thickBot="1" x14ac:dyDescent="0.3">
      <c r="A18" s="10"/>
      <c r="B18" s="11"/>
      <c r="C18" s="49"/>
      <c r="D18" s="122"/>
      <c r="E18" s="49"/>
    </row>
    <row r="19" spans="1:5" x14ac:dyDescent="0.25">
      <c r="A19" s="51"/>
      <c r="B19" s="47"/>
      <c r="C19" s="48"/>
      <c r="D19" s="121"/>
      <c r="E19" s="48"/>
    </row>
    <row r="20" spans="1:5" x14ac:dyDescent="0.25">
      <c r="A20" s="51" t="s">
        <v>55</v>
      </c>
      <c r="B20" s="47"/>
      <c r="C20" s="44">
        <f>SUM(C12:C19)</f>
        <v>-471841.1</v>
      </c>
      <c r="D20" s="44">
        <f>SUM(D12:D19)</f>
        <v>-37892.000000000298</v>
      </c>
      <c r="E20" s="44">
        <f t="shared" ref="E20" si="0">SUM(E12:E19)</f>
        <v>-1166643</v>
      </c>
    </row>
    <row r="21" spans="1:5" x14ac:dyDescent="0.25">
      <c r="A21" s="6"/>
      <c r="B21" s="45"/>
      <c r="C21" s="48"/>
      <c r="D21" s="121"/>
      <c r="E21" s="48"/>
    </row>
    <row r="22" spans="1:5" x14ac:dyDescent="0.25">
      <c r="A22" s="6" t="s">
        <v>56</v>
      </c>
      <c r="B22" s="45">
        <v>24</v>
      </c>
      <c r="C22" s="42">
        <v>1532</v>
      </c>
      <c r="D22" s="42">
        <v>147569.52067000041</v>
      </c>
      <c r="E22" s="42">
        <v>2787543</v>
      </c>
    </row>
    <row r="23" spans="1:5" x14ac:dyDescent="0.25">
      <c r="A23" s="6" t="s">
        <v>57</v>
      </c>
      <c r="B23" s="45">
        <v>25</v>
      </c>
      <c r="C23" s="42">
        <v>-26968.944840000011</v>
      </c>
      <c r="D23" s="42">
        <v>-1315323.3847700004</v>
      </c>
      <c r="E23" s="42">
        <v>-3857985</v>
      </c>
    </row>
    <row r="24" spans="1:5" x14ac:dyDescent="0.25">
      <c r="A24" s="6" t="s">
        <v>102</v>
      </c>
      <c r="B24" s="45"/>
      <c r="C24" s="42">
        <v>0</v>
      </c>
      <c r="D24" s="42">
        <v>0</v>
      </c>
      <c r="E24" s="42">
        <v>68682</v>
      </c>
    </row>
    <row r="25" spans="1:5" ht="15.75" thickBot="1" x14ac:dyDescent="0.3">
      <c r="A25" s="10"/>
      <c r="B25" s="11"/>
      <c r="C25" s="49"/>
      <c r="D25" s="122"/>
      <c r="E25" s="49"/>
    </row>
    <row r="26" spans="1:5" x14ac:dyDescent="0.25">
      <c r="A26" s="51"/>
      <c r="B26" s="47"/>
      <c r="C26" s="48"/>
      <c r="D26" s="121"/>
      <c r="E26" s="48"/>
    </row>
    <row r="27" spans="1:5" x14ac:dyDescent="0.25">
      <c r="A27" s="51" t="s">
        <v>67</v>
      </c>
      <c r="B27" s="47"/>
      <c r="C27" s="44">
        <f>SUM(C20:C25)</f>
        <v>-497278.04483999999</v>
      </c>
      <c r="D27" s="44">
        <f>SUM(D20:D25)</f>
        <v>-1205645.8641000004</v>
      </c>
      <c r="E27" s="44">
        <f>SUM(E20:E25)</f>
        <v>-2168403</v>
      </c>
    </row>
    <row r="28" spans="1:5" x14ac:dyDescent="0.25">
      <c r="A28" s="6"/>
      <c r="B28" s="45"/>
      <c r="C28" s="48"/>
      <c r="D28" s="121"/>
      <c r="E28" s="48"/>
    </row>
    <row r="29" spans="1:5" x14ac:dyDescent="0.25">
      <c r="A29" s="46" t="s">
        <v>58</v>
      </c>
      <c r="B29" s="45"/>
      <c r="C29" s="42">
        <v>0</v>
      </c>
      <c r="D29" s="42">
        <v>-30546.667000000016</v>
      </c>
      <c r="E29" s="42">
        <v>-512778</v>
      </c>
    </row>
    <row r="30" spans="1:5" ht="15.75" thickBot="1" x14ac:dyDescent="0.3">
      <c r="A30" s="10"/>
      <c r="B30" s="11"/>
      <c r="C30" s="49"/>
      <c r="D30" s="122"/>
      <c r="E30" s="49"/>
    </row>
    <row r="31" spans="1:5" x14ac:dyDescent="0.25">
      <c r="A31" s="6"/>
      <c r="B31" s="45"/>
      <c r="C31" s="48"/>
      <c r="D31" s="121"/>
      <c r="E31" s="48"/>
    </row>
    <row r="32" spans="1:5" x14ac:dyDescent="0.25">
      <c r="A32" s="51" t="s">
        <v>64</v>
      </c>
      <c r="B32" s="47"/>
      <c r="C32" s="44">
        <f>C29+C27</f>
        <v>-497278.04483999999</v>
      </c>
      <c r="D32" s="44">
        <f>D29+D27</f>
        <v>-1236192.5311000003</v>
      </c>
      <c r="E32" s="44">
        <f>E29+E27</f>
        <v>-2681181</v>
      </c>
    </row>
    <row r="33" spans="1:5" x14ac:dyDescent="0.25">
      <c r="A33" s="124"/>
      <c r="B33" s="119"/>
      <c r="C33" s="44"/>
      <c r="D33" s="44"/>
      <c r="E33" s="44"/>
    </row>
    <row r="34" spans="1:5" ht="22.5" x14ac:dyDescent="0.25">
      <c r="A34" s="124" t="s">
        <v>145</v>
      </c>
      <c r="B34" s="119"/>
      <c r="C34" s="42">
        <v>3229116.0448399996</v>
      </c>
      <c r="D34" s="42">
        <v>3575345.5376749896</v>
      </c>
      <c r="E34" s="42">
        <v>-6157691</v>
      </c>
    </row>
    <row r="35" spans="1:5" ht="15.75" thickBot="1" x14ac:dyDescent="0.3">
      <c r="A35" s="29"/>
      <c r="B35" s="50"/>
      <c r="C35" s="20"/>
      <c r="D35" s="20"/>
      <c r="E35" s="20"/>
    </row>
    <row r="36" spans="1:5" ht="15.75" thickTop="1" x14ac:dyDescent="0.25">
      <c r="A36" s="6"/>
      <c r="B36" s="45"/>
      <c r="C36" s="48"/>
      <c r="D36" s="121"/>
      <c r="E36" s="48"/>
    </row>
    <row r="37" spans="1:5" x14ac:dyDescent="0.25">
      <c r="A37" s="30" t="s">
        <v>59</v>
      </c>
      <c r="B37" s="45"/>
      <c r="C37" s="48"/>
      <c r="D37" s="121"/>
      <c r="E37" s="48"/>
    </row>
    <row r="38" spans="1:5" ht="15.75" thickBot="1" x14ac:dyDescent="0.3">
      <c r="A38" s="10"/>
      <c r="B38" s="11"/>
      <c r="C38" s="49"/>
      <c r="D38" s="122"/>
      <c r="E38" s="49"/>
    </row>
    <row r="39" spans="1:5" x14ac:dyDescent="0.25">
      <c r="A39" s="6"/>
      <c r="B39" s="45"/>
      <c r="C39" s="48"/>
      <c r="D39" s="121"/>
      <c r="E39" s="48"/>
    </row>
    <row r="40" spans="1:5" x14ac:dyDescent="0.25">
      <c r="A40" s="51" t="s">
        <v>103</v>
      </c>
      <c r="B40" s="47"/>
      <c r="C40" s="44">
        <f>C32+C34</f>
        <v>2731837.9999999995</v>
      </c>
      <c r="D40" s="44">
        <f t="shared" ref="D40:E40" si="1">D32+D34</f>
        <v>2339153.0065749893</v>
      </c>
      <c r="E40" s="44">
        <f t="shared" si="1"/>
        <v>-8838872</v>
      </c>
    </row>
    <row r="41" spans="1:5" ht="15.75" thickBot="1" x14ac:dyDescent="0.3">
      <c r="A41" s="29"/>
      <c r="B41" s="50"/>
      <c r="C41" s="20"/>
      <c r="D41" s="20"/>
      <c r="E41" s="20"/>
    </row>
    <row r="42" spans="1:5" ht="15.75" thickTop="1" x14ac:dyDescent="0.25">
      <c r="A42" s="6"/>
      <c r="B42" s="45"/>
      <c r="C42" s="48"/>
      <c r="D42" s="121"/>
      <c r="E42" s="48"/>
    </row>
    <row r="43" spans="1:5" x14ac:dyDescent="0.25">
      <c r="A43" s="51" t="s">
        <v>104</v>
      </c>
      <c r="B43" s="47"/>
      <c r="C43" s="48"/>
      <c r="D43" s="121"/>
      <c r="E43" s="48"/>
    </row>
    <row r="44" spans="1:5" x14ac:dyDescent="0.25">
      <c r="A44" s="6" t="s">
        <v>60</v>
      </c>
      <c r="B44" s="45"/>
      <c r="C44" s="42">
        <f>C40-C45</f>
        <v>4302786</v>
      </c>
      <c r="D44" s="42">
        <f>D40-D45</f>
        <v>7294344.9999999888</v>
      </c>
      <c r="E44" s="42">
        <f>E40-E45</f>
        <v>-4190079</v>
      </c>
    </row>
    <row r="45" spans="1:5" x14ac:dyDescent="0.25">
      <c r="A45" s="6" t="s">
        <v>61</v>
      </c>
      <c r="B45" s="45"/>
      <c r="C45" s="42">
        <v>-1570948</v>
      </c>
      <c r="D45" s="42">
        <v>-4955191.9934249995</v>
      </c>
      <c r="E45" s="42">
        <v>-4648793</v>
      </c>
    </row>
    <row r="46" spans="1:5" ht="15.75" thickBot="1" x14ac:dyDescent="0.3">
      <c r="A46" s="10"/>
      <c r="B46" s="11"/>
      <c r="C46" s="49"/>
      <c r="D46" s="122"/>
      <c r="E46" s="49"/>
    </row>
    <row r="47" spans="1:5" x14ac:dyDescent="0.25">
      <c r="A47" s="6"/>
      <c r="B47" s="45"/>
      <c r="C47" s="48"/>
      <c r="D47" s="121"/>
      <c r="E47" s="48"/>
    </row>
    <row r="48" spans="1:5" x14ac:dyDescent="0.25">
      <c r="A48" s="51" t="s">
        <v>64</v>
      </c>
      <c r="B48" s="47"/>
      <c r="C48" s="44">
        <f>C40</f>
        <v>2731837.9999999995</v>
      </c>
      <c r="D48" s="44">
        <f>D40</f>
        <v>2339153.0065749893</v>
      </c>
      <c r="E48" s="44">
        <f>E40</f>
        <v>-8838872</v>
      </c>
    </row>
    <row r="49" spans="1:5" ht="15.75" thickBot="1" x14ac:dyDescent="0.3">
      <c r="A49" s="29"/>
      <c r="B49" s="50"/>
      <c r="C49" s="20"/>
      <c r="D49" s="20"/>
      <c r="E49" s="20"/>
    </row>
    <row r="50" spans="1:5" ht="15.75" thickTop="1" x14ac:dyDescent="0.25">
      <c r="A50" s="6"/>
      <c r="B50" s="45"/>
      <c r="C50" s="48"/>
      <c r="D50" s="121"/>
      <c r="E50" s="48"/>
    </row>
    <row r="51" spans="1:5" x14ac:dyDescent="0.25">
      <c r="A51" s="51" t="s">
        <v>105</v>
      </c>
      <c r="B51" s="47"/>
      <c r="C51" s="48"/>
      <c r="D51" s="121"/>
      <c r="E51" s="48"/>
    </row>
    <row r="52" spans="1:5" x14ac:dyDescent="0.25">
      <c r="A52" s="6" t="s">
        <v>60</v>
      </c>
      <c r="B52" s="45"/>
      <c r="C52" s="42">
        <f>C44</f>
        <v>4302786</v>
      </c>
      <c r="D52" s="42">
        <f>D44</f>
        <v>7294344.9999999888</v>
      </c>
      <c r="E52" s="42">
        <f t="shared" ref="E52:E53" si="2">E44</f>
        <v>-4190079</v>
      </c>
    </row>
    <row r="53" spans="1:5" x14ac:dyDescent="0.25">
      <c r="A53" s="6" t="s">
        <v>61</v>
      </c>
      <c r="B53" s="45"/>
      <c r="C53" s="42">
        <f t="shared" ref="C53:D53" si="3">C45</f>
        <v>-1570948</v>
      </c>
      <c r="D53" s="42">
        <f t="shared" si="3"/>
        <v>-4955191.9934249995</v>
      </c>
      <c r="E53" s="42">
        <f t="shared" si="2"/>
        <v>-4648793</v>
      </c>
    </row>
    <row r="54" spans="1:5" ht="15.75" thickBot="1" x14ac:dyDescent="0.3">
      <c r="A54" s="10"/>
      <c r="B54" s="11"/>
      <c r="C54" s="12"/>
      <c r="D54" s="12"/>
      <c r="E54" s="12"/>
    </row>
    <row r="55" spans="1:5" x14ac:dyDescent="0.25">
      <c r="A55" s="6"/>
      <c r="B55" s="45"/>
      <c r="C55" s="16"/>
      <c r="D55" s="16"/>
      <c r="E55" s="48"/>
    </row>
    <row r="56" spans="1:5" x14ac:dyDescent="0.25">
      <c r="A56" s="51" t="s">
        <v>106</v>
      </c>
      <c r="B56" s="47"/>
      <c r="C56" s="44">
        <f>C52+C53</f>
        <v>2731838</v>
      </c>
      <c r="D56" s="44">
        <f>D52+D53</f>
        <v>2339153.0065749893</v>
      </c>
      <c r="E56" s="44">
        <f>E52+E53</f>
        <v>-8838872</v>
      </c>
    </row>
    <row r="57" spans="1:5" ht="15.75" thickBot="1" x14ac:dyDescent="0.3">
      <c r="A57" s="54"/>
      <c r="B57" s="1"/>
      <c r="C57" s="1"/>
      <c r="D57" s="1"/>
      <c r="E57" s="1"/>
    </row>
    <row r="58" spans="1:5" x14ac:dyDescent="0.25">
      <c r="A58" s="27"/>
    </row>
    <row r="59" spans="1:5" ht="22.5" x14ac:dyDescent="0.25">
      <c r="A59" s="6" t="s">
        <v>113</v>
      </c>
      <c r="C59" s="42">
        <v>1008859</v>
      </c>
      <c r="D59" s="42">
        <v>1008859</v>
      </c>
      <c r="E59" s="42">
        <v>1008859</v>
      </c>
    </row>
    <row r="60" spans="1:5" x14ac:dyDescent="0.25">
      <c r="A60" s="27"/>
    </row>
    <row r="61" spans="1:5" x14ac:dyDescent="0.25">
      <c r="A61" s="27" t="s">
        <v>123</v>
      </c>
      <c r="C61" s="96">
        <f>C52/C59*1000</f>
        <v>4265.0023442324455</v>
      </c>
      <c r="D61" s="96">
        <f>D52/D59*1000</f>
        <v>7230.2918445491277</v>
      </c>
      <c r="E61" s="96">
        <f>E52/E59*1000</f>
        <v>-4153.2850477618776</v>
      </c>
    </row>
    <row r="62" spans="1:5" x14ac:dyDescent="0.25">
      <c r="A62" s="27"/>
    </row>
    <row r="63" spans="1:5" x14ac:dyDescent="0.25">
      <c r="A63" s="27"/>
    </row>
    <row r="64" spans="1:5" x14ac:dyDescent="0.25">
      <c r="A64" s="27"/>
    </row>
    <row r="65" spans="1:2" x14ac:dyDescent="0.25">
      <c r="A65" s="27"/>
    </row>
    <row r="66" spans="1:2" ht="15.75" thickBot="1" x14ac:dyDescent="0.3">
      <c r="A66" s="32"/>
    </row>
    <row r="67" spans="1:2" ht="15" customHeight="1" x14ac:dyDescent="0.25">
      <c r="A67" s="28" t="s">
        <v>142</v>
      </c>
      <c r="B67" s="145"/>
    </row>
    <row r="68" spans="1:2" x14ac:dyDescent="0.25">
      <c r="A68" s="7" t="s">
        <v>47</v>
      </c>
      <c r="B68" s="145"/>
    </row>
    <row r="69" spans="1:2" x14ac:dyDescent="0.25">
      <c r="A69" s="5"/>
    </row>
    <row r="70" spans="1:2" ht="15.75" thickBot="1" x14ac:dyDescent="0.3"/>
    <row r="71" spans="1:2" x14ac:dyDescent="0.25">
      <c r="A71" s="28" t="s">
        <v>129</v>
      </c>
    </row>
    <row r="72" spans="1:2" x14ac:dyDescent="0.25">
      <c r="A72" s="110" t="s">
        <v>130</v>
      </c>
    </row>
  </sheetData>
  <mergeCells count="5">
    <mergeCell ref="C12:C13"/>
    <mergeCell ref="E12:E13"/>
    <mergeCell ref="B67:B68"/>
    <mergeCell ref="A12:A13"/>
    <mergeCell ref="B12:B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M27" sqref="M27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4" bestFit="1" customWidth="1"/>
    <col min="7" max="8" width="12.85546875" style="94" customWidth="1"/>
    <col min="10" max="10" width="10.28515625" bestFit="1" customWidth="1"/>
  </cols>
  <sheetData>
    <row r="2" spans="2:10" x14ac:dyDescent="0.25">
      <c r="B2" t="s">
        <v>114</v>
      </c>
    </row>
    <row r="3" spans="2:10" x14ac:dyDescent="0.25">
      <c r="C3" t="s">
        <v>115</v>
      </c>
      <c r="E3" t="s">
        <v>120</v>
      </c>
      <c r="F3" s="94" t="s">
        <v>116</v>
      </c>
      <c r="G3" s="94" t="s">
        <v>118</v>
      </c>
      <c r="H3" s="94" t="s">
        <v>119</v>
      </c>
      <c r="I3" t="s">
        <v>117</v>
      </c>
    </row>
    <row r="4" spans="2:10" x14ac:dyDescent="0.25">
      <c r="C4" s="93">
        <v>43101</v>
      </c>
      <c r="D4" s="93"/>
      <c r="E4" s="93" t="s">
        <v>121</v>
      </c>
      <c r="F4" s="94">
        <v>999859</v>
      </c>
      <c r="G4" s="94">
        <f>C5-C4</f>
        <v>70</v>
      </c>
      <c r="H4" s="94">
        <v>270</v>
      </c>
      <c r="I4" s="97">
        <f>G4/H4</f>
        <v>0.25925925925925924</v>
      </c>
      <c r="J4" s="95">
        <f>F4*I4</f>
        <v>259222.70370370368</v>
      </c>
    </row>
    <row r="5" spans="2:10" x14ac:dyDescent="0.25">
      <c r="C5" s="93">
        <v>43171</v>
      </c>
      <c r="D5" s="93"/>
      <c r="E5" s="93" t="s">
        <v>122</v>
      </c>
      <c r="F5" s="94">
        <v>1007889</v>
      </c>
      <c r="G5" s="94">
        <f>H5-G4</f>
        <v>200</v>
      </c>
      <c r="H5" s="94">
        <v>270</v>
      </c>
      <c r="I5" s="97">
        <f t="shared" ref="I5" si="0">G5/H5</f>
        <v>0.7407407407407407</v>
      </c>
      <c r="J5" s="95">
        <f t="shared" ref="J5" si="1">F5*I5</f>
        <v>746584.44444444438</v>
      </c>
    </row>
    <row r="7" spans="2:10" x14ac:dyDescent="0.25">
      <c r="J7" s="95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topLeftCell="A10" workbookViewId="0">
      <selection activeCell="A17" sqref="A17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10.42578125" bestFit="1" customWidth="1"/>
    <col min="8" max="8" width="13.7109375" customWidth="1"/>
    <col min="9" max="9" width="12.28515625" bestFit="1" customWidth="1"/>
    <col min="10" max="10" width="12" bestFit="1" customWidth="1"/>
    <col min="11" max="11" width="9.42578125" bestFit="1" customWidth="1"/>
    <col min="13" max="13" width="11" bestFit="1" customWidth="1"/>
  </cols>
  <sheetData>
    <row r="1" spans="1:13" x14ac:dyDescent="0.25">
      <c r="A1" s="41" t="s">
        <v>162</v>
      </c>
    </row>
    <row r="2" spans="1:13" ht="15.75" thickBot="1" x14ac:dyDescent="0.3">
      <c r="A2" s="57"/>
      <c r="B2" s="1"/>
      <c r="C2" s="1"/>
      <c r="D2" s="1"/>
      <c r="E2" s="1"/>
      <c r="F2" s="1"/>
      <c r="G2" s="1"/>
      <c r="H2" s="1"/>
      <c r="I2" s="1"/>
    </row>
    <row r="3" spans="1:13" ht="15.75" thickBot="1" x14ac:dyDescent="0.3">
      <c r="A3" s="57"/>
      <c r="B3" s="1"/>
      <c r="C3" s="1"/>
      <c r="D3" s="1"/>
      <c r="E3" s="1"/>
      <c r="F3" s="1"/>
      <c r="G3" s="1"/>
      <c r="H3" s="1"/>
      <c r="I3" s="1"/>
    </row>
    <row r="4" spans="1:13" ht="15" customHeight="1" x14ac:dyDescent="0.25">
      <c r="A4" s="152" t="s">
        <v>0</v>
      </c>
      <c r="B4" s="149" t="s">
        <v>1</v>
      </c>
      <c r="C4" s="149" t="s">
        <v>24</v>
      </c>
      <c r="D4" s="149" t="s">
        <v>144</v>
      </c>
      <c r="E4" s="149" t="s">
        <v>26</v>
      </c>
      <c r="F4" s="149" t="s">
        <v>25</v>
      </c>
      <c r="G4" s="149" t="s">
        <v>62</v>
      </c>
      <c r="H4" s="149" t="s">
        <v>28</v>
      </c>
      <c r="I4" s="149" t="s">
        <v>63</v>
      </c>
    </row>
    <row r="5" spans="1:13" x14ac:dyDescent="0.25">
      <c r="A5" s="153"/>
      <c r="B5" s="150"/>
      <c r="C5" s="150"/>
      <c r="D5" s="150"/>
      <c r="E5" s="150"/>
      <c r="F5" s="150"/>
      <c r="G5" s="150"/>
      <c r="H5" s="150"/>
      <c r="I5" s="150"/>
    </row>
    <row r="6" spans="1:13" ht="15.75" thickBot="1" x14ac:dyDescent="0.3">
      <c r="A6" s="154"/>
      <c r="B6" s="151"/>
      <c r="C6" s="151"/>
      <c r="D6" s="151"/>
      <c r="E6" s="151"/>
      <c r="F6" s="151"/>
      <c r="G6" s="151"/>
      <c r="H6" s="151"/>
      <c r="I6" s="151"/>
    </row>
    <row r="7" spans="1:13" x14ac:dyDescent="0.25">
      <c r="A7" s="55" t="s">
        <v>133</v>
      </c>
      <c r="B7" s="74"/>
      <c r="C7" s="75">
        <v>15716376</v>
      </c>
      <c r="D7" s="75"/>
      <c r="E7" s="75">
        <v>-12109435</v>
      </c>
      <c r="F7" s="75">
        <v>-3312497</v>
      </c>
      <c r="G7" s="75">
        <f>SUM(C7:F7)</f>
        <v>294444</v>
      </c>
      <c r="H7" s="75">
        <v>5465925</v>
      </c>
      <c r="I7" s="75">
        <f>G7+H7</f>
        <v>5760369</v>
      </c>
      <c r="K7" s="76">
        <f>H7+G7-I7</f>
        <v>0</v>
      </c>
      <c r="M7" s="76">
        <f>SUM(C7:F7)-G7</f>
        <v>0</v>
      </c>
    </row>
    <row r="8" spans="1:13" x14ac:dyDescent="0.25">
      <c r="A8" s="53"/>
      <c r="B8" s="77"/>
      <c r="C8" s="78"/>
      <c r="D8" s="78"/>
      <c r="E8" s="78"/>
      <c r="F8" s="78"/>
      <c r="G8" s="78"/>
      <c r="H8" s="75"/>
      <c r="I8" s="78"/>
      <c r="J8" s="76"/>
      <c r="K8" s="76">
        <f t="shared" ref="K8:K16" si="0">H8+G8-I8</f>
        <v>0</v>
      </c>
      <c r="M8" s="76">
        <f t="shared" ref="M8:M16" si="1">SUM(C8:F8)-G8</f>
        <v>0</v>
      </c>
    </row>
    <row r="9" spans="1:13" x14ac:dyDescent="0.25">
      <c r="A9" s="56" t="s">
        <v>64</v>
      </c>
      <c r="B9" s="79"/>
      <c r="C9" s="80"/>
      <c r="D9" s="80"/>
      <c r="E9" s="42">
        <f>Ф2!D40-H9</f>
        <v>7294344.9999999888</v>
      </c>
      <c r="F9" s="42"/>
      <c r="G9" s="42">
        <f>E9</f>
        <v>7294344.9999999888</v>
      </c>
      <c r="H9" s="42">
        <v>-4955191.9934249995</v>
      </c>
      <c r="I9" s="42">
        <f>H9+G9</f>
        <v>2339153.0065749893</v>
      </c>
      <c r="J9" s="76">
        <f>Ф2!D56-I9</f>
        <v>0</v>
      </c>
      <c r="K9" s="76">
        <f t="shared" si="0"/>
        <v>0</v>
      </c>
      <c r="M9" s="76">
        <f t="shared" si="1"/>
        <v>0</v>
      </c>
    </row>
    <row r="10" spans="1:13" ht="15.75" thickBot="1" x14ac:dyDescent="0.3">
      <c r="A10" s="143" t="s">
        <v>159</v>
      </c>
      <c r="B10" s="78"/>
      <c r="C10" s="78"/>
      <c r="D10" s="78"/>
      <c r="E10" s="42">
        <v>-13841</v>
      </c>
      <c r="F10" s="78"/>
      <c r="G10" s="42">
        <f>E10</f>
        <v>-13841</v>
      </c>
      <c r="H10" s="75">
        <f>G10</f>
        <v>-13841</v>
      </c>
      <c r="I10" s="42">
        <f>H10+G10</f>
        <v>-27682</v>
      </c>
      <c r="J10" s="76"/>
      <c r="K10" s="76">
        <f t="shared" si="0"/>
        <v>0</v>
      </c>
      <c r="M10" s="76">
        <f t="shared" si="1"/>
        <v>0</v>
      </c>
    </row>
    <row r="11" spans="1:13" ht="15.75" thickBot="1" x14ac:dyDescent="0.3">
      <c r="A11" s="59" t="s">
        <v>106</v>
      </c>
      <c r="B11" s="81"/>
      <c r="C11" s="82"/>
      <c r="D11" s="82"/>
      <c r="E11" s="69">
        <f>SUM(E9:E10)</f>
        <v>7280503.9999999888</v>
      </c>
      <c r="F11" s="69">
        <f t="shared" ref="F11:I11" si="2">SUM(F9:F10)</f>
        <v>0</v>
      </c>
      <c r="G11" s="69">
        <f t="shared" si="2"/>
        <v>7280503.9999999888</v>
      </c>
      <c r="H11" s="69">
        <f t="shared" si="2"/>
        <v>-4969032.9934249995</v>
      </c>
      <c r="I11" s="69">
        <f t="shared" si="2"/>
        <v>2311471.0065749893</v>
      </c>
      <c r="J11" s="76"/>
      <c r="K11" s="76">
        <f t="shared" si="0"/>
        <v>0</v>
      </c>
      <c r="M11" s="76">
        <f t="shared" si="1"/>
        <v>0</v>
      </c>
    </row>
    <row r="12" spans="1:13" x14ac:dyDescent="0.25">
      <c r="A12" s="56"/>
      <c r="B12" s="83"/>
      <c r="C12" s="84"/>
      <c r="D12" s="84"/>
      <c r="E12" s="84"/>
      <c r="F12" s="84"/>
      <c r="G12" s="84"/>
      <c r="H12" s="75"/>
      <c r="I12" s="84"/>
      <c r="J12" s="76"/>
      <c r="K12" s="76">
        <f t="shared" si="0"/>
        <v>0</v>
      </c>
      <c r="M12" s="76">
        <f t="shared" si="1"/>
        <v>0</v>
      </c>
    </row>
    <row r="13" spans="1:13" x14ac:dyDescent="0.25">
      <c r="A13" s="115" t="s">
        <v>157</v>
      </c>
      <c r="B13" s="77"/>
      <c r="C13" s="78"/>
      <c r="D13" s="78"/>
      <c r="E13" s="78"/>
      <c r="F13" s="42">
        <v>0</v>
      </c>
      <c r="G13" s="42">
        <v>0</v>
      </c>
      <c r="H13" s="142">
        <v>7676934.9934249995</v>
      </c>
      <c r="I13" s="44">
        <f>H13+G13</f>
        <v>7676934.9934249995</v>
      </c>
      <c r="J13" s="76"/>
      <c r="K13" s="76">
        <f t="shared" si="0"/>
        <v>0</v>
      </c>
      <c r="M13" s="76">
        <f t="shared" si="1"/>
        <v>0</v>
      </c>
    </row>
    <row r="14" spans="1:13" x14ac:dyDescent="0.25">
      <c r="A14" s="56" t="s">
        <v>65</v>
      </c>
      <c r="B14" s="85"/>
      <c r="C14" s="78">
        <v>5037210</v>
      </c>
      <c r="D14" s="78"/>
      <c r="E14" s="78"/>
      <c r="F14" s="78"/>
      <c r="G14" s="79">
        <f>SUM(C14:F14)</f>
        <v>5037210</v>
      </c>
      <c r="H14" s="142">
        <v>4998000</v>
      </c>
      <c r="I14" s="44">
        <f>G14+H14</f>
        <v>10035210</v>
      </c>
      <c r="J14" s="76"/>
      <c r="K14" s="76">
        <f t="shared" si="0"/>
        <v>0</v>
      </c>
      <c r="M14" s="76">
        <f t="shared" si="1"/>
        <v>0</v>
      </c>
    </row>
    <row r="15" spans="1:13" x14ac:dyDescent="0.25">
      <c r="A15" s="115" t="s">
        <v>158</v>
      </c>
      <c r="B15" s="85"/>
      <c r="C15" s="79"/>
      <c r="D15" s="79"/>
      <c r="E15" s="79"/>
      <c r="F15" s="79">
        <v>4371262</v>
      </c>
      <c r="G15" s="79">
        <f>SUM(C15:F15)</f>
        <v>4371262</v>
      </c>
      <c r="H15" s="75"/>
      <c r="I15" s="44">
        <f>G15+H15</f>
        <v>4371262</v>
      </c>
      <c r="J15" s="76"/>
      <c r="K15" s="76">
        <f t="shared" si="0"/>
        <v>0</v>
      </c>
      <c r="M15" s="76">
        <f t="shared" si="1"/>
        <v>0</v>
      </c>
    </row>
    <row r="16" spans="1:13" ht="15.75" thickBot="1" x14ac:dyDescent="0.3">
      <c r="A16" s="23" t="s">
        <v>175</v>
      </c>
      <c r="B16" s="86"/>
      <c r="C16" s="87">
        <f>C11+C7+C14</f>
        <v>20753586</v>
      </c>
      <c r="D16" s="87">
        <f>D11+D7+D14</f>
        <v>0</v>
      </c>
      <c r="E16" s="87">
        <f>E11+E7</f>
        <v>-4828931.0000000112</v>
      </c>
      <c r="F16" s="87">
        <f>F11+F7+F15</f>
        <v>1058765</v>
      </c>
      <c r="G16" s="87">
        <f>G11+G7+SUM(G12:G15)</f>
        <v>16983419.999999989</v>
      </c>
      <c r="H16" s="87">
        <f>H11+H7+SUM(H12:H15)</f>
        <v>13171827</v>
      </c>
      <c r="I16" s="87">
        <f>I11+I7+SUM(I12:I15)</f>
        <v>30155246.999999989</v>
      </c>
      <c r="J16" s="76"/>
      <c r="K16" s="76">
        <f t="shared" si="0"/>
        <v>0</v>
      </c>
      <c r="M16" s="76">
        <f t="shared" si="1"/>
        <v>0</v>
      </c>
    </row>
    <row r="17" spans="1:11" x14ac:dyDescent="0.25">
      <c r="A17" s="55"/>
      <c r="B17" s="83"/>
      <c r="C17" s="75"/>
      <c r="D17" s="75"/>
      <c r="E17" s="75"/>
      <c r="F17" s="75"/>
      <c r="G17" s="75"/>
      <c r="H17" s="75"/>
      <c r="I17" s="75">
        <f>Ф1!D57-I16</f>
        <v>0</v>
      </c>
      <c r="J17" s="76"/>
      <c r="K17" s="76"/>
    </row>
    <row r="18" spans="1:11" ht="16.5" customHeight="1" x14ac:dyDescent="0.25">
      <c r="A18" s="55"/>
      <c r="B18" s="83"/>
      <c r="C18" s="75"/>
      <c r="D18" s="75"/>
      <c r="E18" s="75"/>
      <c r="F18" s="75"/>
      <c r="G18" s="79">
        <f t="shared" ref="G18:G20" si="3">SUM(C18:F18)</f>
        <v>0</v>
      </c>
      <c r="H18" s="75"/>
      <c r="I18" s="75"/>
      <c r="J18" s="76"/>
      <c r="K18" s="76"/>
    </row>
    <row r="19" spans="1:11" x14ac:dyDescent="0.25">
      <c r="A19" s="56" t="s">
        <v>64</v>
      </c>
      <c r="B19" s="79"/>
      <c r="C19" s="80"/>
      <c r="D19" s="80"/>
      <c r="E19" s="42">
        <f>Ф2!C44</f>
        <v>4302786</v>
      </c>
      <c r="F19" s="42"/>
      <c r="G19" s="79">
        <f t="shared" si="3"/>
        <v>4302786</v>
      </c>
      <c r="H19" s="42">
        <f>Ф2!C53</f>
        <v>-1570948</v>
      </c>
      <c r="I19" s="44">
        <f>H19+G19</f>
        <v>2731838</v>
      </c>
      <c r="J19" s="76">
        <f>Ф2!C40-I19</f>
        <v>0</v>
      </c>
      <c r="K19" s="76"/>
    </row>
    <row r="20" spans="1:11" x14ac:dyDescent="0.25">
      <c r="A20" s="60"/>
      <c r="B20" s="88"/>
      <c r="C20" s="88"/>
      <c r="D20" s="88"/>
      <c r="E20" s="88"/>
      <c r="F20" s="88"/>
      <c r="G20" s="79">
        <f t="shared" si="3"/>
        <v>0</v>
      </c>
      <c r="H20" s="89"/>
      <c r="I20" s="90"/>
      <c r="J20" s="76"/>
      <c r="K20" s="76"/>
    </row>
    <row r="21" spans="1:11" ht="15.75" thickBot="1" x14ac:dyDescent="0.3">
      <c r="A21" s="59" t="s">
        <v>106</v>
      </c>
      <c r="B21" s="91"/>
      <c r="C21" s="82"/>
      <c r="D21" s="82"/>
      <c r="E21" s="69">
        <f>E19</f>
        <v>4302786</v>
      </c>
      <c r="F21" s="69">
        <f t="shared" ref="F21:I21" si="4">F19</f>
        <v>0</v>
      </c>
      <c r="G21" s="69">
        <f t="shared" si="4"/>
        <v>4302786</v>
      </c>
      <c r="H21" s="69">
        <f t="shared" si="4"/>
        <v>-1570948</v>
      </c>
      <c r="I21" s="69">
        <f t="shared" si="4"/>
        <v>2731838</v>
      </c>
      <c r="J21" s="76"/>
      <c r="K21" s="76"/>
    </row>
    <row r="22" spans="1:11" x14ac:dyDescent="0.25">
      <c r="A22" s="55"/>
      <c r="B22" s="77"/>
      <c r="C22" s="78"/>
      <c r="D22" s="78"/>
      <c r="E22" s="78"/>
      <c r="F22" s="78"/>
      <c r="G22" s="78"/>
      <c r="H22" s="79"/>
      <c r="I22" s="75"/>
      <c r="J22" s="76"/>
      <c r="K22" s="76"/>
    </row>
    <row r="23" spans="1:11" x14ac:dyDescent="0.25">
      <c r="A23" s="56" t="s">
        <v>65</v>
      </c>
      <c r="B23" s="85">
        <v>16</v>
      </c>
      <c r="C23" s="80"/>
      <c r="D23" s="80"/>
      <c r="E23" s="80"/>
      <c r="F23" s="80"/>
      <c r="G23" s="79">
        <f t="shared" ref="G23:G27" si="5">SUM(C23:F23)</f>
        <v>0</v>
      </c>
      <c r="H23" s="80"/>
      <c r="I23" s="44">
        <f>H23+G23</f>
        <v>0</v>
      </c>
      <c r="J23" s="76"/>
      <c r="K23" s="76"/>
    </row>
    <row r="24" spans="1:11" x14ac:dyDescent="0.25">
      <c r="A24" s="115" t="s">
        <v>136</v>
      </c>
      <c r="B24" s="85"/>
      <c r="C24" s="80"/>
      <c r="D24" s="80"/>
      <c r="E24" s="80">
        <v>0</v>
      </c>
      <c r="F24" s="80"/>
      <c r="G24" s="79">
        <f t="shared" si="5"/>
        <v>0</v>
      </c>
      <c r="H24" s="80">
        <f>-E24</f>
        <v>0</v>
      </c>
      <c r="I24" s="44">
        <f>H24+G24</f>
        <v>0</v>
      </c>
      <c r="J24" s="144"/>
      <c r="K24" s="76"/>
    </row>
    <row r="25" spans="1:11" x14ac:dyDescent="0.25">
      <c r="A25" s="56" t="s">
        <v>137</v>
      </c>
      <c r="B25" s="85"/>
      <c r="C25" s="79"/>
      <c r="D25" s="79"/>
      <c r="E25" s="79"/>
      <c r="F25" s="79">
        <v>0</v>
      </c>
      <c r="G25" s="79">
        <f t="shared" si="5"/>
        <v>0</v>
      </c>
      <c r="H25" s="79">
        <v>115</v>
      </c>
      <c r="I25" s="44">
        <f>H25+G25</f>
        <v>115</v>
      </c>
      <c r="J25" s="144"/>
      <c r="K25" s="76"/>
    </row>
    <row r="26" spans="1:11" x14ac:dyDescent="0.25">
      <c r="A26" s="115" t="s">
        <v>157</v>
      </c>
      <c r="B26" s="85"/>
      <c r="C26" s="79"/>
      <c r="D26" s="79"/>
      <c r="E26" s="79"/>
      <c r="F26" s="79"/>
      <c r="G26" s="79">
        <f t="shared" si="5"/>
        <v>0</v>
      </c>
      <c r="H26" s="79">
        <v>-11600878.619999999</v>
      </c>
      <c r="I26" s="44">
        <f>H26+G26</f>
        <v>-11600878.619999999</v>
      </c>
      <c r="J26" s="144"/>
      <c r="K26" s="76"/>
    </row>
    <row r="27" spans="1:11" x14ac:dyDescent="0.25">
      <c r="A27" s="56" t="s">
        <v>161</v>
      </c>
      <c r="B27" s="85"/>
      <c r="C27" s="79"/>
      <c r="D27" s="79">
        <v>167286737.22159001</v>
      </c>
      <c r="E27" s="79"/>
      <c r="F27" s="79"/>
      <c r="G27" s="79">
        <f t="shared" si="5"/>
        <v>167286737.22159001</v>
      </c>
      <c r="H27" s="79"/>
      <c r="I27" s="44">
        <f>H27+G27</f>
        <v>167286737.22159001</v>
      </c>
      <c r="J27" s="144"/>
      <c r="K27" s="76"/>
    </row>
    <row r="28" spans="1:11" ht="15.75" thickBot="1" x14ac:dyDescent="0.3">
      <c r="A28" s="23" t="s">
        <v>160</v>
      </c>
      <c r="B28" s="92"/>
      <c r="C28" s="87">
        <f>C21+C16+SUM(C22:C25)</f>
        <v>20753586</v>
      </c>
      <c r="D28" s="87">
        <f>D21+D16+SUM(D22:D27)</f>
        <v>167286737.22159001</v>
      </c>
      <c r="E28" s="87">
        <f>E21+E16+SUM(E22:E25)</f>
        <v>-526145.00000001118</v>
      </c>
      <c r="F28" s="87">
        <f>F21+F16+SUM(F22:F25)</f>
        <v>1058765</v>
      </c>
      <c r="G28" s="87">
        <f>G21+G16+SUM(G22:G27)</f>
        <v>188572943.22159001</v>
      </c>
      <c r="H28" s="87">
        <f t="shared" ref="H28:I28" si="6">H21+H16+SUM(H22:H27)</f>
        <v>115.38000000081956</v>
      </c>
      <c r="I28" s="87">
        <f t="shared" si="6"/>
        <v>188573058.60159001</v>
      </c>
      <c r="J28" s="144">
        <f>Ф1!C57-I28</f>
        <v>0.39840999245643616</v>
      </c>
      <c r="K28" s="76"/>
    </row>
    <row r="29" spans="1:11" x14ac:dyDescent="0.25">
      <c r="B29" s="76"/>
      <c r="C29" s="144">
        <f>Ф1!C48-C28-D28</f>
        <v>-0.22159001231193542</v>
      </c>
      <c r="D29" s="144"/>
      <c r="E29" s="144">
        <f>Ф1!C50-E28</f>
        <v>1.1175870895385742E-8</v>
      </c>
      <c r="F29" s="144"/>
      <c r="G29" s="144"/>
      <c r="H29" s="144">
        <f>Ф1!C54-H28</f>
        <v>0.61999999918043613</v>
      </c>
      <c r="I29" s="144"/>
      <c r="J29" s="144"/>
      <c r="K29" s="76"/>
    </row>
    <row r="30" spans="1:11" x14ac:dyDescent="0.25">
      <c r="B30" s="76"/>
      <c r="C30" s="144"/>
      <c r="D30" s="144"/>
      <c r="E30" s="144"/>
      <c r="F30" s="144"/>
      <c r="G30" s="144"/>
      <c r="H30" s="144"/>
      <c r="I30" s="144"/>
      <c r="J30" s="76"/>
      <c r="K30" s="76"/>
    </row>
    <row r="31" spans="1:11" ht="15.75" thickBot="1" x14ac:dyDescent="0.3">
      <c r="A31" s="27"/>
      <c r="D31" s="76"/>
      <c r="E31" s="76"/>
    </row>
    <row r="32" spans="1:11" ht="21.75" customHeight="1" x14ac:dyDescent="0.25">
      <c r="A32" s="28" t="s">
        <v>142</v>
      </c>
      <c r="B32" s="145"/>
      <c r="D32" s="76"/>
      <c r="E32" s="76"/>
    </row>
    <row r="33" spans="1:5" ht="22.5" customHeight="1" x14ac:dyDescent="0.25">
      <c r="A33" s="98" t="s">
        <v>47</v>
      </c>
      <c r="B33" s="145"/>
      <c r="D33" s="76"/>
      <c r="E33" s="76"/>
    </row>
    <row r="34" spans="1:5" x14ac:dyDescent="0.25">
      <c r="D34" s="76"/>
      <c r="E34" s="76"/>
    </row>
    <row r="35" spans="1:5" ht="15.75" thickBot="1" x14ac:dyDescent="0.3"/>
    <row r="36" spans="1:5" x14ac:dyDescent="0.25">
      <c r="A36" s="28" t="s">
        <v>129</v>
      </c>
    </row>
    <row r="37" spans="1:5" x14ac:dyDescent="0.25">
      <c r="A37" s="110" t="s">
        <v>130</v>
      </c>
    </row>
  </sheetData>
  <mergeCells count="10">
    <mergeCell ref="A4:A6"/>
    <mergeCell ref="B4:B6"/>
    <mergeCell ref="C4:C6"/>
    <mergeCell ref="D4:D6"/>
    <mergeCell ref="E4:E6"/>
    <mergeCell ref="F4:F6"/>
    <mergeCell ref="G4:G6"/>
    <mergeCell ref="I4:I6"/>
    <mergeCell ref="H4:H6"/>
    <mergeCell ref="B32:B3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1"/>
  <sheetViews>
    <sheetView topLeftCell="A13" workbookViewId="0">
      <selection activeCell="D31" sqref="D31"/>
    </sheetView>
  </sheetViews>
  <sheetFormatPr defaultColWidth="14.140625" defaultRowHeight="15" outlineLevelCol="1" x14ac:dyDescent="0.25"/>
  <cols>
    <col min="1" max="1" width="45.5703125" customWidth="1"/>
    <col min="2" max="2" width="10.28515625" customWidth="1"/>
    <col min="5" max="6" width="0" hidden="1" customWidth="1" outlineLevel="1"/>
    <col min="7" max="7" width="14.140625" collapsed="1"/>
  </cols>
  <sheetData>
    <row r="1" spans="1:7" x14ac:dyDescent="0.25">
      <c r="A1" s="40" t="s">
        <v>163</v>
      </c>
    </row>
    <row r="2" spans="1:7" ht="34.5" customHeight="1" x14ac:dyDescent="0.25">
      <c r="A2" s="135" t="s">
        <v>0</v>
      </c>
      <c r="B2" s="136" t="s">
        <v>1</v>
      </c>
      <c r="C2" s="121" t="s">
        <v>138</v>
      </c>
      <c r="D2" s="121" t="s">
        <v>138</v>
      </c>
      <c r="E2" s="137" t="s">
        <v>138</v>
      </c>
      <c r="G2" s="39"/>
    </row>
    <row r="3" spans="1:7" ht="22.5" x14ac:dyDescent="0.25">
      <c r="A3" s="135"/>
      <c r="B3" s="136"/>
      <c r="C3" s="129" t="s">
        <v>139</v>
      </c>
      <c r="D3" s="129" t="s">
        <v>134</v>
      </c>
      <c r="E3" s="141" t="s">
        <v>134</v>
      </c>
      <c r="G3" s="39"/>
    </row>
    <row r="4" spans="1:7" ht="23.25" thickBot="1" x14ac:dyDescent="0.3">
      <c r="A4" s="138"/>
      <c r="B4" s="139"/>
      <c r="C4" s="140"/>
      <c r="D4" s="127" t="s">
        <v>140</v>
      </c>
      <c r="E4" s="120" t="s">
        <v>141</v>
      </c>
      <c r="G4" s="39"/>
    </row>
    <row r="5" spans="1:7" x14ac:dyDescent="0.25">
      <c r="A5" s="6"/>
      <c r="B5" s="45"/>
      <c r="C5" s="35"/>
      <c r="D5" s="35"/>
      <c r="E5" s="35"/>
      <c r="G5" s="39"/>
    </row>
    <row r="6" spans="1:7" x14ac:dyDescent="0.25">
      <c r="A6" s="51" t="s">
        <v>66</v>
      </c>
      <c r="B6" s="45"/>
      <c r="C6" s="33"/>
      <c r="D6" s="33"/>
      <c r="E6" s="33"/>
    </row>
    <row r="7" spans="1:7" x14ac:dyDescent="0.25">
      <c r="A7" s="6" t="s">
        <v>67</v>
      </c>
      <c r="B7" s="45"/>
      <c r="C7" s="44">
        <f>Ф2!C27+Ф2!C34</f>
        <v>2731837.9999999995</v>
      </c>
      <c r="D7" s="44">
        <f>Ф2!D27+Ф2!D34</f>
        <v>2369699.6735749892</v>
      </c>
      <c r="E7" s="44">
        <v>-8168639</v>
      </c>
    </row>
    <row r="8" spans="1:7" x14ac:dyDescent="0.25">
      <c r="A8" s="6"/>
      <c r="B8" s="45"/>
      <c r="C8" s="16"/>
      <c r="D8" s="16"/>
      <c r="E8" s="16"/>
    </row>
    <row r="9" spans="1:7" x14ac:dyDescent="0.25">
      <c r="A9" s="51" t="s">
        <v>68</v>
      </c>
      <c r="B9" s="45"/>
      <c r="C9" s="16"/>
      <c r="D9" s="16"/>
      <c r="E9" s="16"/>
    </row>
    <row r="10" spans="1:7" x14ac:dyDescent="0.25">
      <c r="A10" s="6" t="s">
        <v>69</v>
      </c>
      <c r="B10" s="45" t="s">
        <v>70</v>
      </c>
      <c r="C10" s="42">
        <v>2464063</v>
      </c>
      <c r="D10" s="42">
        <v>2666860</v>
      </c>
      <c r="E10" s="42">
        <v>3619794</v>
      </c>
    </row>
    <row r="11" spans="1:7" x14ac:dyDescent="0.25">
      <c r="A11" s="6" t="s">
        <v>154</v>
      </c>
      <c r="B11" s="126"/>
      <c r="C11" s="42"/>
      <c r="D11" s="42"/>
      <c r="E11" s="42">
        <v>4469</v>
      </c>
    </row>
    <row r="12" spans="1:7" x14ac:dyDescent="0.25">
      <c r="A12" s="6" t="s">
        <v>71</v>
      </c>
      <c r="B12" s="45"/>
      <c r="C12" s="42">
        <v>0</v>
      </c>
      <c r="D12" s="42">
        <v>101476</v>
      </c>
      <c r="E12" s="42">
        <v>101476</v>
      </c>
    </row>
    <row r="13" spans="1:7" ht="22.5" x14ac:dyDescent="0.25">
      <c r="A13" s="6" t="s">
        <v>72</v>
      </c>
      <c r="B13" s="45"/>
      <c r="C13" s="42">
        <v>0</v>
      </c>
      <c r="D13" s="42">
        <v>6156083</v>
      </c>
      <c r="E13" s="42">
        <v>12491</v>
      </c>
    </row>
    <row r="14" spans="1:7" x14ac:dyDescent="0.25">
      <c r="A14" s="6" t="s">
        <v>73</v>
      </c>
      <c r="B14" s="45"/>
      <c r="C14" s="42">
        <v>0</v>
      </c>
      <c r="D14" s="42">
        <v>1288</v>
      </c>
      <c r="E14" s="42">
        <v>-99677</v>
      </c>
    </row>
    <row r="15" spans="1:7" x14ac:dyDescent="0.25">
      <c r="A15" s="6" t="s">
        <v>153</v>
      </c>
      <c r="B15" s="126"/>
      <c r="C15" s="42"/>
      <c r="D15" s="42"/>
      <c r="E15" s="42">
        <v>-475053</v>
      </c>
    </row>
    <row r="16" spans="1:7" x14ac:dyDescent="0.25">
      <c r="A16" s="6" t="s">
        <v>155</v>
      </c>
      <c r="B16" s="126"/>
      <c r="C16" s="42"/>
      <c r="D16" s="42"/>
      <c r="E16" s="42">
        <v>-170165</v>
      </c>
    </row>
    <row r="17" spans="1:7" x14ac:dyDescent="0.25">
      <c r="A17" s="6" t="s">
        <v>149</v>
      </c>
      <c r="B17" s="126"/>
      <c r="C17" s="42">
        <v>0</v>
      </c>
      <c r="D17" s="42">
        <v>0</v>
      </c>
      <c r="E17" s="42">
        <v>6156083</v>
      </c>
    </row>
    <row r="18" spans="1:7" x14ac:dyDescent="0.25">
      <c r="A18" s="6" t="s">
        <v>74</v>
      </c>
      <c r="B18" s="45"/>
      <c r="C18" s="42">
        <v>0</v>
      </c>
      <c r="D18" s="42">
        <v>0</v>
      </c>
      <c r="E18" s="42">
        <v>41781</v>
      </c>
    </row>
    <row r="19" spans="1:7" x14ac:dyDescent="0.25">
      <c r="A19" s="6" t="s">
        <v>75</v>
      </c>
      <c r="B19" s="45">
        <v>25</v>
      </c>
      <c r="C19" s="42">
        <v>212295</v>
      </c>
      <c r="D19" s="42">
        <v>1989999</v>
      </c>
      <c r="E19" s="42">
        <v>3857985</v>
      </c>
    </row>
    <row r="20" spans="1:7" x14ac:dyDescent="0.25">
      <c r="A20" s="6" t="s">
        <v>56</v>
      </c>
      <c r="B20" s="45">
        <v>26</v>
      </c>
      <c r="C20" s="42">
        <v>-55648</v>
      </c>
      <c r="D20" s="42">
        <v>-168322</v>
      </c>
      <c r="E20" s="42">
        <v>-2787543</v>
      </c>
    </row>
    <row r="21" spans="1:7" ht="15.75" thickBot="1" x14ac:dyDescent="0.3">
      <c r="A21" s="6" t="s">
        <v>151</v>
      </c>
      <c r="B21" s="11"/>
      <c r="C21" s="61"/>
      <c r="D21" s="61"/>
      <c r="E21" s="43">
        <v>-89547</v>
      </c>
    </row>
    <row r="22" spans="1:7" x14ac:dyDescent="0.25">
      <c r="A22" s="51"/>
      <c r="B22" s="45"/>
      <c r="C22" s="62"/>
      <c r="D22" s="62"/>
      <c r="E22" s="33"/>
    </row>
    <row r="23" spans="1:7" ht="15" customHeight="1" x14ac:dyDescent="0.25">
      <c r="A23" s="147" t="s">
        <v>77</v>
      </c>
      <c r="B23" s="155"/>
      <c r="C23" s="156">
        <f>SUM(C7:C22)</f>
        <v>5352548</v>
      </c>
      <c r="D23" s="156">
        <f>SUM(D7:D22)</f>
        <v>13117083.67357499</v>
      </c>
      <c r="E23" s="156">
        <f>SUM(E7:E22)</f>
        <v>2003455</v>
      </c>
      <c r="F23" s="76">
        <v>0</v>
      </c>
    </row>
    <row r="24" spans="1:7" x14ac:dyDescent="0.25">
      <c r="A24" s="147"/>
      <c r="B24" s="155"/>
      <c r="C24" s="156"/>
      <c r="D24" s="156"/>
      <c r="E24" s="156"/>
    </row>
    <row r="25" spans="1:7" x14ac:dyDescent="0.25">
      <c r="A25" s="51" t="s">
        <v>78</v>
      </c>
      <c r="B25" s="45"/>
      <c r="C25" s="35"/>
      <c r="D25" s="35"/>
      <c r="E25" s="35"/>
    </row>
    <row r="26" spans="1:7" x14ac:dyDescent="0.25">
      <c r="A26" s="6" t="s">
        <v>13</v>
      </c>
      <c r="B26" s="45"/>
      <c r="C26" s="42">
        <v>2764</v>
      </c>
      <c r="D26" s="42">
        <v>-2688176</v>
      </c>
      <c r="E26" s="42">
        <v>-455458</v>
      </c>
    </row>
    <row r="27" spans="1:7" x14ac:dyDescent="0.25">
      <c r="A27" s="6" t="s">
        <v>15</v>
      </c>
      <c r="B27" s="45"/>
      <c r="C27" s="42">
        <v>261654</v>
      </c>
      <c r="D27" s="42">
        <v>-15546197</v>
      </c>
      <c r="E27" s="42">
        <v>-5379810</v>
      </c>
    </row>
    <row r="28" spans="1:7" x14ac:dyDescent="0.25">
      <c r="A28" s="6" t="s">
        <v>79</v>
      </c>
      <c r="B28" s="45"/>
      <c r="C28" s="42">
        <v>-541689</v>
      </c>
      <c r="D28" s="42">
        <v>511169</v>
      </c>
      <c r="E28" s="42">
        <v>-2249657</v>
      </c>
    </row>
    <row r="29" spans="1:7" ht="22.5" x14ac:dyDescent="0.25">
      <c r="A29" s="6" t="s">
        <v>80</v>
      </c>
      <c r="B29" s="45"/>
      <c r="C29" s="42">
        <v>865247</v>
      </c>
      <c r="D29" s="42">
        <v>4443080</v>
      </c>
      <c r="E29" s="42">
        <v>61245</v>
      </c>
      <c r="G29" s="111"/>
    </row>
    <row r="30" spans="1:7" x14ac:dyDescent="0.25">
      <c r="A30" s="6" t="s">
        <v>128</v>
      </c>
      <c r="B30" s="102"/>
      <c r="C30" s="42">
        <v>-940133</v>
      </c>
      <c r="D30" s="42">
        <v>-1242341</v>
      </c>
      <c r="E30" s="42">
        <v>0</v>
      </c>
      <c r="G30" s="111"/>
    </row>
    <row r="31" spans="1:7" x14ac:dyDescent="0.25">
      <c r="A31" s="6" t="s">
        <v>18</v>
      </c>
      <c r="B31" s="45"/>
      <c r="C31" s="42">
        <v>-658179</v>
      </c>
      <c r="D31" s="42">
        <v>-164226</v>
      </c>
      <c r="E31" s="42">
        <v>-177670</v>
      </c>
    </row>
    <row r="32" spans="1:7" x14ac:dyDescent="0.25">
      <c r="A32" s="51"/>
      <c r="B32" s="45"/>
      <c r="C32" s="42">
        <v>0</v>
      </c>
      <c r="D32" s="42">
        <v>0</v>
      </c>
      <c r="E32" s="42">
        <v>0</v>
      </c>
    </row>
    <row r="33" spans="1:6" x14ac:dyDescent="0.25">
      <c r="A33" s="6"/>
      <c r="B33" s="45"/>
      <c r="C33" s="42">
        <v>0</v>
      </c>
      <c r="D33" s="42">
        <v>0</v>
      </c>
      <c r="E33" s="42">
        <v>0</v>
      </c>
    </row>
    <row r="34" spans="1:6" ht="22.5" x14ac:dyDescent="0.25">
      <c r="A34" s="51" t="s">
        <v>81</v>
      </c>
      <c r="B34" s="45"/>
      <c r="C34" s="42">
        <v>0</v>
      </c>
      <c r="D34" s="42">
        <v>0</v>
      </c>
      <c r="E34" s="42">
        <v>0</v>
      </c>
    </row>
    <row r="35" spans="1:6" x14ac:dyDescent="0.25">
      <c r="A35" s="6" t="s">
        <v>39</v>
      </c>
      <c r="B35" s="45"/>
      <c r="C35" s="42">
        <v>-177532</v>
      </c>
      <c r="D35" s="42">
        <v>1419093</v>
      </c>
      <c r="E35" s="42">
        <v>5000378</v>
      </c>
    </row>
    <row r="36" spans="1:6" x14ac:dyDescent="0.25">
      <c r="A36" s="6" t="s">
        <v>82</v>
      </c>
      <c r="B36" s="45"/>
      <c r="C36" s="42">
        <v>-652647</v>
      </c>
      <c r="D36" s="42">
        <v>813784</v>
      </c>
      <c r="E36" s="42">
        <v>0</v>
      </c>
    </row>
    <row r="37" spans="1:6" x14ac:dyDescent="0.25">
      <c r="A37" s="6" t="s">
        <v>156</v>
      </c>
      <c r="B37" s="126"/>
      <c r="C37" s="42">
        <v>0</v>
      </c>
      <c r="D37" s="42">
        <v>0</v>
      </c>
      <c r="E37" s="42">
        <v>363780</v>
      </c>
    </row>
    <row r="38" spans="1:6" x14ac:dyDescent="0.25">
      <c r="A38" s="6" t="s">
        <v>83</v>
      </c>
      <c r="B38" s="45"/>
      <c r="C38" s="42">
        <v>2492932</v>
      </c>
      <c r="D38" s="42">
        <v>-582974</v>
      </c>
      <c r="E38" s="42">
        <v>-737884</v>
      </c>
    </row>
    <row r="39" spans="1:6" ht="15.75" thickBot="1" x14ac:dyDescent="0.3">
      <c r="A39" s="10" t="s">
        <v>42</v>
      </c>
      <c r="B39" s="11"/>
      <c r="C39" s="43">
        <v>523502</v>
      </c>
      <c r="D39" s="43">
        <v>-1299775</v>
      </c>
      <c r="E39" s="43">
        <v>-355188</v>
      </c>
    </row>
    <row r="40" spans="1:6" ht="22.5" x14ac:dyDescent="0.25">
      <c r="A40" s="51" t="s">
        <v>84</v>
      </c>
      <c r="B40" s="45"/>
      <c r="C40" s="44">
        <f>SUM(C23:C39)</f>
        <v>6528467</v>
      </c>
      <c r="D40" s="44">
        <f>SUM(D23:D39)</f>
        <v>-1219479.3264250103</v>
      </c>
      <c r="E40" s="44">
        <f>SUM(E23:E39)</f>
        <v>-1926809</v>
      </c>
      <c r="F40" s="76">
        <v>0</v>
      </c>
    </row>
    <row r="41" spans="1:6" x14ac:dyDescent="0.25">
      <c r="A41" s="46"/>
      <c r="B41" s="45"/>
      <c r="C41" s="134"/>
      <c r="D41" s="33"/>
      <c r="E41" s="33"/>
    </row>
    <row r="42" spans="1:6" x14ac:dyDescent="0.25">
      <c r="A42" s="46" t="s">
        <v>85</v>
      </c>
      <c r="B42" s="45"/>
      <c r="C42" s="42">
        <v>54768</v>
      </c>
      <c r="D42" s="42">
        <v>59996</v>
      </c>
      <c r="E42" s="42">
        <v>59996</v>
      </c>
    </row>
    <row r="43" spans="1:6" x14ac:dyDescent="0.25">
      <c r="A43" s="46" t="s">
        <v>86</v>
      </c>
      <c r="B43" s="45"/>
      <c r="C43" s="42">
        <v>-372457</v>
      </c>
      <c r="D43" s="42">
        <v>-94802</v>
      </c>
      <c r="E43" s="42">
        <v>-94802</v>
      </c>
    </row>
    <row r="44" spans="1:6" ht="15.75" thickBot="1" x14ac:dyDescent="0.3">
      <c r="A44" s="34" t="s">
        <v>87</v>
      </c>
      <c r="B44" s="11">
        <v>17</v>
      </c>
      <c r="C44" s="43">
        <v>-2393558</v>
      </c>
      <c r="D44" s="43">
        <v>-2412154</v>
      </c>
      <c r="E44" s="43">
        <v>-2412154</v>
      </c>
    </row>
    <row r="45" spans="1:6" ht="23.25" thickBot="1" x14ac:dyDescent="0.3">
      <c r="A45" s="24" t="s">
        <v>88</v>
      </c>
      <c r="B45" s="45"/>
      <c r="C45" s="44">
        <f>SUM(C40:C44)</f>
        <v>3817220</v>
      </c>
      <c r="D45" s="44">
        <f>SUM(D40:D44)</f>
        <v>-3666439.3264250103</v>
      </c>
      <c r="E45" s="44">
        <f>SUM(E40:E44)</f>
        <v>-4373769</v>
      </c>
    </row>
    <row r="46" spans="1:6" x14ac:dyDescent="0.25">
      <c r="A46" s="36"/>
      <c r="B46" s="28"/>
      <c r="C46" s="63"/>
      <c r="D46" s="63"/>
      <c r="E46" s="63"/>
    </row>
    <row r="47" spans="1:6" ht="22.5" x14ac:dyDescent="0.25">
      <c r="A47" s="51" t="s">
        <v>89</v>
      </c>
      <c r="B47" s="45"/>
      <c r="C47" s="16"/>
      <c r="D47" s="16"/>
      <c r="E47" s="16"/>
    </row>
    <row r="48" spans="1:6" ht="33.75" x14ac:dyDescent="0.25">
      <c r="A48" s="6" t="s">
        <v>90</v>
      </c>
      <c r="B48" s="45"/>
      <c r="C48" s="42">
        <v>-66723</v>
      </c>
      <c r="D48" s="42">
        <v>-1419456</v>
      </c>
      <c r="E48" s="42">
        <v>-2216567</v>
      </c>
    </row>
    <row r="49" spans="1:5" x14ac:dyDescent="0.25">
      <c r="A49" s="6" t="s">
        <v>91</v>
      </c>
      <c r="B49" s="45"/>
      <c r="C49" s="42">
        <v>-2168104</v>
      </c>
      <c r="D49" s="42">
        <v>-5871943</v>
      </c>
      <c r="E49" s="42">
        <v>-4306567</v>
      </c>
    </row>
    <row r="50" spans="1:5" x14ac:dyDescent="0.25">
      <c r="A50" s="6" t="s">
        <v>147</v>
      </c>
      <c r="B50" s="126"/>
      <c r="C50" s="42">
        <v>0</v>
      </c>
      <c r="D50" s="42">
        <v>0</v>
      </c>
      <c r="E50" s="42">
        <v>0</v>
      </c>
    </row>
    <row r="51" spans="1:5" x14ac:dyDescent="0.25">
      <c r="A51" s="6" t="s">
        <v>150</v>
      </c>
      <c r="B51" s="126"/>
      <c r="C51" s="42">
        <v>0</v>
      </c>
      <c r="D51" s="42">
        <v>0</v>
      </c>
      <c r="E51" s="42">
        <v>-37510</v>
      </c>
    </row>
    <row r="52" spans="1:5" x14ac:dyDescent="0.25">
      <c r="A52" s="6" t="s">
        <v>76</v>
      </c>
      <c r="B52" s="126"/>
      <c r="C52" s="42">
        <v>0</v>
      </c>
      <c r="D52" s="42">
        <v>0</v>
      </c>
      <c r="E52" s="42">
        <v>-8749</v>
      </c>
    </row>
    <row r="53" spans="1:5" ht="33.75" x14ac:dyDescent="0.25">
      <c r="A53" s="6" t="s">
        <v>92</v>
      </c>
      <c r="B53" s="45"/>
      <c r="C53" s="42">
        <v>0</v>
      </c>
      <c r="D53" s="42">
        <v>0</v>
      </c>
      <c r="E53" s="42">
        <v>-34605</v>
      </c>
    </row>
    <row r="54" spans="1:5" ht="22.5" x14ac:dyDescent="0.25">
      <c r="A54" s="6" t="s">
        <v>148</v>
      </c>
      <c r="B54" s="126"/>
      <c r="C54" s="42">
        <v>-385538</v>
      </c>
      <c r="D54" s="42">
        <v>-212517</v>
      </c>
      <c r="E54" s="42">
        <v>0</v>
      </c>
    </row>
    <row r="55" spans="1:5" ht="15.75" thickBot="1" x14ac:dyDescent="0.3">
      <c r="A55" s="6" t="s">
        <v>93</v>
      </c>
      <c r="B55" s="45"/>
      <c r="C55" s="42">
        <v>0</v>
      </c>
      <c r="D55" s="42">
        <v>0</v>
      </c>
      <c r="E55" s="42">
        <v>0</v>
      </c>
    </row>
    <row r="56" spans="1:5" x14ac:dyDescent="0.25">
      <c r="A56" s="37"/>
      <c r="B56" s="28"/>
      <c r="C56" s="64"/>
      <c r="D56" s="64"/>
      <c r="E56" s="65"/>
    </row>
    <row r="57" spans="1:5" ht="22.5" x14ac:dyDescent="0.25">
      <c r="A57" s="51" t="s">
        <v>108</v>
      </c>
      <c r="B57" s="155"/>
      <c r="C57" s="156">
        <f>SUM(C48:C55)</f>
        <v>-2620365</v>
      </c>
      <c r="D57" s="156">
        <f>SUM(D48:D55)</f>
        <v>-7503916</v>
      </c>
      <c r="E57" s="156">
        <f>SUM(E48:E55)</f>
        <v>-6603998</v>
      </c>
    </row>
    <row r="58" spans="1:5" x14ac:dyDescent="0.25">
      <c r="A58" s="51" t="s">
        <v>109</v>
      </c>
      <c r="B58" s="155"/>
      <c r="C58" s="156"/>
      <c r="D58" s="156"/>
      <c r="E58" s="156"/>
    </row>
    <row r="59" spans="1:5" ht="15.75" thickBot="1" x14ac:dyDescent="0.3">
      <c r="A59" s="10"/>
      <c r="B59" s="11"/>
      <c r="C59" s="34"/>
      <c r="D59" s="34"/>
      <c r="E59" s="34"/>
    </row>
    <row r="60" spans="1:5" x14ac:dyDescent="0.25">
      <c r="A60" s="38"/>
    </row>
    <row r="61" spans="1:5" x14ac:dyDescent="0.25">
      <c r="A61" s="51" t="s">
        <v>94</v>
      </c>
      <c r="B61" s="45"/>
      <c r="C61" s="46"/>
      <c r="D61" s="116"/>
      <c r="E61" s="46"/>
    </row>
    <row r="62" spans="1:5" x14ac:dyDescent="0.25">
      <c r="A62" s="6" t="s">
        <v>95</v>
      </c>
      <c r="B62" s="45">
        <v>17</v>
      </c>
      <c r="C62" s="42">
        <v>-2584902</v>
      </c>
      <c r="D62" s="42">
        <v>-14126663</v>
      </c>
      <c r="E62" s="42">
        <v>-14126663</v>
      </c>
    </row>
    <row r="63" spans="1:5" x14ac:dyDescent="0.25">
      <c r="A63" s="6" t="s">
        <v>96</v>
      </c>
      <c r="B63" s="45">
        <v>17</v>
      </c>
      <c r="C63" s="42">
        <v>220309</v>
      </c>
      <c r="D63" s="42">
        <v>11846005</v>
      </c>
      <c r="E63" s="42">
        <v>11846006</v>
      </c>
    </row>
    <row r="64" spans="1:5" x14ac:dyDescent="0.25">
      <c r="A64" s="6" t="s">
        <v>152</v>
      </c>
      <c r="B64" s="126"/>
      <c r="C64" s="42">
        <v>0</v>
      </c>
      <c r="D64" s="42">
        <v>0</v>
      </c>
      <c r="E64" s="42">
        <v>0</v>
      </c>
    </row>
    <row r="65" spans="1:7" x14ac:dyDescent="0.25">
      <c r="A65" s="6" t="s">
        <v>65</v>
      </c>
      <c r="B65" s="45"/>
      <c r="C65" s="42">
        <v>0</v>
      </c>
      <c r="D65" s="42"/>
      <c r="E65" s="42">
        <v>0</v>
      </c>
    </row>
    <row r="66" spans="1:7" x14ac:dyDescent="0.25">
      <c r="A66" s="6" t="s">
        <v>146</v>
      </c>
      <c r="B66" s="126"/>
      <c r="C66" s="42">
        <v>0</v>
      </c>
      <c r="D66" s="42">
        <v>5037210</v>
      </c>
      <c r="E66" s="42">
        <v>5037210</v>
      </c>
    </row>
    <row r="67" spans="1:7" ht="22.5" x14ac:dyDescent="0.25">
      <c r="A67" s="6" t="s">
        <v>97</v>
      </c>
      <c r="B67" s="45"/>
      <c r="C67" s="42">
        <v>0</v>
      </c>
      <c r="D67" s="42">
        <v>4998000</v>
      </c>
      <c r="E67" s="42">
        <v>4998000</v>
      </c>
      <c r="G67" s="111"/>
    </row>
    <row r="68" spans="1:7" ht="15.75" thickBot="1" x14ac:dyDescent="0.3">
      <c r="A68" s="10"/>
      <c r="B68" s="11"/>
      <c r="C68" s="61"/>
      <c r="D68" s="61"/>
      <c r="E68" s="61"/>
    </row>
    <row r="69" spans="1:7" x14ac:dyDescent="0.25">
      <c r="A69" s="51"/>
      <c r="B69" s="45"/>
      <c r="C69" s="66"/>
      <c r="D69" s="66"/>
      <c r="E69" s="66"/>
    </row>
    <row r="70" spans="1:7" ht="22.5" x14ac:dyDescent="0.25">
      <c r="A70" s="51" t="s">
        <v>110</v>
      </c>
      <c r="B70" s="155"/>
      <c r="C70" s="146">
        <f>SUM(C62:C69)</f>
        <v>-2364593</v>
      </c>
      <c r="D70" s="146">
        <f>SUM(D62:D69)</f>
        <v>7754552</v>
      </c>
      <c r="E70" s="146">
        <f>SUM(E62:E69)</f>
        <v>7754553</v>
      </c>
    </row>
    <row r="71" spans="1:7" x14ac:dyDescent="0.25">
      <c r="A71" s="51" t="s">
        <v>111</v>
      </c>
      <c r="B71" s="155"/>
      <c r="C71" s="146"/>
      <c r="D71" s="146"/>
      <c r="E71" s="146"/>
    </row>
    <row r="72" spans="1:7" ht="15.75" thickBot="1" x14ac:dyDescent="0.3">
      <c r="A72" s="14"/>
      <c r="B72" s="11"/>
      <c r="C72" s="58"/>
      <c r="D72" s="58"/>
      <c r="E72" s="58"/>
    </row>
    <row r="73" spans="1:7" x14ac:dyDescent="0.25">
      <c r="A73" s="51"/>
      <c r="B73" s="45"/>
      <c r="C73" s="66"/>
      <c r="D73" s="66"/>
      <c r="E73" s="66"/>
    </row>
    <row r="74" spans="1:7" x14ac:dyDescent="0.25">
      <c r="A74" s="51" t="s">
        <v>98</v>
      </c>
      <c r="B74" s="45"/>
      <c r="C74" s="17">
        <f>C70+C57+C45</f>
        <v>-1167738</v>
      </c>
      <c r="D74" s="123">
        <f>D70+D57+D45</f>
        <v>-3415803.3264250103</v>
      </c>
      <c r="E74" s="72">
        <f>E70+E57+E45</f>
        <v>-3223214</v>
      </c>
    </row>
    <row r="75" spans="1:7" x14ac:dyDescent="0.25">
      <c r="A75" s="111" t="s">
        <v>99</v>
      </c>
      <c r="B75" s="45"/>
      <c r="C75" s="42"/>
      <c r="D75" s="42"/>
      <c r="E75" s="42">
        <v>18011</v>
      </c>
    </row>
    <row r="76" spans="1:7" x14ac:dyDescent="0.25">
      <c r="A76" s="6"/>
      <c r="B76" s="45"/>
      <c r="C76" s="33"/>
      <c r="D76" s="33"/>
      <c r="E76" s="42">
        <v>0</v>
      </c>
    </row>
    <row r="77" spans="1:7" x14ac:dyDescent="0.25">
      <c r="A77" s="46" t="s">
        <v>100</v>
      </c>
      <c r="B77" s="45"/>
      <c r="C77" s="42">
        <v>1174276</v>
      </c>
      <c r="D77" s="42">
        <v>4590080</v>
      </c>
      <c r="E77" s="42">
        <v>4590080</v>
      </c>
    </row>
    <row r="78" spans="1:7" x14ac:dyDescent="0.25">
      <c r="A78" s="67"/>
    </row>
    <row r="79" spans="1:7" ht="15.75" thickBot="1" x14ac:dyDescent="0.3">
      <c r="A79" s="10"/>
      <c r="B79" s="11"/>
      <c r="C79" s="34"/>
      <c r="D79" s="34"/>
      <c r="E79" s="34"/>
    </row>
    <row r="80" spans="1:7" x14ac:dyDescent="0.25">
      <c r="A80" s="6"/>
      <c r="B80" s="45"/>
      <c r="C80" s="46"/>
      <c r="D80" s="116"/>
      <c r="E80" s="46"/>
    </row>
    <row r="81" spans="1:6" ht="22.5" x14ac:dyDescent="0.25">
      <c r="A81" s="51" t="s">
        <v>101</v>
      </c>
      <c r="B81" s="47">
        <v>16</v>
      </c>
      <c r="C81" s="68">
        <f>SUM(C74:C77)</f>
        <v>6538</v>
      </c>
      <c r="D81" s="73">
        <f>SUM(D74:D77)</f>
        <v>1174276.6735749897</v>
      </c>
      <c r="E81" s="73">
        <f>SUM(E74:E77)</f>
        <v>1384877</v>
      </c>
    </row>
    <row r="82" spans="1:6" ht="22.5" customHeight="1" thickBot="1" x14ac:dyDescent="0.3">
      <c r="A82" s="29"/>
      <c r="B82" s="50"/>
      <c r="C82" s="31"/>
      <c r="D82" s="31"/>
      <c r="E82" s="31"/>
    </row>
    <row r="83" spans="1:6" ht="15.75" thickTop="1" x14ac:dyDescent="0.25">
      <c r="C83" s="112">
        <f>Ф1!C36-C81</f>
        <v>0</v>
      </c>
      <c r="D83" s="112">
        <f>Ф1!D36-D81</f>
        <v>-0.67357498966157436</v>
      </c>
      <c r="E83" s="112">
        <f>Ф1!E36-E81</f>
        <v>0</v>
      </c>
    </row>
    <row r="84" spans="1:6" x14ac:dyDescent="0.25">
      <c r="F84" s="52"/>
    </row>
    <row r="85" spans="1:6" ht="15.75" thickBot="1" x14ac:dyDescent="0.3"/>
    <row r="86" spans="1:6" ht="15" customHeight="1" x14ac:dyDescent="0.25">
      <c r="A86" s="28" t="s">
        <v>142</v>
      </c>
      <c r="B86" s="145"/>
    </row>
    <row r="87" spans="1:6" ht="15" customHeight="1" x14ac:dyDescent="0.25">
      <c r="A87" s="98" t="s">
        <v>47</v>
      </c>
      <c r="B87" s="145"/>
    </row>
    <row r="89" spans="1:6" ht="15.75" thickBot="1" x14ac:dyDescent="0.3"/>
    <row r="90" spans="1:6" x14ac:dyDescent="0.25">
      <c r="A90" s="28" t="s">
        <v>129</v>
      </c>
    </row>
    <row r="91" spans="1:6" x14ac:dyDescent="0.25">
      <c r="A91" s="110" t="s">
        <v>130</v>
      </c>
    </row>
  </sheetData>
  <mergeCells count="14">
    <mergeCell ref="E70:E71"/>
    <mergeCell ref="C23:C24"/>
    <mergeCell ref="E23:E24"/>
    <mergeCell ref="B57:B58"/>
    <mergeCell ref="C57:C58"/>
    <mergeCell ref="E57:E58"/>
    <mergeCell ref="D23:D24"/>
    <mergeCell ref="D57:D58"/>
    <mergeCell ref="D70:D71"/>
    <mergeCell ref="B86:B87"/>
    <mergeCell ref="A23:A24"/>
    <mergeCell ref="B23:B24"/>
    <mergeCell ref="B70:B71"/>
    <mergeCell ref="C70:C7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27850-88F8-47A4-89B5-A4F4CAD5EBEC}">
  <dimension ref="A3:A15"/>
  <sheetViews>
    <sheetView workbookViewId="0">
      <selection activeCell="C28" sqref="C28"/>
    </sheetView>
  </sheetViews>
  <sheetFormatPr defaultRowHeight="15" x14ac:dyDescent="0.25"/>
  <sheetData>
    <row r="3" spans="1:1" x14ac:dyDescent="0.25">
      <c r="A3" t="s">
        <v>166</v>
      </c>
    </row>
    <row r="4" spans="1:1" x14ac:dyDescent="0.25">
      <c r="A4" t="s">
        <v>167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168</v>
      </c>
    </row>
    <row r="9" spans="1:1" x14ac:dyDescent="0.25">
      <c r="A9" t="s">
        <v>173</v>
      </c>
    </row>
    <row r="11" spans="1:1" x14ac:dyDescent="0.25">
      <c r="A11" t="s">
        <v>174</v>
      </c>
    </row>
    <row r="12" spans="1:1" x14ac:dyDescent="0.25">
      <c r="A12" t="s">
        <v>169</v>
      </c>
    </row>
    <row r="15" spans="1:1" x14ac:dyDescent="0.25">
      <c r="A15" t="s">
        <v>170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Ф1</vt:lpstr>
      <vt:lpstr>Ф2</vt:lpstr>
      <vt:lpstr>Лист1</vt:lpstr>
      <vt:lpstr>Ф4</vt:lpstr>
      <vt:lpstr>Ф3</vt:lpstr>
      <vt:lpstr>примечание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Ольга Галочкина </cp:lastModifiedBy>
  <cp:lastPrinted>2019-05-17T04:08:14Z</cp:lastPrinted>
  <dcterms:created xsi:type="dcterms:W3CDTF">2018-08-14T10:01:39Z</dcterms:created>
  <dcterms:modified xsi:type="dcterms:W3CDTF">2021-06-30T11:20:44Z</dcterms:modified>
</cp:coreProperties>
</file>