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int resourses\ФО\2021г\"/>
    </mc:Choice>
  </mc:AlternateContent>
  <xr:revisionPtr revIDLastSave="0" documentId="13_ncr:1_{64DC6CD9-9881-4A2F-A531-64BDAB3A58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Ф1!$A$92</definedName>
    <definedName name="_Toc414363594" localSheetId="0">Ф2!$A$58</definedName>
    <definedName name="OLE_LINK2" localSheetId="0">Ф2!$A$45</definedName>
    <definedName name="OLE_LINK46" localSheetId="0">Ф3!#REF!</definedName>
    <definedName name="OLE_LINK55" localSheetId="0">Ф1!$A$3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" l="1"/>
  <c r="D48" i="1"/>
  <c r="C48" i="1"/>
  <c r="D34" i="3"/>
  <c r="H32" i="3" l="1"/>
  <c r="G32" i="3"/>
  <c r="K15" i="3"/>
  <c r="K13" i="3"/>
  <c r="K12" i="3"/>
  <c r="K10" i="3"/>
  <c r="K8" i="3"/>
  <c r="C16" i="3"/>
  <c r="K7" i="3" l="1"/>
  <c r="I32" i="3"/>
  <c r="C34" i="3"/>
  <c r="D16" i="3"/>
  <c r="G33" i="3" l="1"/>
  <c r="I33" i="3" s="1"/>
  <c r="I31" i="3"/>
  <c r="G14" i="3" l="1"/>
  <c r="I14" i="3" l="1"/>
  <c r="K14" i="3" s="1"/>
  <c r="G4" i="5"/>
  <c r="I4" i="5" l="1"/>
  <c r="J4" i="5" s="1"/>
  <c r="G5" i="5"/>
  <c r="I5" i="5" s="1"/>
  <c r="J5" i="5" s="1"/>
  <c r="J7" i="5" s="1"/>
  <c r="F29" i="3"/>
  <c r="F34" i="3" s="1"/>
  <c r="H11" i="3"/>
  <c r="H16" i="3" s="1"/>
  <c r="F11" i="3"/>
  <c r="F16" i="3" s="1"/>
  <c r="D48" i="4"/>
  <c r="D59" i="4"/>
  <c r="D54" i="2"/>
  <c r="D10" i="2"/>
  <c r="D18" i="2" s="1"/>
  <c r="D25" i="2" s="1"/>
  <c r="D30" i="2" s="1"/>
  <c r="D35" i="2" s="1"/>
  <c r="D6" i="4" l="1"/>
  <c r="D18" i="4" s="1"/>
  <c r="E9" i="3"/>
  <c r="D41" i="2"/>
  <c r="D45" i="2" s="1"/>
  <c r="D53" i="2" s="1"/>
  <c r="D57" i="2" s="1"/>
  <c r="D34" i="4" l="1"/>
  <c r="D39" i="4" s="1"/>
  <c r="D63" i="4" s="1"/>
  <c r="D70" i="4" s="1"/>
  <c r="D72" i="4" s="1"/>
  <c r="D49" i="2"/>
  <c r="G9" i="3"/>
  <c r="E11" i="3"/>
  <c r="E16" i="3" s="1"/>
  <c r="D62" i="2"/>
  <c r="C66" i="4"/>
  <c r="I9" i="3" l="1"/>
  <c r="K9" i="3" s="1"/>
  <c r="G11" i="3"/>
  <c r="D52" i="1"/>
  <c r="D57" i="1" s="1"/>
  <c r="G16" i="3" l="1"/>
  <c r="I11" i="3"/>
  <c r="I16" i="3" s="1"/>
  <c r="J9" i="3"/>
  <c r="D71" i="1"/>
  <c r="K16" i="3" l="1"/>
  <c r="K11" i="3"/>
  <c r="D38" i="1" l="1"/>
  <c r="D82" i="1"/>
  <c r="D85" i="1" s="1"/>
  <c r="D88" i="1" s="1"/>
  <c r="D23" i="1"/>
  <c r="D42" i="1" l="1"/>
  <c r="D91" i="1" s="1"/>
  <c r="C54" i="2" l="1"/>
  <c r="H27" i="3" s="1"/>
  <c r="H29" i="3" l="1"/>
  <c r="H34" i="3" s="1"/>
  <c r="C71" i="1" l="1"/>
  <c r="C10" i="2"/>
  <c r="C82" i="1" l="1"/>
  <c r="C85" i="1" s="1"/>
  <c r="C23" i="1"/>
  <c r="C38" i="1"/>
  <c r="C42" i="1" l="1"/>
  <c r="C48" i="4" l="1"/>
  <c r="C18" i="2" l="1"/>
  <c r="C25" i="2" s="1"/>
  <c r="C6" i="4" l="1"/>
  <c r="C30" i="2"/>
  <c r="C35" i="2" l="1"/>
  <c r="C41" i="2" s="1"/>
  <c r="C45" i="2" l="1"/>
  <c r="C49" i="2"/>
  <c r="E27" i="3" l="1"/>
  <c r="C53" i="2"/>
  <c r="C57" i="2" l="1"/>
  <c r="C62" i="2"/>
  <c r="G27" i="3"/>
  <c r="E29" i="3"/>
  <c r="E34" i="3" s="1"/>
  <c r="G29" i="3" l="1"/>
  <c r="G34" i="3" s="1"/>
  <c r="I27" i="3"/>
  <c r="I29" i="3" l="1"/>
  <c r="I34" i="3" s="1"/>
  <c r="J27" i="3"/>
  <c r="E35" i="3" l="1"/>
  <c r="C18" i="4" l="1"/>
  <c r="H35" i="3" l="1"/>
  <c r="C52" i="1" l="1"/>
  <c r="C57" i="1" s="1"/>
  <c r="C59" i="4" l="1"/>
  <c r="J34" i="3"/>
  <c r="C88" i="1"/>
  <c r="C91" i="1" s="1"/>
  <c r="C34" i="4" l="1"/>
  <c r="C39" i="4" s="1"/>
  <c r="C63" i="4" s="1"/>
  <c r="C70" i="4" s="1"/>
  <c r="C72" i="4" s="1"/>
</calcChain>
</file>

<file path=xl/sharedStrings.xml><?xml version="1.0" encoding="utf-8"?>
<sst xmlns="http://schemas.openxmlformats.org/spreadsheetml/2006/main" count="200" uniqueCount="156">
  <si>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</si>
  <si>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</si>
  <si>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</si>
  <si>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</si>
  <si>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</si>
  <si>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</si>
  <si>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</si>
  <si>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</si>
  <si>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</si>
  <si>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</si>
  <si>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</si>
  <si>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</si>
  <si>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</si>
  <si>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</si>
  <si>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</si>
  <si>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</si>
  <si>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</si>
  <si>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</si>
  <si>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</si>
  <si>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Предоплата по налогам, помимо подоходного налога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</si>
  <si>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</si>
  <si>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</si>
  <si>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</si>
  <si>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</si>
  <si>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</si>
  <si>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</si>
  <si>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</si>
  <si>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</si>
  <si>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</si>
  <si>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</si>
  <si>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</si>
  <si>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</si>
  <si>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</si>
  <si>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</si>
  <si>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</si>
  <si>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</si>
  <si>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</si>
  <si>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</si>
  <si>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</si>
  <si>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</si>
  <si>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</si>
  <si>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</si>
  <si>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</si>
  <si>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</si>
  <si>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</si>
  <si>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</si>
  <si>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</si>
  <si>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</si>
  <si>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</si>
  <si>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</si>
  <si>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</si>
  <si>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</si>
  <si>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</si>
  <si>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</si>
  <si>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</si>
  <si>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</si>
  <si>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</si>
  <si>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</si>
  <si>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</si>
  <si>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</si>
  <si>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</si>
  <si>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</si>
  <si>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</si>
  <si>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</si>
  <si>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</si>
  <si>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</si>
  <si>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</si>
  <si>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Убыток до налогообложения</t>
  </si>
  <si>
    <t>Корректировки на:</t>
  </si>
  <si>
    <t>Износ и амортизацию</t>
  </si>
  <si>
    <t>6,7,9</t>
  </si>
  <si>
    <t>Резерв по неиспользованным отпускам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</si>
  <si>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</si>
  <si>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</si>
  <si>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</si>
  <si>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</si>
  <si>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</si>
  <si>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</si>
  <si>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</si>
  <si>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</si>
  <si>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</si>
  <si>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</si>
  <si>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</si>
  <si>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</si>
  <si>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</si>
  <si>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</si>
  <si>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</si>
  <si>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</si>
  <si>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</si>
  <si>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</si>
  <si>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</si>
  <si>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Приобретение активов по разведке и оценке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</si>
  <si>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</si>
  <si>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</si>
  <si>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</si>
  <si>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</si>
  <si>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</si>
  <si>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</si>
  <si>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</si>
  <si>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</si>
  <si>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</si>
  <si>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</si>
  <si>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</si>
  <si>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</si>
  <si>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</si>
  <si>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</si>
  <si>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</si>
  <si>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</si>
  <si>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</si>
  <si>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</si>
  <si>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</si>
  <si>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</si>
  <si>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</si>
  <si>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</si>
  <si>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</si>
  <si>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</si>
  <si>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</si>
  <si>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</si>
  <si>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</si>
  <si>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</si>
  <si>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</si>
  <si>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</si>
  <si>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</si>
  <si>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</si>
  <si>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</si>
  <si>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</si>
  <si>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</si>
  <si>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Убыток на одну акцию (тенге)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</si>
  <si>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</si>
  <si>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</si>
  <si>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</si>
  <si>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</si>
  <si>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</si>
  <si>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</si>
  <si>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</si>
  <si>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</si>
  <si>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Инвестиционная недвижимость</t>
  </si>
  <si>
    <t>Нематериальные активы</t>
  </si>
  <si>
    <t>Обязательства, связанные с долгосрочными активами, предназначенными для продажи</t>
  </si>
  <si>
    <t>Списание доли НКА</t>
  </si>
  <si>
    <t>31 марта  2021 года</t>
  </si>
  <si>
    <t>31 декабря 2020 г.</t>
  </si>
  <si>
    <t>Инвестиции</t>
  </si>
  <si>
    <t>Найзабекова Света Мырзахановна</t>
  </si>
  <si>
    <t>Прекращенная деятельность:</t>
  </si>
  <si>
    <t>Прибыль (убыток) за год после налогообложения от прекращенной деятельности</t>
  </si>
  <si>
    <t xml:space="preserve">3 месяца, завершившихся </t>
  </si>
  <si>
    <t>31 марта 2020 г.</t>
  </si>
  <si>
    <t>31 марта 2021 г.</t>
  </si>
  <si>
    <t>Остаток на 1 января 2020г.</t>
  </si>
  <si>
    <t xml:space="preserve">Остаток на 1 января 2021 г. </t>
  </si>
  <si>
    <t xml:space="preserve">Дополнительный капитал </t>
  </si>
  <si>
    <t>Приобретение акций и долей участия</t>
  </si>
  <si>
    <t>Прочие вклады собственников</t>
  </si>
  <si>
    <t>Остаток на 31 марта 2020 г.</t>
  </si>
  <si>
    <t xml:space="preserve">Остаток на  31 марта 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</si>
</sst>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4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167" fontId="3" fillId="0" borderId="0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18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topLeftCell="A27" workbookViewId="0">
      <selection activeCell="K42" sqref="K42"/>
    </sheetView>
  </sheetViews>
  <sheetFormatPr defaultRowHeight="15" x14ac:dyDescent="0.25"/>
  <cols>
    <col min="1" max="1" width="50.85546875" customWidth="1"/>
    <col min="3" max="3" width="17.5703125" customWidth="1"/>
    <col min="4" max="4" width="18.7109375" customWidth="1"/>
    <col min="6" max="6" width="10.140625" bestFit="1" customWidth="1"/>
  </cols>
  <sheetData>
    <row r="1" spans="1:4" x14ac:dyDescent="0.25">
      <c r="A1" s="119" t="s">
        <v>102</v>
      </c>
    </row>
    <row r="3" spans="1:4" x14ac:dyDescent="0.25">
      <c r="A3" s="137" t="s">
        <v>0</v>
      </c>
      <c r="B3" s="139" t="s">
        <v>1</v>
      </c>
      <c r="C3" s="141" t="s">
        <v>140</v>
      </c>
      <c r="D3" s="141" t="s">
        <v>141</v>
      </c>
    </row>
    <row r="4" spans="1:4" ht="15.75" thickBot="1" x14ac:dyDescent="0.3">
      <c r="A4" s="138"/>
      <c r="B4" s="140"/>
      <c r="C4" s="142"/>
      <c r="D4" s="142"/>
    </row>
    <row r="5" spans="1:4" x14ac:dyDescent="0.25">
      <c r="A5" s="6"/>
      <c r="B5" s="7"/>
      <c r="C5" s="47"/>
      <c r="D5" s="8"/>
    </row>
    <row r="6" spans="1:4" x14ac:dyDescent="0.25">
      <c r="A6" s="9" t="s">
        <v>2</v>
      </c>
      <c r="B6" s="7"/>
      <c r="C6" s="47"/>
      <c r="D6" s="8"/>
    </row>
    <row r="7" spans="1:4" x14ac:dyDescent="0.25">
      <c r="A7" s="9"/>
      <c r="B7" s="7"/>
      <c r="C7" s="47"/>
      <c r="D7" s="8"/>
    </row>
    <row r="8" spans="1:4" x14ac:dyDescent="0.25">
      <c r="A8" s="9" t="s">
        <v>3</v>
      </c>
      <c r="B8" s="7"/>
      <c r="C8" s="47"/>
      <c r="D8" s="8"/>
    </row>
    <row r="9" spans="1:4" hidden="1" x14ac:dyDescent="0.25">
      <c r="A9" s="6" t="s">
        <v>4</v>
      </c>
      <c r="B9" s="7">
        <v>5</v>
      </c>
      <c r="C9" s="10">
        <v>0</v>
      </c>
      <c r="D9" s="10">
        <v>0</v>
      </c>
    </row>
    <row r="10" spans="1:4" hidden="1" x14ac:dyDescent="0.25">
      <c r="A10" s="6" t="s">
        <v>5</v>
      </c>
      <c r="B10" s="7">
        <v>6</v>
      </c>
      <c r="C10" s="10">
        <v>0</v>
      </c>
      <c r="D10" s="10">
        <v>0</v>
      </c>
    </row>
    <row r="11" spans="1:4" hidden="1" x14ac:dyDescent="0.25">
      <c r="A11" s="6" t="s">
        <v>6</v>
      </c>
      <c r="B11" s="7">
        <v>7</v>
      </c>
      <c r="C11" s="10">
        <v>0</v>
      </c>
      <c r="D11" s="10">
        <v>0</v>
      </c>
    </row>
    <row r="12" spans="1:4" hidden="1" x14ac:dyDescent="0.25">
      <c r="A12" s="6" t="s">
        <v>136</v>
      </c>
      <c r="B12" s="117"/>
      <c r="C12" s="10">
        <v>0</v>
      </c>
      <c r="D12" s="10">
        <v>0</v>
      </c>
    </row>
    <row r="13" spans="1:4" hidden="1" x14ac:dyDescent="0.25">
      <c r="A13" s="6" t="s">
        <v>137</v>
      </c>
      <c r="B13" s="7">
        <v>8</v>
      </c>
      <c r="C13" s="10">
        <v>0</v>
      </c>
      <c r="D13" s="10">
        <v>0</v>
      </c>
    </row>
    <row r="14" spans="1:4" x14ac:dyDescent="0.25">
      <c r="A14" s="6" t="s">
        <v>142</v>
      </c>
      <c r="B14" s="122"/>
      <c r="C14" s="10">
        <v>186</v>
      </c>
      <c r="D14" s="10">
        <v>6653</v>
      </c>
    </row>
    <row r="15" spans="1:4" x14ac:dyDescent="0.25">
      <c r="A15" s="6" t="s">
        <v>111</v>
      </c>
      <c r="B15" s="7"/>
      <c r="C15" s="10">
        <v>187864647</v>
      </c>
      <c r="D15" s="10">
        <v>187853079</v>
      </c>
    </row>
    <row r="16" spans="1:4" hidden="1" x14ac:dyDescent="0.25">
      <c r="A16" s="6" t="s">
        <v>7</v>
      </c>
      <c r="B16" s="7"/>
      <c r="C16" s="10">
        <v>0</v>
      </c>
      <c r="D16" s="10">
        <v>0</v>
      </c>
    </row>
    <row r="17" spans="1:4" hidden="1" x14ac:dyDescent="0.25">
      <c r="A17" s="6" t="s">
        <v>128</v>
      </c>
      <c r="B17" s="104"/>
      <c r="C17" s="10">
        <v>0</v>
      </c>
      <c r="D17" s="10">
        <v>0</v>
      </c>
    </row>
    <row r="18" spans="1:4" hidden="1" x14ac:dyDescent="0.25">
      <c r="A18" s="6" t="s">
        <v>8</v>
      </c>
      <c r="B18" s="7"/>
      <c r="C18" s="10">
        <v>0</v>
      </c>
      <c r="D18" s="10">
        <v>0</v>
      </c>
    </row>
    <row r="19" spans="1:4" hidden="1" x14ac:dyDescent="0.25">
      <c r="A19" s="6" t="s">
        <v>9</v>
      </c>
      <c r="B19" s="7"/>
      <c r="C19" s="10">
        <v>0</v>
      </c>
      <c r="D19" s="10">
        <v>0</v>
      </c>
    </row>
    <row r="20" spans="1:4" hidden="1" x14ac:dyDescent="0.25">
      <c r="A20" s="6" t="s">
        <v>10</v>
      </c>
      <c r="B20" s="7">
        <v>12</v>
      </c>
      <c r="C20" s="10">
        <v>0</v>
      </c>
      <c r="D20" s="10">
        <v>0</v>
      </c>
    </row>
    <row r="21" spans="1:4" ht="15.75" thickBot="1" x14ac:dyDescent="0.3">
      <c r="A21" s="11"/>
      <c r="B21" s="12"/>
      <c r="C21" s="13"/>
      <c r="D21" s="13"/>
    </row>
    <row r="22" spans="1:4" x14ac:dyDescent="0.25">
      <c r="A22" s="9"/>
      <c r="B22" s="2"/>
      <c r="C22" s="49"/>
      <c r="D22" s="3"/>
    </row>
    <row r="23" spans="1:4" x14ac:dyDescent="0.25">
      <c r="A23" s="9" t="s">
        <v>11</v>
      </c>
      <c r="B23" s="2"/>
      <c r="C23" s="14">
        <f>SUM(C9:C22)</f>
        <v>187864833</v>
      </c>
      <c r="D23" s="14">
        <f>SUM(D9:D22)</f>
        <v>187859732</v>
      </c>
    </row>
    <row r="24" spans="1:4" ht="15.75" thickBot="1" x14ac:dyDescent="0.3">
      <c r="A24" s="15"/>
      <c r="B24" s="16"/>
      <c r="C24" s="50"/>
      <c r="D24" s="4"/>
    </row>
    <row r="25" spans="1:4" x14ac:dyDescent="0.25">
      <c r="A25" s="6"/>
      <c r="B25" s="7"/>
      <c r="C25" s="17"/>
      <c r="D25" s="17"/>
    </row>
    <row r="26" spans="1:4" x14ac:dyDescent="0.25">
      <c r="A26" s="9" t="s">
        <v>12</v>
      </c>
      <c r="B26" s="7"/>
      <c r="C26" s="17"/>
      <c r="D26" s="17"/>
    </row>
    <row r="27" spans="1:4" x14ac:dyDescent="0.25">
      <c r="A27" s="6" t="s">
        <v>13</v>
      </c>
      <c r="B27" s="7"/>
      <c r="C27" s="10">
        <v>5</v>
      </c>
      <c r="D27" s="10">
        <v>5</v>
      </c>
    </row>
    <row r="28" spans="1:4" hidden="1" x14ac:dyDescent="0.25">
      <c r="A28" s="6" t="s">
        <v>14</v>
      </c>
      <c r="B28" s="7"/>
      <c r="C28" s="10">
        <v>0</v>
      </c>
      <c r="D28" s="10">
        <v>0</v>
      </c>
    </row>
    <row r="29" spans="1:4" hidden="1" x14ac:dyDescent="0.25">
      <c r="A29" s="6" t="s">
        <v>15</v>
      </c>
      <c r="B29" s="7">
        <v>14</v>
      </c>
      <c r="C29" s="10">
        <v>0</v>
      </c>
      <c r="D29" s="10">
        <v>0</v>
      </c>
    </row>
    <row r="30" spans="1:4" hidden="1" x14ac:dyDescent="0.25">
      <c r="A30" s="6" t="s">
        <v>16</v>
      </c>
      <c r="B30" s="7"/>
      <c r="C30" s="10">
        <v>0</v>
      </c>
      <c r="D30" s="10">
        <v>0</v>
      </c>
    </row>
    <row r="31" spans="1:4" x14ac:dyDescent="0.25">
      <c r="A31" s="110" t="s">
        <v>129</v>
      </c>
      <c r="B31" s="104"/>
      <c r="C31" s="10">
        <v>596951</v>
      </c>
      <c r="D31" s="10">
        <v>596951</v>
      </c>
    </row>
    <row r="32" spans="1:4" x14ac:dyDescent="0.25">
      <c r="A32" s="6" t="s">
        <v>17</v>
      </c>
      <c r="B32" s="7"/>
      <c r="C32" s="10">
        <v>135524</v>
      </c>
      <c r="D32" s="10">
        <v>135497</v>
      </c>
    </row>
    <row r="33" spans="1:4" x14ac:dyDescent="0.25">
      <c r="A33" s="6" t="s">
        <v>18</v>
      </c>
      <c r="B33" s="7"/>
      <c r="C33" s="10">
        <v>6451</v>
      </c>
      <c r="D33" s="10">
        <v>9251</v>
      </c>
    </row>
    <row r="34" spans="1:4" hidden="1" x14ac:dyDescent="0.25">
      <c r="A34" s="6" t="s">
        <v>19</v>
      </c>
      <c r="B34" s="7"/>
      <c r="C34" s="10">
        <v>0</v>
      </c>
      <c r="D34" s="10">
        <v>0</v>
      </c>
    </row>
    <row r="35" spans="1:4" x14ac:dyDescent="0.25">
      <c r="A35" s="6" t="s">
        <v>20</v>
      </c>
      <c r="B35" s="7"/>
      <c r="C35" s="10">
        <v>7475</v>
      </c>
      <c r="D35" s="10">
        <v>6538</v>
      </c>
    </row>
    <row r="36" spans="1:4" ht="15.75" thickBot="1" x14ac:dyDescent="0.3">
      <c r="A36" s="11"/>
      <c r="B36" s="12"/>
      <c r="C36" s="13"/>
      <c r="D36" s="13"/>
    </row>
    <row r="37" spans="1:4" x14ac:dyDescent="0.25">
      <c r="A37" s="6"/>
      <c r="B37" s="7"/>
      <c r="C37" s="17"/>
      <c r="D37" s="17"/>
    </row>
    <row r="38" spans="1:4" x14ac:dyDescent="0.25">
      <c r="A38" s="9" t="s">
        <v>21</v>
      </c>
      <c r="B38" s="2"/>
      <c r="C38" s="14">
        <f>SUM(C27:C35)</f>
        <v>746406</v>
      </c>
      <c r="D38" s="14">
        <f>SUM(D27:D35)</f>
        <v>748242</v>
      </c>
    </row>
    <row r="39" spans="1:4" x14ac:dyDescent="0.25">
      <c r="A39" s="74" t="s">
        <v>116</v>
      </c>
      <c r="B39" s="73"/>
      <c r="C39" s="10">
        <v>0</v>
      </c>
      <c r="D39" s="10">
        <v>0</v>
      </c>
    </row>
    <row r="40" spans="1:4" ht="15.75" thickBot="1" x14ac:dyDescent="0.3">
      <c r="A40" s="15"/>
      <c r="B40" s="16"/>
      <c r="C40" s="4"/>
      <c r="D40" s="4"/>
    </row>
    <row r="41" spans="1:4" x14ac:dyDescent="0.25">
      <c r="A41" s="9"/>
      <c r="B41" s="2"/>
      <c r="C41" s="3"/>
      <c r="D41" s="3"/>
    </row>
    <row r="42" spans="1:4" x14ac:dyDescent="0.25">
      <c r="A42" s="9" t="s">
        <v>22</v>
      </c>
      <c r="B42" s="2"/>
      <c r="C42" s="14">
        <f>C38+C23+C39</f>
        <v>188611239</v>
      </c>
      <c r="D42" s="14">
        <f>D38+D23+D39</f>
        <v>188607974</v>
      </c>
    </row>
    <row r="43" spans="1:4" ht="15.75" thickBot="1" x14ac:dyDescent="0.3">
      <c r="A43" s="19"/>
      <c r="B43" s="20"/>
      <c r="C43" s="21"/>
      <c r="D43" s="21"/>
    </row>
    <row r="44" spans="1:4" ht="15.75" thickTop="1" x14ac:dyDescent="0.25">
      <c r="A44" s="6"/>
      <c r="B44" s="7"/>
      <c r="C44" s="17"/>
      <c r="D44" s="17"/>
    </row>
    <row r="45" spans="1:4" x14ac:dyDescent="0.25">
      <c r="A45" s="9" t="s">
        <v>23</v>
      </c>
      <c r="B45" s="7"/>
      <c r="C45" s="3"/>
      <c r="D45" s="3"/>
    </row>
    <row r="46" spans="1:4" x14ac:dyDescent="0.25">
      <c r="A46" s="9"/>
      <c r="B46" s="7"/>
      <c r="C46" s="22"/>
      <c r="D46" s="17"/>
    </row>
    <row r="47" spans="1:4" x14ac:dyDescent="0.25">
      <c r="A47" s="6" t="s">
        <v>24</v>
      </c>
      <c r="B47" s="7"/>
      <c r="C47" s="10">
        <v>20753586</v>
      </c>
      <c r="D47" s="10">
        <v>20753586</v>
      </c>
    </row>
    <row r="48" spans="1:4" x14ac:dyDescent="0.25">
      <c r="A48" s="6" t="s">
        <v>153</v>
      </c>
      <c r="B48" s="135"/>
      <c r="C48" s="10">
        <f>Ф4!D25</f>
        <v>167286737</v>
      </c>
      <c r="D48" s="10">
        <f>C48</f>
        <v>167286737</v>
      </c>
    </row>
    <row r="49" spans="1:4" x14ac:dyDescent="0.25">
      <c r="A49" s="6" t="s">
        <v>25</v>
      </c>
      <c r="B49" s="7"/>
      <c r="C49" s="10">
        <v>1058765</v>
      </c>
      <c r="D49" s="10">
        <v>1058765</v>
      </c>
    </row>
    <row r="50" spans="1:4" x14ac:dyDescent="0.25">
      <c r="A50" s="6" t="s">
        <v>26</v>
      </c>
      <c r="B50" s="7"/>
      <c r="C50" s="10">
        <v>-547400</v>
      </c>
      <c r="D50" s="10">
        <v>-526145</v>
      </c>
    </row>
    <row r="51" spans="1:4" ht="15.75" thickBot="1" x14ac:dyDescent="0.3">
      <c r="A51" s="11"/>
      <c r="B51" s="12"/>
      <c r="C51" s="13"/>
      <c r="D51" s="13"/>
    </row>
    <row r="52" spans="1:4" x14ac:dyDescent="0.25">
      <c r="A52" s="9" t="s">
        <v>27</v>
      </c>
      <c r="B52" s="2"/>
      <c r="C52" s="45">
        <f>SUM(C47:C51)</f>
        <v>188551688</v>
      </c>
      <c r="D52" s="45">
        <f>SUM(D47:D51)</f>
        <v>188572943</v>
      </c>
    </row>
    <row r="53" spans="1:4" x14ac:dyDescent="0.25">
      <c r="A53" s="6"/>
      <c r="B53" s="7"/>
      <c r="C53" s="23"/>
      <c r="D53" s="17"/>
    </row>
    <row r="54" spans="1:4" x14ac:dyDescent="0.25">
      <c r="A54" s="6" t="s">
        <v>28</v>
      </c>
      <c r="B54" s="7"/>
      <c r="C54" s="10">
        <v>116</v>
      </c>
      <c r="D54" s="10">
        <v>116</v>
      </c>
    </row>
    <row r="55" spans="1:4" ht="15.75" thickBot="1" x14ac:dyDescent="0.3">
      <c r="A55" s="11"/>
      <c r="B55" s="12"/>
      <c r="C55" s="13"/>
      <c r="D55" s="13"/>
    </row>
    <row r="56" spans="1:4" x14ac:dyDescent="0.25">
      <c r="A56" s="6"/>
      <c r="B56" s="7"/>
      <c r="C56" s="49"/>
      <c r="D56" s="3"/>
    </row>
    <row r="57" spans="1:4" x14ac:dyDescent="0.25">
      <c r="A57" s="9" t="s">
        <v>29</v>
      </c>
      <c r="B57" s="2"/>
      <c r="C57" s="14">
        <f>C52+C54</f>
        <v>188551804</v>
      </c>
      <c r="D57" s="14">
        <f>D52+D54</f>
        <v>188573059</v>
      </c>
    </row>
    <row r="58" spans="1:4" ht="15.75" thickBot="1" x14ac:dyDescent="0.3">
      <c r="A58" s="19"/>
      <c r="B58" s="20"/>
      <c r="C58" s="21"/>
      <c r="D58" s="21"/>
    </row>
    <row r="59" spans="1:4" ht="15.75" thickTop="1" x14ac:dyDescent="0.25">
      <c r="A59" s="6"/>
      <c r="B59" s="7"/>
      <c r="C59" s="17"/>
      <c r="D59" s="17"/>
    </row>
    <row r="60" spans="1:4" x14ac:dyDescent="0.25">
      <c r="A60" s="9" t="s">
        <v>30</v>
      </c>
      <c r="B60" s="7"/>
      <c r="C60" s="17"/>
      <c r="D60" s="17"/>
    </row>
    <row r="61" spans="1:4" x14ac:dyDescent="0.25">
      <c r="A61" s="9"/>
      <c r="B61" s="7"/>
      <c r="C61" s="17"/>
      <c r="D61" s="17"/>
    </row>
    <row r="62" spans="1:4" x14ac:dyDescent="0.25">
      <c r="A62" s="9" t="s">
        <v>31</v>
      </c>
      <c r="B62" s="7"/>
      <c r="C62" s="17"/>
      <c r="D62" s="17"/>
    </row>
    <row r="63" spans="1:4" hidden="1" x14ac:dyDescent="0.25">
      <c r="A63" s="6" t="s">
        <v>32</v>
      </c>
      <c r="B63" s="7">
        <v>18</v>
      </c>
      <c r="C63" s="10">
        <v>0</v>
      </c>
      <c r="D63" s="10">
        <v>0</v>
      </c>
    </row>
    <row r="64" spans="1:4" hidden="1" x14ac:dyDescent="0.25">
      <c r="A64" s="6" t="s">
        <v>130</v>
      </c>
      <c r="B64" s="7">
        <v>17</v>
      </c>
      <c r="C64" s="10">
        <v>0</v>
      </c>
      <c r="D64" s="10">
        <v>0</v>
      </c>
    </row>
    <row r="65" spans="1:4" hidden="1" x14ac:dyDescent="0.25">
      <c r="A65" s="6" t="s">
        <v>34</v>
      </c>
      <c r="B65" s="7"/>
      <c r="C65" s="10">
        <v>0</v>
      </c>
      <c r="D65" s="10">
        <v>0</v>
      </c>
    </row>
    <row r="66" spans="1:4" hidden="1" x14ac:dyDescent="0.25">
      <c r="A66" s="6" t="s">
        <v>35</v>
      </c>
      <c r="B66" s="7"/>
      <c r="C66" s="10">
        <v>0</v>
      </c>
      <c r="D66" s="10">
        <v>0</v>
      </c>
    </row>
    <row r="67" spans="1:4" hidden="1" x14ac:dyDescent="0.25">
      <c r="A67" s="6" t="s">
        <v>131</v>
      </c>
      <c r="B67" s="104"/>
      <c r="C67" s="10">
        <v>0</v>
      </c>
      <c r="D67" s="10">
        <v>0</v>
      </c>
    </row>
    <row r="68" spans="1:4" hidden="1" x14ac:dyDescent="0.25">
      <c r="A68" s="6" t="s">
        <v>36</v>
      </c>
      <c r="B68" s="7"/>
      <c r="C68" s="10">
        <v>0</v>
      </c>
      <c r="D68" s="10">
        <v>0</v>
      </c>
    </row>
    <row r="69" spans="1:4" ht="15.75" thickBot="1" x14ac:dyDescent="0.3">
      <c r="A69" s="11"/>
      <c r="B69" s="12"/>
      <c r="C69" s="13"/>
      <c r="D69" s="13"/>
    </row>
    <row r="70" spans="1:4" x14ac:dyDescent="0.25">
      <c r="A70" s="9"/>
      <c r="B70" s="7"/>
      <c r="C70" s="49"/>
      <c r="D70" s="3"/>
    </row>
    <row r="71" spans="1:4" x14ac:dyDescent="0.25">
      <c r="A71" s="9" t="s">
        <v>37</v>
      </c>
      <c r="B71" s="17"/>
      <c r="C71" s="14">
        <f>SUM(C63:C70)</f>
        <v>0</v>
      </c>
      <c r="D71" s="14">
        <f>SUM(D63:D70)</f>
        <v>0</v>
      </c>
    </row>
    <row r="72" spans="1:4" ht="15.75" thickBot="1" x14ac:dyDescent="0.3">
      <c r="A72" s="15"/>
      <c r="B72" s="12"/>
      <c r="C72" s="50"/>
      <c r="D72" s="4"/>
    </row>
    <row r="73" spans="1:4" x14ac:dyDescent="0.25">
      <c r="A73" s="6"/>
      <c r="B73" s="7"/>
      <c r="C73" s="17"/>
      <c r="D73" s="17"/>
    </row>
    <row r="74" spans="1:4" x14ac:dyDescent="0.25">
      <c r="A74" s="9" t="s">
        <v>38</v>
      </c>
      <c r="B74" s="7"/>
      <c r="C74" s="17"/>
      <c r="D74" s="17"/>
    </row>
    <row r="75" spans="1:4" x14ac:dyDescent="0.25">
      <c r="A75" s="6" t="s">
        <v>33</v>
      </c>
      <c r="B75" s="7"/>
      <c r="C75" s="10">
        <v>53500</v>
      </c>
      <c r="D75" s="10">
        <v>33500</v>
      </c>
    </row>
    <row r="76" spans="1:4" x14ac:dyDescent="0.25">
      <c r="A76" s="6" t="s">
        <v>39</v>
      </c>
      <c r="B76" s="7"/>
      <c r="C76" s="10">
        <v>5932</v>
      </c>
      <c r="D76" s="10">
        <v>1412</v>
      </c>
    </row>
    <row r="77" spans="1:4" hidden="1" x14ac:dyDescent="0.25">
      <c r="A77" s="6" t="s">
        <v>40</v>
      </c>
      <c r="B77" s="7"/>
      <c r="C77" s="10">
        <v>0</v>
      </c>
      <c r="D77" s="10">
        <v>0</v>
      </c>
    </row>
    <row r="78" spans="1:4" hidden="1" x14ac:dyDescent="0.25">
      <c r="A78" s="6" t="s">
        <v>41</v>
      </c>
      <c r="B78" s="7"/>
      <c r="C78" s="10">
        <v>0</v>
      </c>
      <c r="D78" s="10">
        <v>0</v>
      </c>
    </row>
    <row r="79" spans="1:4" x14ac:dyDescent="0.25">
      <c r="A79" s="6" t="s">
        <v>42</v>
      </c>
      <c r="B79" s="7"/>
      <c r="C79" s="10">
        <v>3</v>
      </c>
      <c r="D79" s="10">
        <v>3</v>
      </c>
    </row>
    <row r="80" spans="1:4" ht="23.25" thickBot="1" x14ac:dyDescent="0.3">
      <c r="A80" s="11" t="s">
        <v>138</v>
      </c>
      <c r="B80" s="12"/>
      <c r="C80" s="13"/>
      <c r="D80" s="120">
        <v>0</v>
      </c>
    </row>
    <row r="81" spans="1:7" x14ac:dyDescent="0.25">
      <c r="A81" s="6"/>
      <c r="B81" s="7"/>
      <c r="C81" s="49"/>
      <c r="D81" s="3"/>
    </row>
    <row r="82" spans="1:7" x14ac:dyDescent="0.25">
      <c r="A82" s="9" t="s">
        <v>43</v>
      </c>
      <c r="B82" s="7"/>
      <c r="C82" s="14">
        <f>SUM(C75:C80)</f>
        <v>59435</v>
      </c>
      <c r="D82" s="14">
        <f>SUM(D75:D80)</f>
        <v>34915</v>
      </c>
    </row>
    <row r="83" spans="1:7" ht="15.75" thickBot="1" x14ac:dyDescent="0.3">
      <c r="A83" s="15"/>
      <c r="B83" s="12"/>
      <c r="C83" s="24"/>
      <c r="D83" s="4"/>
    </row>
    <row r="84" spans="1:7" x14ac:dyDescent="0.25">
      <c r="A84" s="6"/>
      <c r="B84" s="2"/>
      <c r="C84" s="25"/>
      <c r="D84" s="3"/>
    </row>
    <row r="85" spans="1:7" x14ac:dyDescent="0.25">
      <c r="A85" s="9" t="s">
        <v>44</v>
      </c>
      <c r="B85" s="2"/>
      <c r="C85" s="14">
        <f>C82+C71</f>
        <v>59435</v>
      </c>
      <c r="D85" s="14">
        <f>D82+D71</f>
        <v>34915</v>
      </c>
      <c r="F85" s="53"/>
    </row>
    <row r="86" spans="1:7" ht="15.75" thickBot="1" x14ac:dyDescent="0.3">
      <c r="A86" s="19"/>
      <c r="B86" s="20"/>
      <c r="C86" s="26"/>
      <c r="D86" s="26"/>
    </row>
    <row r="87" spans="1:7" ht="15.75" thickTop="1" x14ac:dyDescent="0.25">
      <c r="A87" s="9"/>
      <c r="B87" s="2"/>
      <c r="C87" s="25"/>
      <c r="D87" s="25"/>
    </row>
    <row r="88" spans="1:7" ht="15.75" thickBot="1" x14ac:dyDescent="0.3">
      <c r="A88" s="19" t="s">
        <v>45</v>
      </c>
      <c r="B88" s="20"/>
      <c r="C88" s="27">
        <f>C85+C57</f>
        <v>188611239</v>
      </c>
      <c r="D88" s="27">
        <f>D85+D57</f>
        <v>188607974</v>
      </c>
      <c r="F88" s="53"/>
      <c r="G88" s="53"/>
    </row>
    <row r="89" spans="1:7" s="107" customFormat="1" ht="20.25" customHeight="1" thickTop="1" x14ac:dyDescent="0.25">
      <c r="A89" s="106"/>
      <c r="B89" s="102"/>
      <c r="C89" s="103">
        <v>0</v>
      </c>
      <c r="D89" s="103"/>
      <c r="F89" s="108"/>
      <c r="G89" s="108"/>
    </row>
    <row r="90" spans="1:7" s="107" customFormat="1" ht="15.75" thickBot="1" x14ac:dyDescent="0.3">
      <c r="A90" s="109" t="s">
        <v>46</v>
      </c>
      <c r="B90" s="12"/>
      <c r="C90" s="112">
        <v>186896.09251639724</v>
      </c>
      <c r="D90" s="112">
        <v>186917.1598806176</v>
      </c>
      <c r="F90" s="108"/>
      <c r="G90" s="108"/>
    </row>
    <row r="91" spans="1:7" x14ac:dyDescent="0.25">
      <c r="A91" s="9"/>
      <c r="B91" s="2"/>
      <c r="C91" s="111">
        <f>C88-C42</f>
        <v>0</v>
      </c>
      <c r="D91" s="111">
        <f>D88-D42</f>
        <v>0</v>
      </c>
    </row>
    <row r="92" spans="1:7" x14ac:dyDescent="0.25">
      <c r="A92" s="28"/>
      <c r="B92" s="2"/>
      <c r="C92" s="25"/>
      <c r="D92" s="25"/>
    </row>
    <row r="93" spans="1:7" x14ac:dyDescent="0.25">
      <c r="A93" s="28"/>
      <c r="B93" s="2"/>
      <c r="C93" s="25"/>
      <c r="D93" s="25"/>
    </row>
    <row r="94" spans="1:7" ht="15.75" thickBot="1" x14ac:dyDescent="0.3"/>
    <row r="95" spans="1:7" ht="22.5" customHeight="1" x14ac:dyDescent="0.25">
      <c r="A95" s="29" t="s">
        <v>143</v>
      </c>
      <c r="B95" s="136"/>
    </row>
    <row r="96" spans="1:7" x14ac:dyDescent="0.25">
      <c r="A96" s="101" t="s">
        <v>47</v>
      </c>
      <c r="B96" s="136"/>
    </row>
    <row r="97" spans="1:1" x14ac:dyDescent="0.25">
      <c r="A97" s="5"/>
    </row>
    <row r="98" spans="1:1" ht="15.75" thickBot="1" x14ac:dyDescent="0.3"/>
    <row r="99" spans="1:1" x14ac:dyDescent="0.25">
      <c r="A99" s="29" t="s">
        <v>133</v>
      </c>
    </row>
    <row r="100" spans="1:1" x14ac:dyDescent="0.25">
      <c r="A100" s="113" t="s">
        <v>134</v>
      </c>
    </row>
  </sheetData>
  <mergeCells count="5">
    <mergeCell ref="B95:B96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3"/>
  <sheetViews>
    <sheetView workbookViewId="0">
      <selection activeCell="D70" sqref="D70"/>
    </sheetView>
  </sheetViews>
  <sheetFormatPr defaultRowHeight="15" x14ac:dyDescent="0.25"/>
  <cols>
    <col min="1" max="1" width="44.140625" customWidth="1"/>
    <col min="3" max="3" width="21.140625" customWidth="1"/>
    <col min="4" max="4" width="21" customWidth="1"/>
  </cols>
  <sheetData>
    <row r="1" spans="1:4" x14ac:dyDescent="0.25">
      <c r="A1" s="42" t="s">
        <v>103</v>
      </c>
    </row>
    <row r="3" spans="1:4" ht="22.5" x14ac:dyDescent="0.25">
      <c r="A3" s="144" t="s">
        <v>0</v>
      </c>
      <c r="B3" s="139" t="s">
        <v>1</v>
      </c>
      <c r="C3" s="49" t="s">
        <v>146</v>
      </c>
      <c r="D3" s="118" t="s">
        <v>146</v>
      </c>
    </row>
    <row r="4" spans="1:4" ht="15.75" thickBot="1" x14ac:dyDescent="0.3">
      <c r="A4" s="145"/>
      <c r="B4" s="140"/>
      <c r="C4" s="125" t="s">
        <v>148</v>
      </c>
      <c r="D4" s="116" t="s">
        <v>147</v>
      </c>
    </row>
    <row r="5" spans="1:4" x14ac:dyDescent="0.25">
      <c r="A5" s="6"/>
      <c r="B5" s="46"/>
      <c r="C5" s="49"/>
      <c r="D5" s="49"/>
    </row>
    <row r="6" spans="1:4" x14ac:dyDescent="0.25">
      <c r="A6" s="6" t="s">
        <v>48</v>
      </c>
      <c r="B6" s="46"/>
      <c r="C6" s="43">
        <v>0</v>
      </c>
      <c r="D6" s="43">
        <v>0</v>
      </c>
    </row>
    <row r="7" spans="1:4" x14ac:dyDescent="0.25">
      <c r="A7" s="6" t="s">
        <v>49</v>
      </c>
      <c r="B7" s="46"/>
      <c r="C7" s="43">
        <v>0</v>
      </c>
      <c r="D7" s="43">
        <v>0</v>
      </c>
    </row>
    <row r="8" spans="1:4" ht="15.75" thickBot="1" x14ac:dyDescent="0.3">
      <c r="A8" s="11"/>
      <c r="B8" s="12"/>
      <c r="C8" s="50"/>
      <c r="D8" s="50"/>
    </row>
    <row r="9" spans="1:4" x14ac:dyDescent="0.25">
      <c r="A9" s="52"/>
      <c r="B9" s="48"/>
      <c r="C9" s="49"/>
      <c r="D9" s="49"/>
    </row>
    <row r="10" spans="1:4" x14ac:dyDescent="0.25">
      <c r="A10" s="146" t="s">
        <v>50</v>
      </c>
      <c r="B10" s="139"/>
      <c r="C10" s="143">
        <f>SUM(C6:C9)</f>
        <v>0</v>
      </c>
      <c r="D10" s="143">
        <f>SUM(D6:D9)</f>
        <v>0</v>
      </c>
    </row>
    <row r="11" spans="1:4" x14ac:dyDescent="0.25">
      <c r="A11" s="146"/>
      <c r="B11" s="139"/>
      <c r="C11" s="143"/>
      <c r="D11" s="143"/>
    </row>
    <row r="12" spans="1:4" x14ac:dyDescent="0.25">
      <c r="A12" s="6" t="s">
        <v>51</v>
      </c>
      <c r="B12" s="46"/>
      <c r="C12" s="43">
        <v>0</v>
      </c>
      <c r="D12" s="43">
        <v>-4.5474735088646412E-12</v>
      </c>
    </row>
    <row r="13" spans="1:4" x14ac:dyDescent="0.25">
      <c r="A13" s="6" t="s">
        <v>52</v>
      </c>
      <c r="B13" s="46"/>
      <c r="C13" s="43">
        <v>-21454.1</v>
      </c>
      <c r="D13" s="43">
        <v>-5420.9999999999709</v>
      </c>
    </row>
    <row r="14" spans="1:4" x14ac:dyDescent="0.25">
      <c r="A14" s="6" t="s">
        <v>53</v>
      </c>
      <c r="B14" s="46"/>
      <c r="C14" s="43">
        <v>0</v>
      </c>
      <c r="D14" s="43">
        <v>0</v>
      </c>
    </row>
    <row r="15" spans="1:4" x14ac:dyDescent="0.25">
      <c r="A15" s="6" t="s">
        <v>54</v>
      </c>
      <c r="B15" s="46"/>
      <c r="C15" s="43">
        <v>7.73070496506989E-12</v>
      </c>
      <c r="D15" s="43">
        <v>0</v>
      </c>
    </row>
    <row r="16" spans="1:4" ht="15.75" thickBot="1" x14ac:dyDescent="0.3">
      <c r="A16" s="11"/>
      <c r="B16" s="12"/>
      <c r="C16" s="50"/>
      <c r="D16" s="50"/>
    </row>
    <row r="17" spans="1:4" x14ac:dyDescent="0.25">
      <c r="A17" s="52"/>
      <c r="B17" s="48"/>
      <c r="C17" s="49"/>
      <c r="D17" s="49"/>
    </row>
    <row r="18" spans="1:4" x14ac:dyDescent="0.25">
      <c r="A18" s="52" t="s">
        <v>55</v>
      </c>
      <c r="B18" s="48"/>
      <c r="C18" s="45">
        <f>SUM(C10:C17)</f>
        <v>-21454.099999999991</v>
      </c>
      <c r="D18" s="45">
        <f t="shared" ref="D18" si="0">SUM(D10:D17)</f>
        <v>-5420.9999999999754</v>
      </c>
    </row>
    <row r="19" spans="1:4" x14ac:dyDescent="0.25">
      <c r="A19" s="6"/>
      <c r="B19" s="46"/>
      <c r="C19" s="49"/>
      <c r="D19" s="49"/>
    </row>
    <row r="20" spans="1:4" x14ac:dyDescent="0.25">
      <c r="A20" s="6" t="s">
        <v>56</v>
      </c>
      <c r="B20" s="46"/>
      <c r="C20" s="43">
        <v>183</v>
      </c>
      <c r="D20" s="43">
        <v>833.00000000001455</v>
      </c>
    </row>
    <row r="21" spans="1:4" x14ac:dyDescent="0.25">
      <c r="A21" s="6" t="s">
        <v>57</v>
      </c>
      <c r="B21" s="46"/>
      <c r="C21" s="43">
        <v>16</v>
      </c>
      <c r="D21" s="43">
        <v>-0.99999999994179234</v>
      </c>
    </row>
    <row r="22" spans="1:4" x14ac:dyDescent="0.25">
      <c r="A22" s="6" t="s">
        <v>106</v>
      </c>
      <c r="B22" s="46"/>
      <c r="C22" s="43">
        <v>-2.9103830456733704E-11</v>
      </c>
      <c r="D22" s="43">
        <v>0</v>
      </c>
    </row>
    <row r="23" spans="1:4" ht="15.75" thickBot="1" x14ac:dyDescent="0.3">
      <c r="A23" s="11"/>
      <c r="B23" s="12"/>
      <c r="C23" s="50"/>
      <c r="D23" s="50"/>
    </row>
    <row r="24" spans="1:4" x14ac:dyDescent="0.25">
      <c r="A24" s="52"/>
      <c r="B24" s="48"/>
      <c r="C24" s="49"/>
      <c r="D24" s="49"/>
    </row>
    <row r="25" spans="1:4" x14ac:dyDescent="0.25">
      <c r="A25" s="52" t="s">
        <v>67</v>
      </c>
      <c r="B25" s="48"/>
      <c r="C25" s="45">
        <f>SUM(C18:C23)</f>
        <v>-21255.10000000002</v>
      </c>
      <c r="D25" s="45">
        <f>SUM(D18:D23)</f>
        <v>-4588.9999999999027</v>
      </c>
    </row>
    <row r="26" spans="1:4" x14ac:dyDescent="0.25">
      <c r="A26" s="6"/>
      <c r="B26" s="46"/>
      <c r="C26" s="49"/>
      <c r="D26" s="49"/>
    </row>
    <row r="27" spans="1:4" x14ac:dyDescent="0.25">
      <c r="A27" s="47" t="s">
        <v>58</v>
      </c>
      <c r="B27" s="46"/>
      <c r="C27" s="43">
        <v>0</v>
      </c>
      <c r="D27" s="43">
        <v>0</v>
      </c>
    </row>
    <row r="28" spans="1:4" ht="15.75" thickBot="1" x14ac:dyDescent="0.3">
      <c r="A28" s="11"/>
      <c r="B28" s="12"/>
      <c r="C28" s="50"/>
      <c r="D28" s="50"/>
    </row>
    <row r="29" spans="1:4" x14ac:dyDescent="0.25">
      <c r="A29" s="6"/>
      <c r="B29" s="46"/>
      <c r="C29" s="49"/>
      <c r="D29" s="49"/>
    </row>
    <row r="30" spans="1:4" x14ac:dyDescent="0.25">
      <c r="A30" s="52" t="s">
        <v>64</v>
      </c>
      <c r="B30" s="48"/>
      <c r="C30" s="45">
        <f>C27+C25</f>
        <v>-21255.10000000002</v>
      </c>
      <c r="D30" s="45">
        <f>D27+D25</f>
        <v>-4588.9999999999027</v>
      </c>
    </row>
    <row r="31" spans="1:4" x14ac:dyDescent="0.25">
      <c r="A31" s="126"/>
      <c r="B31" s="123"/>
      <c r="C31" s="45"/>
      <c r="D31" s="45"/>
    </row>
    <row r="32" spans="1:4" x14ac:dyDescent="0.25">
      <c r="A32" s="126" t="s">
        <v>144</v>
      </c>
      <c r="B32" s="123"/>
      <c r="C32" s="45"/>
      <c r="D32" s="45"/>
    </row>
    <row r="33" spans="1:4" ht="25.5" x14ac:dyDescent="0.25">
      <c r="A33" s="128" t="s">
        <v>145</v>
      </c>
      <c r="B33" s="123"/>
      <c r="C33" s="43">
        <v>0</v>
      </c>
      <c r="D33" s="43">
        <v>-127809.60000000001</v>
      </c>
    </row>
    <row r="34" spans="1:4" x14ac:dyDescent="0.25">
      <c r="A34" s="126"/>
      <c r="B34" s="123"/>
      <c r="C34" s="45"/>
      <c r="D34" s="45"/>
    </row>
    <row r="35" spans="1:4" x14ac:dyDescent="0.25">
      <c r="A35" s="126" t="s">
        <v>64</v>
      </c>
      <c r="B35" s="123"/>
      <c r="C35" s="45">
        <f>C30+C33</f>
        <v>-21255.10000000002</v>
      </c>
      <c r="D35" s="45">
        <f>D30+D33</f>
        <v>-132398.59999999992</v>
      </c>
    </row>
    <row r="36" spans="1:4" ht="15.75" thickBot="1" x14ac:dyDescent="0.3">
      <c r="A36" s="30"/>
      <c r="B36" s="51"/>
      <c r="C36" s="21"/>
      <c r="D36" s="21"/>
    </row>
    <row r="37" spans="1:4" ht="15.75" thickTop="1" x14ac:dyDescent="0.25">
      <c r="A37" s="6"/>
      <c r="B37" s="46"/>
      <c r="C37" s="49"/>
      <c r="D37" s="49"/>
    </row>
    <row r="38" spans="1:4" x14ac:dyDescent="0.25">
      <c r="A38" s="31" t="s">
        <v>59</v>
      </c>
      <c r="B38" s="46"/>
      <c r="C38" s="49"/>
      <c r="D38" s="49"/>
    </row>
    <row r="39" spans="1:4" ht="15.75" thickBot="1" x14ac:dyDescent="0.3">
      <c r="A39" s="11"/>
      <c r="B39" s="12"/>
      <c r="C39" s="50"/>
      <c r="D39" s="50"/>
    </row>
    <row r="40" spans="1:4" x14ac:dyDescent="0.25">
      <c r="A40" s="6"/>
      <c r="B40" s="46"/>
      <c r="C40" s="49"/>
      <c r="D40" s="49"/>
    </row>
    <row r="41" spans="1:4" x14ac:dyDescent="0.25">
      <c r="A41" s="52" t="s">
        <v>107</v>
      </c>
      <c r="B41" s="48"/>
      <c r="C41" s="45">
        <f>C35</f>
        <v>-21255.10000000002</v>
      </c>
      <c r="D41" s="45">
        <f>D35</f>
        <v>-132398.59999999992</v>
      </c>
    </row>
    <row r="42" spans="1:4" ht="15.75" thickBot="1" x14ac:dyDescent="0.3">
      <c r="A42" s="30"/>
      <c r="B42" s="51"/>
      <c r="C42" s="21"/>
      <c r="D42" s="21"/>
    </row>
    <row r="43" spans="1:4" ht="15.75" thickTop="1" x14ac:dyDescent="0.25">
      <c r="A43" s="6"/>
      <c r="B43" s="46"/>
      <c r="C43" s="49"/>
      <c r="D43" s="49"/>
    </row>
    <row r="44" spans="1:4" x14ac:dyDescent="0.25">
      <c r="A44" s="52" t="s">
        <v>108</v>
      </c>
      <c r="B44" s="48"/>
      <c r="C44" s="49"/>
      <c r="D44" s="49"/>
    </row>
    <row r="45" spans="1:4" x14ac:dyDescent="0.25">
      <c r="A45" s="6" t="s">
        <v>60</v>
      </c>
      <c r="B45" s="46"/>
      <c r="C45" s="43">
        <f>C41-C46</f>
        <v>-21255.10000000002</v>
      </c>
      <c r="D45" s="43">
        <f>D41-D46</f>
        <v>-132398.59999999992</v>
      </c>
    </row>
    <row r="46" spans="1:4" x14ac:dyDescent="0.25">
      <c r="A46" s="6" t="s">
        <v>61</v>
      </c>
      <c r="B46" s="46"/>
      <c r="C46" s="43">
        <v>0</v>
      </c>
      <c r="D46" s="43">
        <v>0</v>
      </c>
    </row>
    <row r="47" spans="1:4" ht="15.75" thickBot="1" x14ac:dyDescent="0.3">
      <c r="A47" s="11"/>
      <c r="B47" s="12"/>
      <c r="C47" s="50"/>
      <c r="D47" s="50"/>
    </row>
    <row r="48" spans="1:4" x14ac:dyDescent="0.25">
      <c r="A48" s="6"/>
      <c r="B48" s="46"/>
      <c r="C48" s="49"/>
      <c r="D48" s="49"/>
    </row>
    <row r="49" spans="1:4" x14ac:dyDescent="0.25">
      <c r="A49" s="52" t="s">
        <v>64</v>
      </c>
      <c r="B49" s="48"/>
      <c r="C49" s="45">
        <f>C41</f>
        <v>-21255.10000000002</v>
      </c>
      <c r="D49" s="45">
        <f>D41</f>
        <v>-132398.59999999992</v>
      </c>
    </row>
    <row r="50" spans="1:4" ht="15.75" thickBot="1" x14ac:dyDescent="0.3">
      <c r="A50" s="30"/>
      <c r="B50" s="51"/>
      <c r="C50" s="21"/>
      <c r="D50" s="21"/>
    </row>
    <row r="51" spans="1:4" ht="15.75" thickTop="1" x14ac:dyDescent="0.25">
      <c r="A51" s="6"/>
      <c r="B51" s="46"/>
      <c r="C51" s="49"/>
      <c r="D51" s="49"/>
    </row>
    <row r="52" spans="1:4" x14ac:dyDescent="0.25">
      <c r="A52" s="52" t="s">
        <v>109</v>
      </c>
      <c r="B52" s="48"/>
      <c r="C52" s="49"/>
      <c r="D52" s="49"/>
    </row>
    <row r="53" spans="1:4" x14ac:dyDescent="0.25">
      <c r="A53" s="6" t="s">
        <v>60</v>
      </c>
      <c r="B53" s="46"/>
      <c r="C53" s="43">
        <f>C45</f>
        <v>-21255.10000000002</v>
      </c>
      <c r="D53" s="43">
        <f t="shared" ref="D53:D54" si="1">D45</f>
        <v>-132398.59999999992</v>
      </c>
    </row>
    <row r="54" spans="1:4" x14ac:dyDescent="0.25">
      <c r="A54" s="6" t="s">
        <v>61</v>
      </c>
      <c r="B54" s="46"/>
      <c r="C54" s="43">
        <f t="shared" ref="C54" si="2">C46</f>
        <v>0</v>
      </c>
      <c r="D54" s="43">
        <f t="shared" si="1"/>
        <v>0</v>
      </c>
    </row>
    <row r="55" spans="1:4" ht="15.75" thickBot="1" x14ac:dyDescent="0.3">
      <c r="A55" s="11"/>
      <c r="B55" s="12"/>
      <c r="C55" s="13"/>
      <c r="D55" s="13"/>
    </row>
    <row r="56" spans="1:4" x14ac:dyDescent="0.25">
      <c r="A56" s="6"/>
      <c r="B56" s="46"/>
      <c r="C56" s="17"/>
      <c r="D56" s="49"/>
    </row>
    <row r="57" spans="1:4" x14ac:dyDescent="0.25">
      <c r="A57" s="52" t="s">
        <v>110</v>
      </c>
      <c r="B57" s="48"/>
      <c r="C57" s="45">
        <f>C53+C54</f>
        <v>-21255.10000000002</v>
      </c>
      <c r="D57" s="45">
        <f>D53+D54</f>
        <v>-132398.59999999992</v>
      </c>
    </row>
    <row r="58" spans="1:4" ht="15.75" thickBot="1" x14ac:dyDescent="0.3">
      <c r="A58" s="55"/>
      <c r="B58" s="1"/>
      <c r="C58" s="1"/>
      <c r="D58" s="1"/>
    </row>
    <row r="59" spans="1:4" x14ac:dyDescent="0.25">
      <c r="A59" s="28"/>
    </row>
    <row r="60" spans="1:4" ht="22.5" x14ac:dyDescent="0.25">
      <c r="A60" s="6" t="s">
        <v>117</v>
      </c>
      <c r="C60" s="43">
        <v>1008859</v>
      </c>
      <c r="D60" s="43">
        <v>1008859</v>
      </c>
    </row>
    <row r="61" spans="1:4" x14ac:dyDescent="0.25">
      <c r="A61" s="28"/>
    </row>
    <row r="62" spans="1:4" x14ac:dyDescent="0.25">
      <c r="A62" s="28" t="s">
        <v>127</v>
      </c>
      <c r="C62" s="99">
        <f>C53/C60*1000</f>
        <v>-21.068454561043733</v>
      </c>
      <c r="D62" s="99">
        <f>D53/D60*1000</f>
        <v>-131.23598044920047</v>
      </c>
    </row>
    <row r="63" spans="1:4" x14ac:dyDescent="0.25">
      <c r="A63" s="28"/>
    </row>
    <row r="64" spans="1:4" x14ac:dyDescent="0.25">
      <c r="A64" s="28"/>
    </row>
    <row r="65" spans="1:2" x14ac:dyDescent="0.25">
      <c r="A65" s="28"/>
    </row>
    <row r="66" spans="1:2" x14ac:dyDescent="0.25">
      <c r="A66" s="28"/>
    </row>
    <row r="67" spans="1:2" ht="15.75" thickBot="1" x14ac:dyDescent="0.3">
      <c r="A67" s="33"/>
    </row>
    <row r="68" spans="1:2" ht="15" customHeight="1" x14ac:dyDescent="0.25">
      <c r="A68" s="29" t="s">
        <v>143</v>
      </c>
      <c r="B68" s="136"/>
    </row>
    <row r="69" spans="1:2" x14ac:dyDescent="0.25">
      <c r="A69" s="7" t="s">
        <v>47</v>
      </c>
      <c r="B69" s="136"/>
    </row>
    <row r="70" spans="1:2" x14ac:dyDescent="0.25">
      <c r="A70" s="5"/>
    </row>
    <row r="71" spans="1:2" ht="15.75" thickBot="1" x14ac:dyDescent="0.3"/>
    <row r="72" spans="1:2" x14ac:dyDescent="0.25">
      <c r="A72" s="29" t="s">
        <v>133</v>
      </c>
    </row>
    <row r="73" spans="1:2" x14ac:dyDescent="0.25">
      <c r="A73" s="113" t="s">
        <v>134</v>
      </c>
    </row>
  </sheetData>
  <mergeCells count="7">
    <mergeCell ref="C10:C11"/>
    <mergeCell ref="D10:D11"/>
    <mergeCell ref="A3:A4"/>
    <mergeCell ref="B3:B4"/>
    <mergeCell ref="B68:B69"/>
    <mergeCell ref="A10:A11"/>
    <mergeCell ref="B10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M27" sqref="M27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97" bestFit="1" customWidth="1"/>
    <col min="7" max="8" width="12.85546875" style="97" customWidth="1"/>
    <col min="10" max="10" width="10.28515625" bestFit="1" customWidth="1"/>
  </cols>
  <sheetData>
    <row r="2" spans="2:10" x14ac:dyDescent="0.25">
      <c r="B2" t="s">
        <v>118</v>
      </c>
    </row>
    <row r="3" spans="2:10" x14ac:dyDescent="0.25">
      <c r="C3" t="s">
        <v>119</v>
      </c>
      <c r="E3" t="s">
        <v>124</v>
      </c>
      <c r="F3" s="97" t="s">
        <v>120</v>
      </c>
      <c r="G3" s="97" t="s">
        <v>122</v>
      </c>
      <c r="H3" s="97" t="s">
        <v>123</v>
      </c>
      <c r="I3" t="s">
        <v>121</v>
      </c>
    </row>
    <row r="4" spans="2:10" x14ac:dyDescent="0.25">
      <c r="C4" s="96">
        <v>43101</v>
      </c>
      <c r="D4" s="96"/>
      <c r="E4" s="96" t="s">
        <v>125</v>
      </c>
      <c r="F4" s="97">
        <v>999859</v>
      </c>
      <c r="G4" s="97">
        <f>C5-C4</f>
        <v>70</v>
      </c>
      <c r="H4" s="97">
        <v>270</v>
      </c>
      <c r="I4" s="100">
        <f>G4/H4</f>
        <v>0.25925925925925924</v>
      </c>
      <c r="J4" s="98">
        <f>F4*I4</f>
        <v>259222.70370370368</v>
      </c>
    </row>
    <row r="5" spans="2:10" x14ac:dyDescent="0.25">
      <c r="C5" s="96">
        <v>43171</v>
      </c>
      <c r="D5" s="96"/>
      <c r="E5" s="96" t="s">
        <v>126</v>
      </c>
      <c r="F5" s="97">
        <v>1007889</v>
      </c>
      <c r="G5" s="97">
        <f>H5-G4</f>
        <v>200</v>
      </c>
      <c r="H5" s="97">
        <v>270</v>
      </c>
      <c r="I5" s="100">
        <f t="shared" ref="I5" si="0">G5/H5</f>
        <v>0.7407407407407407</v>
      </c>
      <c r="J5" s="98">
        <f t="shared" ref="J5" si="1">F5*I5</f>
        <v>746584.44444444438</v>
      </c>
    </row>
    <row r="7" spans="2:10" x14ac:dyDescent="0.25">
      <c r="J7" s="98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topLeftCell="A10" workbookViewId="0">
      <selection activeCell="B31" sqref="B31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11.140625" bestFit="1" customWidth="1"/>
    <col min="8" max="8" width="13.7109375" customWidth="1"/>
    <col min="9" max="9" width="14.140625" customWidth="1"/>
    <col min="10" max="10" width="11" bestFit="1" customWidth="1"/>
    <col min="11" max="11" width="9.42578125" bestFit="1" customWidth="1"/>
    <col min="13" max="13" width="9.42578125" bestFit="1" customWidth="1"/>
  </cols>
  <sheetData>
    <row r="1" spans="1:11" x14ac:dyDescent="0.25">
      <c r="A1" s="42" t="s">
        <v>104</v>
      </c>
    </row>
    <row r="2" spans="1:11" ht="15.75" thickBot="1" x14ac:dyDescent="0.3">
      <c r="A2" s="58"/>
      <c r="B2" s="1"/>
      <c r="C2" s="1"/>
      <c r="D2" s="1"/>
      <c r="E2" s="1"/>
      <c r="F2" s="1"/>
      <c r="G2" s="1"/>
      <c r="H2" s="1"/>
      <c r="I2" s="1"/>
    </row>
    <row r="3" spans="1:11" ht="15.75" thickBot="1" x14ac:dyDescent="0.3">
      <c r="A3" s="58"/>
      <c r="B3" s="1"/>
      <c r="C3" s="1"/>
      <c r="D3" s="1"/>
      <c r="E3" s="1"/>
      <c r="F3" s="1"/>
      <c r="G3" s="1"/>
      <c r="H3" s="1"/>
      <c r="I3" s="1"/>
    </row>
    <row r="4" spans="1:11" ht="15" customHeight="1" x14ac:dyDescent="0.25">
      <c r="A4" s="149" t="s">
        <v>0</v>
      </c>
      <c r="B4" s="147" t="s">
        <v>1</v>
      </c>
      <c r="C4" s="147" t="s">
        <v>24</v>
      </c>
      <c r="D4" s="147" t="s">
        <v>151</v>
      </c>
      <c r="E4" s="147" t="s">
        <v>26</v>
      </c>
      <c r="F4" s="147" t="s">
        <v>25</v>
      </c>
      <c r="G4" s="147" t="s">
        <v>62</v>
      </c>
      <c r="H4" s="147" t="s">
        <v>28</v>
      </c>
      <c r="I4" s="147" t="s">
        <v>63</v>
      </c>
    </row>
    <row r="5" spans="1:11" x14ac:dyDescent="0.25">
      <c r="A5" s="150"/>
      <c r="B5" s="148"/>
      <c r="C5" s="148"/>
      <c r="D5" s="148"/>
      <c r="E5" s="148"/>
      <c r="F5" s="148"/>
      <c r="G5" s="148"/>
      <c r="H5" s="148"/>
      <c r="I5" s="148"/>
    </row>
    <row r="6" spans="1:11" ht="15.75" thickBot="1" x14ac:dyDescent="0.3">
      <c r="A6" s="151"/>
      <c r="B6" s="140"/>
      <c r="C6" s="140"/>
      <c r="D6" s="140"/>
      <c r="E6" s="140"/>
      <c r="F6" s="140"/>
      <c r="G6" s="140"/>
      <c r="H6" s="140"/>
      <c r="I6" s="140"/>
    </row>
    <row r="7" spans="1:11" ht="15.75" thickBot="1" x14ac:dyDescent="0.3">
      <c r="A7" s="132" t="s">
        <v>149</v>
      </c>
      <c r="B7" s="133"/>
      <c r="C7" s="90">
        <v>20753586</v>
      </c>
      <c r="D7" s="90">
        <v>0</v>
      </c>
      <c r="E7" s="90">
        <v>-4828931.0000000112</v>
      </c>
      <c r="F7" s="90">
        <v>1058765</v>
      </c>
      <c r="G7" s="90">
        <v>16983419.999999989</v>
      </c>
      <c r="H7" s="90">
        <v>13171827</v>
      </c>
      <c r="I7" s="90">
        <v>30155246.999999989</v>
      </c>
      <c r="K7" s="79">
        <f>H7+G7-I7</f>
        <v>0</v>
      </c>
    </row>
    <row r="8" spans="1:11" x14ac:dyDescent="0.25">
      <c r="A8" s="54"/>
      <c r="B8" s="80"/>
      <c r="C8" s="81"/>
      <c r="D8" s="81"/>
      <c r="E8" s="81"/>
      <c r="F8" s="81"/>
      <c r="G8" s="81"/>
      <c r="H8" s="78"/>
      <c r="I8" s="81"/>
      <c r="J8" s="79"/>
      <c r="K8" s="79">
        <f t="shared" ref="K8:K16" si="0">H8+G8-I8</f>
        <v>0</v>
      </c>
    </row>
    <row r="9" spans="1:11" x14ac:dyDescent="0.25">
      <c r="A9" s="57" t="s">
        <v>64</v>
      </c>
      <c r="B9" s="82"/>
      <c r="C9" s="83"/>
      <c r="D9" s="83"/>
      <c r="E9" s="43">
        <f>Ф2!D35-H9</f>
        <v>-132398.59999999992</v>
      </c>
      <c r="F9" s="43"/>
      <c r="G9" s="43">
        <f>E9</f>
        <v>-132398.59999999992</v>
      </c>
      <c r="H9" s="69"/>
      <c r="I9" s="43">
        <f>H9+G9</f>
        <v>-132398.59999999992</v>
      </c>
      <c r="J9" s="79">
        <f>I9-Ф2!D57</f>
        <v>0</v>
      </c>
      <c r="K9" s="79">
        <f t="shared" si="0"/>
        <v>0</v>
      </c>
    </row>
    <row r="10" spans="1:11" x14ac:dyDescent="0.25">
      <c r="A10" s="56"/>
      <c r="B10" s="81"/>
      <c r="C10" s="81"/>
      <c r="D10" s="81"/>
      <c r="E10" s="81"/>
      <c r="F10" s="81"/>
      <c r="G10" s="81"/>
      <c r="H10" s="78"/>
      <c r="I10" s="81"/>
      <c r="J10" s="79"/>
      <c r="K10" s="79">
        <f t="shared" si="0"/>
        <v>0</v>
      </c>
    </row>
    <row r="11" spans="1:11" ht="15.75" thickBot="1" x14ac:dyDescent="0.3">
      <c r="A11" s="60" t="s">
        <v>110</v>
      </c>
      <c r="B11" s="84"/>
      <c r="C11" s="85"/>
      <c r="D11" s="85"/>
      <c r="E11" s="71">
        <f>SUM(E9:E10)</f>
        <v>-132398.59999999992</v>
      </c>
      <c r="F11" s="71">
        <f t="shared" ref="F11:I11" si="1">SUM(F9:F10)</f>
        <v>0</v>
      </c>
      <c r="G11" s="71">
        <f t="shared" si="1"/>
        <v>-132398.59999999992</v>
      </c>
      <c r="H11" s="71">
        <f t="shared" si="1"/>
        <v>0</v>
      </c>
      <c r="I11" s="71">
        <f t="shared" si="1"/>
        <v>-132398.59999999992</v>
      </c>
      <c r="J11" s="79"/>
      <c r="K11" s="79">
        <f t="shared" si="0"/>
        <v>0</v>
      </c>
    </row>
    <row r="12" spans="1:11" x14ac:dyDescent="0.25">
      <c r="A12" s="57"/>
      <c r="B12" s="86"/>
      <c r="C12" s="87"/>
      <c r="D12" s="87"/>
      <c r="E12" s="87"/>
      <c r="F12" s="87"/>
      <c r="G12" s="87"/>
      <c r="H12" s="78"/>
      <c r="I12" s="87"/>
      <c r="J12" s="79"/>
      <c r="K12" s="79">
        <f t="shared" si="0"/>
        <v>0</v>
      </c>
    </row>
    <row r="13" spans="1:11" x14ac:dyDescent="0.25">
      <c r="A13" s="57"/>
      <c r="B13" s="80"/>
      <c r="C13" s="81"/>
      <c r="D13" s="81"/>
      <c r="E13" s="81"/>
      <c r="F13" s="43">
        <v>0</v>
      </c>
      <c r="G13" s="43">
        <v>0</v>
      </c>
      <c r="H13" s="78"/>
      <c r="I13" s="45">
        <v>0</v>
      </c>
      <c r="J13" s="79"/>
      <c r="K13" s="79">
        <f t="shared" si="0"/>
        <v>0</v>
      </c>
    </row>
    <row r="14" spans="1:11" x14ac:dyDescent="0.25">
      <c r="A14" s="57" t="s">
        <v>65</v>
      </c>
      <c r="B14" s="88"/>
      <c r="C14" s="81"/>
      <c r="D14" s="81"/>
      <c r="E14" s="81"/>
      <c r="F14" s="81"/>
      <c r="G14" s="82">
        <f>SUM(C14:F14)</f>
        <v>0</v>
      </c>
      <c r="H14" s="87">
        <v>0</v>
      </c>
      <c r="I14" s="45">
        <f>G14+H14</f>
        <v>0</v>
      </c>
      <c r="J14" s="79"/>
      <c r="K14" s="79">
        <f t="shared" si="0"/>
        <v>0</v>
      </c>
    </row>
    <row r="15" spans="1:11" x14ac:dyDescent="0.25">
      <c r="A15" s="57"/>
      <c r="B15" s="88"/>
      <c r="C15" s="82"/>
      <c r="D15" s="82"/>
      <c r="E15" s="82"/>
      <c r="F15" s="82"/>
      <c r="G15" s="82"/>
      <c r="H15" s="78"/>
      <c r="I15" s="82"/>
      <c r="J15" s="79"/>
      <c r="K15" s="79">
        <f t="shared" si="0"/>
        <v>0</v>
      </c>
    </row>
    <row r="16" spans="1:11" ht="15.75" thickBot="1" x14ac:dyDescent="0.3">
      <c r="A16" s="24" t="s">
        <v>154</v>
      </c>
      <c r="B16" s="89"/>
      <c r="C16" s="90">
        <f>C11+C7</f>
        <v>20753586</v>
      </c>
      <c r="D16" s="90">
        <f>D11+D7+D14</f>
        <v>0</v>
      </c>
      <c r="E16" s="90">
        <f>E11+E7</f>
        <v>-4961329.6000000108</v>
      </c>
      <c r="F16" s="90">
        <f>F11+F7</f>
        <v>1058765</v>
      </c>
      <c r="G16" s="90">
        <f>G11+G7</f>
        <v>16851021.399999987</v>
      </c>
      <c r="H16" s="90">
        <f>H11+H7</f>
        <v>13171827</v>
      </c>
      <c r="I16" s="90">
        <f>I11+I7+I14</f>
        <v>30022848.399999987</v>
      </c>
      <c r="J16" s="79"/>
      <c r="K16" s="79">
        <f t="shared" si="0"/>
        <v>0</v>
      </c>
    </row>
    <row r="17" spans="1:11" x14ac:dyDescent="0.25">
      <c r="A17" s="56"/>
      <c r="B17" s="86"/>
      <c r="C17" s="78"/>
      <c r="D17" s="78"/>
      <c r="E17" s="78"/>
      <c r="F17" s="78"/>
      <c r="G17" s="78"/>
      <c r="H17" s="78"/>
      <c r="I17" s="78"/>
      <c r="J17" s="79"/>
      <c r="K17" s="79"/>
    </row>
    <row r="18" spans="1:11" x14ac:dyDescent="0.25">
      <c r="A18" s="56"/>
      <c r="B18" s="86"/>
      <c r="C18" s="78"/>
      <c r="D18" s="78"/>
      <c r="E18" s="78"/>
      <c r="F18" s="78"/>
      <c r="G18" s="78"/>
      <c r="H18" s="78"/>
      <c r="I18" s="78"/>
      <c r="J18" s="79"/>
      <c r="K18" s="79"/>
    </row>
    <row r="19" spans="1:11" x14ac:dyDescent="0.25">
      <c r="A19" s="56"/>
      <c r="B19" s="86"/>
      <c r="C19" s="78"/>
      <c r="D19" s="78"/>
      <c r="E19" s="78"/>
      <c r="F19" s="78"/>
      <c r="G19" s="78"/>
      <c r="H19" s="78"/>
      <c r="I19" s="78"/>
      <c r="J19" s="79"/>
      <c r="K19" s="79"/>
    </row>
    <row r="20" spans="1:11" x14ac:dyDescent="0.25">
      <c r="A20" s="56"/>
      <c r="B20" s="86"/>
    </row>
    <row r="21" spans="1:11" x14ac:dyDescent="0.25">
      <c r="A21" s="56"/>
      <c r="B21" s="86"/>
    </row>
    <row r="22" spans="1:11" x14ac:dyDescent="0.25">
      <c r="A22" s="56"/>
      <c r="B22" s="86"/>
      <c r="C22" s="78"/>
      <c r="D22" s="78"/>
      <c r="E22" s="78"/>
      <c r="F22" s="78"/>
      <c r="G22" s="78"/>
      <c r="H22" s="78"/>
      <c r="I22" s="78"/>
      <c r="J22" s="79"/>
      <c r="K22" s="79"/>
    </row>
    <row r="23" spans="1:11" x14ac:dyDescent="0.25">
      <c r="A23" s="56"/>
      <c r="B23" s="86"/>
      <c r="C23" s="78"/>
      <c r="D23" s="78"/>
      <c r="E23" s="78"/>
      <c r="F23" s="78"/>
      <c r="G23" s="78"/>
      <c r="H23" s="78"/>
      <c r="I23" s="78"/>
      <c r="J23" s="79"/>
      <c r="K23" s="79"/>
    </row>
    <row r="24" spans="1:11" ht="15.75" thickBot="1" x14ac:dyDescent="0.3">
      <c r="A24" s="35"/>
      <c r="B24" s="131"/>
      <c r="C24" s="130"/>
      <c r="D24" s="130"/>
      <c r="E24" s="130"/>
      <c r="F24" s="130"/>
      <c r="G24" s="130"/>
      <c r="H24" s="90"/>
      <c r="I24" s="130"/>
      <c r="J24" s="79"/>
      <c r="K24" s="79"/>
    </row>
    <row r="25" spans="1:11" x14ac:dyDescent="0.25">
      <c r="A25" s="56" t="s">
        <v>150</v>
      </c>
      <c r="B25" s="77"/>
      <c r="C25" s="129">
        <v>20753586</v>
      </c>
      <c r="D25" s="78">
        <v>167286737</v>
      </c>
      <c r="E25" s="78">
        <v>-526145.00000001199</v>
      </c>
      <c r="F25" s="129">
        <v>1058765</v>
      </c>
      <c r="G25" s="78">
        <v>188572943.22159001</v>
      </c>
      <c r="H25" s="78">
        <v>116</v>
      </c>
      <c r="I25" s="79">
        <v>188573059.22159001</v>
      </c>
      <c r="J25" s="79"/>
      <c r="K25" s="79"/>
    </row>
    <row r="26" spans="1:11" x14ac:dyDescent="0.25">
      <c r="A26" s="57"/>
      <c r="B26" s="88"/>
      <c r="C26" s="82"/>
      <c r="D26" s="82"/>
      <c r="E26" s="82"/>
      <c r="F26" s="82"/>
      <c r="G26" s="82"/>
      <c r="H26" s="82"/>
      <c r="I26" s="86"/>
      <c r="J26" s="79"/>
      <c r="K26" s="79"/>
    </row>
    <row r="27" spans="1:11" x14ac:dyDescent="0.25">
      <c r="A27" s="57" t="s">
        <v>64</v>
      </c>
      <c r="B27" s="82"/>
      <c r="C27" s="83"/>
      <c r="D27" s="83"/>
      <c r="E27" s="43">
        <f>Ф2!C45</f>
        <v>-21255.10000000002</v>
      </c>
      <c r="F27" s="43"/>
      <c r="G27" s="43">
        <f>E27</f>
        <v>-21255.10000000002</v>
      </c>
      <c r="H27" s="43">
        <f>Ф2!C54</f>
        <v>0</v>
      </c>
      <c r="I27" s="45">
        <f>H27+G27</f>
        <v>-21255.10000000002</v>
      </c>
      <c r="J27" s="79">
        <f>Ф2!C30-I27</f>
        <v>0</v>
      </c>
      <c r="K27" s="79"/>
    </row>
    <row r="28" spans="1:11" x14ac:dyDescent="0.25">
      <c r="A28" s="61"/>
      <c r="B28" s="91"/>
      <c r="C28" s="91"/>
      <c r="D28" s="91"/>
      <c r="E28" s="91"/>
      <c r="F28" s="91"/>
      <c r="G28" s="91"/>
      <c r="H28" s="92"/>
      <c r="I28" s="93"/>
      <c r="J28" s="79"/>
      <c r="K28" s="79"/>
    </row>
    <row r="29" spans="1:11" ht="15.75" thickBot="1" x14ac:dyDescent="0.3">
      <c r="A29" s="60" t="s">
        <v>110</v>
      </c>
      <c r="B29" s="94"/>
      <c r="C29" s="85"/>
      <c r="D29" s="85"/>
      <c r="E29" s="71">
        <f>E27</f>
        <v>-21255.10000000002</v>
      </c>
      <c r="F29" s="71">
        <f t="shared" ref="F29:I29" si="2">F27</f>
        <v>0</v>
      </c>
      <c r="G29" s="71">
        <f t="shared" si="2"/>
        <v>-21255.10000000002</v>
      </c>
      <c r="H29" s="71">
        <f t="shared" si="2"/>
        <v>0</v>
      </c>
      <c r="I29" s="71">
        <f t="shared" si="2"/>
        <v>-21255.10000000002</v>
      </c>
      <c r="J29" s="79"/>
      <c r="K29" s="79"/>
    </row>
    <row r="30" spans="1:11" x14ac:dyDescent="0.25">
      <c r="A30" s="56"/>
      <c r="B30" s="80"/>
      <c r="C30" s="81"/>
      <c r="D30" s="81"/>
      <c r="E30" s="81"/>
      <c r="F30" s="81"/>
      <c r="G30" s="81"/>
      <c r="H30" s="82"/>
      <c r="I30" s="78"/>
      <c r="J30" s="79"/>
      <c r="K30" s="79"/>
    </row>
    <row r="31" spans="1:11" x14ac:dyDescent="0.25">
      <c r="A31" s="57" t="s">
        <v>65</v>
      </c>
      <c r="B31" s="88"/>
      <c r="C31" s="83"/>
      <c r="D31" s="83"/>
      <c r="E31" s="83"/>
      <c r="F31" s="83"/>
      <c r="G31" s="83"/>
      <c r="H31" s="83"/>
      <c r="I31" s="45">
        <f>H31+G31</f>
        <v>0</v>
      </c>
      <c r="J31" s="79"/>
      <c r="K31" s="79"/>
    </row>
    <row r="32" spans="1:11" x14ac:dyDescent="0.25">
      <c r="A32" s="121" t="s">
        <v>139</v>
      </c>
      <c r="B32" s="88"/>
      <c r="C32" s="83"/>
      <c r="D32" s="83"/>
      <c r="E32" s="83">
        <v>0</v>
      </c>
      <c r="F32" s="83"/>
      <c r="G32" s="82">
        <f>F32</f>
        <v>0</v>
      </c>
      <c r="H32" s="83">
        <f>-E32</f>
        <v>0</v>
      </c>
      <c r="I32" s="45">
        <f>H32+G32</f>
        <v>0</v>
      </c>
      <c r="J32" s="79"/>
      <c r="K32" s="79"/>
    </row>
    <row r="33" spans="1:11" x14ac:dyDescent="0.25">
      <c r="A33" s="57" t="s">
        <v>135</v>
      </c>
      <c r="B33" s="88"/>
      <c r="C33" s="82"/>
      <c r="D33" s="82"/>
      <c r="E33" s="82"/>
      <c r="F33" s="82">
        <v>0</v>
      </c>
      <c r="G33" s="82">
        <f>F33</f>
        <v>0</v>
      </c>
      <c r="H33" s="82"/>
      <c r="I33" s="45">
        <f>H33+G33</f>
        <v>0</v>
      </c>
      <c r="J33" s="79"/>
      <c r="K33" s="79"/>
    </row>
    <row r="34" spans="1:11" ht="15.75" thickBot="1" x14ac:dyDescent="0.3">
      <c r="A34" s="24" t="s">
        <v>155</v>
      </c>
      <c r="B34" s="95"/>
      <c r="C34" s="90">
        <f>C25</f>
        <v>20753586</v>
      </c>
      <c r="D34" s="90">
        <f>D25</f>
        <v>167286737</v>
      </c>
      <c r="E34" s="72">
        <f>E29+E25+E32</f>
        <v>-547400.10000001197</v>
      </c>
      <c r="F34" s="72">
        <f>F29+F25+F33</f>
        <v>1058765</v>
      </c>
      <c r="G34" s="72">
        <f>G29+G25+G33</f>
        <v>188551688.12159002</v>
      </c>
      <c r="H34" s="72">
        <f>H29+H25+H32</f>
        <v>116</v>
      </c>
      <c r="I34" s="72">
        <f>I29+I25+I31+I33</f>
        <v>188551804.12159002</v>
      </c>
      <c r="J34" s="79">
        <f>Ф1!C57-I34</f>
        <v>-0.1215900182723999</v>
      </c>
      <c r="K34" s="79"/>
    </row>
    <row r="35" spans="1:11" x14ac:dyDescent="0.25">
      <c r="B35" s="79"/>
      <c r="C35" s="79">
        <f>Ф1!C47-C34-D34+Ф1!C48</f>
        <v>0</v>
      </c>
      <c r="D35" s="79"/>
      <c r="E35" s="79">
        <f>Ф1!C50-E34</f>
        <v>0.10000001196749508</v>
      </c>
      <c r="F35" s="79"/>
      <c r="G35" s="79"/>
      <c r="H35" s="79">
        <f>Ф1!C54-H34</f>
        <v>0</v>
      </c>
      <c r="I35" s="79"/>
      <c r="J35" s="79"/>
      <c r="K35" s="79"/>
    </row>
    <row r="36" spans="1:11" x14ac:dyDescent="0.25">
      <c r="B36" s="79"/>
      <c r="C36" s="79"/>
      <c r="D36" s="79"/>
      <c r="E36" s="79"/>
      <c r="F36" s="79"/>
      <c r="G36" s="79"/>
      <c r="H36" s="79"/>
      <c r="I36" s="79"/>
      <c r="J36" s="79"/>
      <c r="K36" s="79"/>
    </row>
    <row r="37" spans="1:11" ht="15.75" thickBot="1" x14ac:dyDescent="0.3">
      <c r="A37" s="28"/>
      <c r="D37" s="79"/>
      <c r="E37" s="79"/>
    </row>
    <row r="38" spans="1:11" ht="21.75" customHeight="1" x14ac:dyDescent="0.25">
      <c r="A38" s="29" t="s">
        <v>143</v>
      </c>
      <c r="B38" s="136"/>
      <c r="D38" s="79"/>
      <c r="E38" s="79"/>
    </row>
    <row r="39" spans="1:11" ht="22.5" customHeight="1" x14ac:dyDescent="0.25">
      <c r="A39" s="101" t="s">
        <v>47</v>
      </c>
      <c r="B39" s="136"/>
      <c r="D39" s="79"/>
      <c r="E39" s="79"/>
    </row>
    <row r="40" spans="1:11" x14ac:dyDescent="0.25">
      <c r="D40" s="79"/>
      <c r="E40" s="79"/>
    </row>
    <row r="41" spans="1:11" ht="15.75" thickBot="1" x14ac:dyDescent="0.3"/>
    <row r="42" spans="1:11" x14ac:dyDescent="0.25">
      <c r="A42" s="29" t="s">
        <v>133</v>
      </c>
    </row>
    <row r="43" spans="1:11" x14ac:dyDescent="0.25">
      <c r="A43" s="113" t="s">
        <v>134</v>
      </c>
    </row>
  </sheetData>
  <mergeCells count="10">
    <mergeCell ref="A4:A6"/>
    <mergeCell ref="B4:B6"/>
    <mergeCell ref="C4:C6"/>
    <mergeCell ref="D4:D6"/>
    <mergeCell ref="E4:E6"/>
    <mergeCell ref="F4:F6"/>
    <mergeCell ref="G4:G6"/>
    <mergeCell ref="I4:I6"/>
    <mergeCell ref="H4:H6"/>
    <mergeCell ref="B38:B3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0"/>
  <sheetViews>
    <sheetView topLeftCell="A55" workbookViewId="0">
      <selection activeCell="C76" sqref="C76"/>
    </sheetView>
  </sheetViews>
  <sheetFormatPr defaultColWidth="14.140625" defaultRowHeight="15" x14ac:dyDescent="0.25"/>
  <cols>
    <col min="1" max="1" width="45.5703125" customWidth="1"/>
    <col min="2" max="2" width="10.28515625" customWidth="1"/>
  </cols>
  <sheetData>
    <row r="1" spans="1:6" x14ac:dyDescent="0.25">
      <c r="A1" s="41" t="s">
        <v>105</v>
      </c>
    </row>
    <row r="2" spans="1:6" ht="22.5" x14ac:dyDescent="0.25">
      <c r="A2" s="144" t="s">
        <v>0</v>
      </c>
      <c r="B2" s="139" t="s">
        <v>1</v>
      </c>
      <c r="C2" s="124" t="s">
        <v>146</v>
      </c>
      <c r="D2" s="124" t="s">
        <v>146</v>
      </c>
      <c r="F2" s="40"/>
    </row>
    <row r="3" spans="1:6" ht="15.75" thickBot="1" x14ac:dyDescent="0.3">
      <c r="A3" s="145"/>
      <c r="B3" s="140"/>
      <c r="C3" s="125" t="s">
        <v>148</v>
      </c>
      <c r="D3" s="125" t="s">
        <v>147</v>
      </c>
      <c r="F3" s="40"/>
    </row>
    <row r="4" spans="1:6" x14ac:dyDescent="0.25">
      <c r="A4" s="6"/>
      <c r="B4" s="46"/>
      <c r="C4" s="36"/>
      <c r="D4" s="36"/>
      <c r="F4" s="40"/>
    </row>
    <row r="5" spans="1:6" x14ac:dyDescent="0.25">
      <c r="A5" s="52" t="s">
        <v>66</v>
      </c>
      <c r="B5" s="46"/>
      <c r="C5" s="34"/>
      <c r="D5" s="34"/>
    </row>
    <row r="6" spans="1:6" x14ac:dyDescent="0.25">
      <c r="A6" s="6" t="s">
        <v>67</v>
      </c>
      <c r="B6" s="46"/>
      <c r="C6" s="45">
        <f>Ф2!C25</f>
        <v>-21255.10000000002</v>
      </c>
      <c r="D6" s="45">
        <f>Ф2!D35</f>
        <v>-132398.59999999992</v>
      </c>
    </row>
    <row r="7" spans="1:6" x14ac:dyDescent="0.25">
      <c r="A7" s="6"/>
      <c r="B7" s="46"/>
      <c r="C7" s="17"/>
      <c r="D7" s="17"/>
    </row>
    <row r="8" spans="1:6" x14ac:dyDescent="0.25">
      <c r="A8" s="52" t="s">
        <v>68</v>
      </c>
      <c r="B8" s="46"/>
      <c r="C8" s="17"/>
      <c r="D8" s="17"/>
    </row>
    <row r="9" spans="1:6" x14ac:dyDescent="0.25">
      <c r="A9" s="6" t="s">
        <v>69</v>
      </c>
      <c r="B9" s="46" t="s">
        <v>70</v>
      </c>
      <c r="C9" s="43">
        <v>0</v>
      </c>
      <c r="D9" s="43">
        <v>1047017</v>
      </c>
    </row>
    <row r="10" spans="1:6" x14ac:dyDescent="0.25">
      <c r="A10" s="6" t="s">
        <v>71</v>
      </c>
      <c r="B10" s="46"/>
      <c r="C10" s="43">
        <v>0</v>
      </c>
      <c r="D10" s="43">
        <v>0</v>
      </c>
    </row>
    <row r="11" spans="1:6" ht="22.5" x14ac:dyDescent="0.25">
      <c r="A11" s="6" t="s">
        <v>72</v>
      </c>
      <c r="B11" s="46"/>
      <c r="C11" s="43">
        <v>0</v>
      </c>
      <c r="D11" s="43">
        <v>0</v>
      </c>
    </row>
    <row r="12" spans="1:6" x14ac:dyDescent="0.25">
      <c r="A12" s="6" t="s">
        <v>73</v>
      </c>
      <c r="B12" s="46"/>
      <c r="C12" s="43">
        <v>0</v>
      </c>
      <c r="D12" s="43">
        <v>-248</v>
      </c>
    </row>
    <row r="13" spans="1:6" x14ac:dyDescent="0.25">
      <c r="A13" s="6" t="s">
        <v>74</v>
      </c>
      <c r="B13" s="46"/>
      <c r="C13" s="43">
        <v>0</v>
      </c>
      <c r="D13" s="43">
        <v>0</v>
      </c>
    </row>
    <row r="14" spans="1:6" x14ac:dyDescent="0.25">
      <c r="A14" s="6" t="s">
        <v>75</v>
      </c>
      <c r="B14" s="46">
        <v>25</v>
      </c>
      <c r="C14" s="43">
        <v>0</v>
      </c>
      <c r="D14" s="43">
        <v>894942</v>
      </c>
    </row>
    <row r="15" spans="1:6" x14ac:dyDescent="0.25">
      <c r="A15" s="6" t="s">
        <v>56</v>
      </c>
      <c r="B15" s="46">
        <v>26</v>
      </c>
      <c r="C15" s="43">
        <v>-183</v>
      </c>
      <c r="D15" s="43">
        <v>-147276</v>
      </c>
    </row>
    <row r="16" spans="1:6" ht="15.75" thickBot="1" x14ac:dyDescent="0.3">
      <c r="A16" s="11" t="s">
        <v>76</v>
      </c>
      <c r="B16" s="12"/>
      <c r="C16" s="62"/>
      <c r="D16" s="62">
        <v>0</v>
      </c>
    </row>
    <row r="17" spans="1:7" x14ac:dyDescent="0.25">
      <c r="A17" s="52"/>
      <c r="B17" s="46"/>
      <c r="C17" s="63"/>
      <c r="D17" s="34"/>
    </row>
    <row r="18" spans="1:7" ht="15" customHeight="1" x14ac:dyDescent="0.25">
      <c r="A18" s="146" t="s">
        <v>77</v>
      </c>
      <c r="B18" s="152"/>
      <c r="C18" s="153">
        <f>SUM(C6:C17)</f>
        <v>-21438.10000000002</v>
      </c>
      <c r="D18" s="153">
        <f>SUM(D6:D17)</f>
        <v>1662036.4000000001</v>
      </c>
    </row>
    <row r="19" spans="1:7" x14ac:dyDescent="0.25">
      <c r="A19" s="146"/>
      <c r="B19" s="152"/>
      <c r="C19" s="153"/>
      <c r="D19" s="153"/>
      <c r="F19" s="79"/>
      <c r="G19" s="79"/>
    </row>
    <row r="20" spans="1:7" x14ac:dyDescent="0.25">
      <c r="A20" s="52" t="s">
        <v>78</v>
      </c>
      <c r="B20" s="46"/>
      <c r="C20" s="36"/>
      <c r="D20" s="36"/>
    </row>
    <row r="21" spans="1:7" x14ac:dyDescent="0.25">
      <c r="A21" s="6" t="s">
        <v>13</v>
      </c>
      <c r="B21" s="46"/>
      <c r="C21" s="43">
        <v>0</v>
      </c>
      <c r="D21" s="43">
        <v>-42007</v>
      </c>
    </row>
    <row r="22" spans="1:7" x14ac:dyDescent="0.25">
      <c r="A22" s="6" t="s">
        <v>15</v>
      </c>
      <c r="B22" s="46"/>
      <c r="C22" s="43">
        <v>0</v>
      </c>
      <c r="D22" s="43">
        <v>43703</v>
      </c>
    </row>
    <row r="23" spans="1:7" x14ac:dyDescent="0.25">
      <c r="A23" s="6" t="s">
        <v>79</v>
      </c>
      <c r="B23" s="46"/>
      <c r="C23" s="43">
        <v>0</v>
      </c>
      <c r="D23" s="43">
        <v>82258</v>
      </c>
    </row>
    <row r="24" spans="1:7" ht="22.5" x14ac:dyDescent="0.25">
      <c r="A24" s="6" t="s">
        <v>80</v>
      </c>
      <c r="B24" s="46"/>
      <c r="C24" s="43">
        <v>0</v>
      </c>
      <c r="D24" s="43">
        <v>482722</v>
      </c>
      <c r="F24" s="114"/>
    </row>
    <row r="25" spans="1:7" x14ac:dyDescent="0.25">
      <c r="A25" s="6" t="s">
        <v>132</v>
      </c>
      <c r="B25" s="105"/>
      <c r="C25" s="43">
        <v>0</v>
      </c>
      <c r="D25" s="43">
        <v>-811157</v>
      </c>
      <c r="F25" s="114"/>
    </row>
    <row r="26" spans="1:7" x14ac:dyDescent="0.25">
      <c r="A26" s="6" t="s">
        <v>18</v>
      </c>
      <c r="B26" s="46"/>
      <c r="C26" s="43">
        <v>2800</v>
      </c>
      <c r="D26" s="43">
        <v>-265905</v>
      </c>
    </row>
    <row r="27" spans="1:7" x14ac:dyDescent="0.25">
      <c r="A27" s="52"/>
      <c r="B27" s="46"/>
      <c r="C27" s="43">
        <v>0</v>
      </c>
      <c r="D27" s="43">
        <v>0</v>
      </c>
    </row>
    <row r="28" spans="1:7" x14ac:dyDescent="0.25">
      <c r="A28" s="6"/>
      <c r="B28" s="46"/>
      <c r="C28" s="43">
        <v>0</v>
      </c>
      <c r="D28" s="43">
        <v>0</v>
      </c>
    </row>
    <row r="29" spans="1:7" ht="22.5" x14ac:dyDescent="0.25">
      <c r="A29" s="52" t="s">
        <v>81</v>
      </c>
      <c r="B29" s="46"/>
      <c r="C29" s="43">
        <v>0</v>
      </c>
      <c r="D29" s="43">
        <v>0</v>
      </c>
    </row>
    <row r="30" spans="1:7" x14ac:dyDescent="0.25">
      <c r="A30" s="6" t="s">
        <v>39</v>
      </c>
      <c r="B30" s="46"/>
      <c r="C30" s="43">
        <v>-581</v>
      </c>
      <c r="D30" s="43">
        <v>679856</v>
      </c>
    </row>
    <row r="31" spans="1:7" x14ac:dyDescent="0.25">
      <c r="A31" s="6" t="s">
        <v>82</v>
      </c>
      <c r="B31" s="46"/>
      <c r="C31" s="43">
        <v>0</v>
      </c>
      <c r="D31" s="43">
        <v>-944541</v>
      </c>
    </row>
    <row r="32" spans="1:7" x14ac:dyDescent="0.25">
      <c r="A32" s="6" t="s">
        <v>83</v>
      </c>
      <c r="B32" s="46"/>
      <c r="C32" s="43">
        <v>-27</v>
      </c>
      <c r="D32" s="43">
        <v>-125120</v>
      </c>
    </row>
    <row r="33" spans="1:4" ht="15.75" thickBot="1" x14ac:dyDescent="0.3">
      <c r="A33" s="11" t="s">
        <v>42</v>
      </c>
      <c r="B33" s="12"/>
      <c r="C33" s="44">
        <v>0</v>
      </c>
      <c r="D33" s="44">
        <v>697419</v>
      </c>
    </row>
    <row r="34" spans="1:4" ht="22.5" x14ac:dyDescent="0.25">
      <c r="A34" s="52" t="s">
        <v>84</v>
      </c>
      <c r="B34" s="46"/>
      <c r="C34" s="45">
        <f>SUM(C18:C33)</f>
        <v>-19246.10000000002</v>
      </c>
      <c r="D34" s="45">
        <f>SUM(D18:D33)</f>
        <v>1459264.4000000004</v>
      </c>
    </row>
    <row r="35" spans="1:4" x14ac:dyDescent="0.25">
      <c r="A35" s="47"/>
      <c r="B35" s="46"/>
      <c r="C35" s="34"/>
      <c r="D35" s="34"/>
    </row>
    <row r="36" spans="1:4" x14ac:dyDescent="0.25">
      <c r="A36" s="47" t="s">
        <v>85</v>
      </c>
      <c r="B36" s="46"/>
      <c r="C36" s="43">
        <v>183</v>
      </c>
      <c r="D36" s="43">
        <v>25416</v>
      </c>
    </row>
    <row r="37" spans="1:4" x14ac:dyDescent="0.25">
      <c r="A37" s="47" t="s">
        <v>86</v>
      </c>
      <c r="B37" s="46"/>
      <c r="C37" s="43">
        <v>0</v>
      </c>
      <c r="D37" s="43">
        <v>-111121</v>
      </c>
    </row>
    <row r="38" spans="1:4" ht="15.75" thickBot="1" x14ac:dyDescent="0.3">
      <c r="A38" s="35" t="s">
        <v>87</v>
      </c>
      <c r="B38" s="12">
        <v>17</v>
      </c>
      <c r="C38" s="44">
        <v>0</v>
      </c>
      <c r="D38" s="44">
        <v>-252779</v>
      </c>
    </row>
    <row r="39" spans="1:4" ht="23.25" thickBot="1" x14ac:dyDescent="0.3">
      <c r="A39" s="25" t="s">
        <v>88</v>
      </c>
      <c r="B39" s="46"/>
      <c r="C39" s="45">
        <f>SUM(C34:C38)</f>
        <v>-19063.10000000002</v>
      </c>
      <c r="D39" s="45">
        <f>SUM(D34:D38)</f>
        <v>1120780.4000000004</v>
      </c>
    </row>
    <row r="40" spans="1:4" x14ac:dyDescent="0.25">
      <c r="A40" s="37"/>
      <c r="B40" s="29"/>
      <c r="C40" s="64"/>
      <c r="D40" s="64"/>
    </row>
    <row r="41" spans="1:4" ht="22.5" x14ac:dyDescent="0.25">
      <c r="A41" s="52" t="s">
        <v>89</v>
      </c>
      <c r="B41" s="46"/>
      <c r="C41" s="17"/>
      <c r="D41" s="17"/>
    </row>
    <row r="42" spans="1:4" ht="33.75" x14ac:dyDescent="0.25">
      <c r="A42" s="6" t="s">
        <v>90</v>
      </c>
      <c r="B42" s="46"/>
      <c r="C42" s="43">
        <v>0</v>
      </c>
      <c r="D42" s="43">
        <v>-289249</v>
      </c>
    </row>
    <row r="43" spans="1:4" x14ac:dyDescent="0.25">
      <c r="A43" s="6" t="s">
        <v>91</v>
      </c>
      <c r="B43" s="46"/>
      <c r="C43" s="43">
        <v>0</v>
      </c>
      <c r="D43" s="43">
        <v>-489061</v>
      </c>
    </row>
    <row r="44" spans="1:4" x14ac:dyDescent="0.25">
      <c r="A44" s="134" t="s">
        <v>152</v>
      </c>
      <c r="B44" s="127"/>
      <c r="C44" s="43"/>
      <c r="D44" s="43"/>
    </row>
    <row r="45" spans="1:4" ht="33.75" x14ac:dyDescent="0.25">
      <c r="A45" s="6" t="s">
        <v>92</v>
      </c>
      <c r="B45" s="46"/>
      <c r="C45" s="43">
        <v>0</v>
      </c>
      <c r="D45" s="43">
        <v>0</v>
      </c>
    </row>
    <row r="46" spans="1:4" ht="15.75" thickBot="1" x14ac:dyDescent="0.3">
      <c r="A46" s="6" t="s">
        <v>93</v>
      </c>
      <c r="B46" s="46"/>
      <c r="C46" s="43">
        <v>0</v>
      </c>
      <c r="D46" s="43">
        <v>0</v>
      </c>
    </row>
    <row r="47" spans="1:4" x14ac:dyDescent="0.25">
      <c r="A47" s="38"/>
      <c r="B47" s="29"/>
      <c r="C47" s="65"/>
      <c r="D47" s="66"/>
    </row>
    <row r="48" spans="1:4" ht="22.5" x14ac:dyDescent="0.25">
      <c r="A48" s="52" t="s">
        <v>112</v>
      </c>
      <c r="B48" s="152"/>
      <c r="C48" s="153">
        <f>SUM(C42:C45)</f>
        <v>0</v>
      </c>
      <c r="D48" s="153">
        <f>SUM(D42:D46)</f>
        <v>-778310</v>
      </c>
    </row>
    <row r="49" spans="1:4" x14ac:dyDescent="0.25">
      <c r="A49" s="52" t="s">
        <v>113</v>
      </c>
      <c r="B49" s="152"/>
      <c r="C49" s="153"/>
      <c r="D49" s="153"/>
    </row>
    <row r="50" spans="1:4" ht="15.75" thickBot="1" x14ac:dyDescent="0.3">
      <c r="A50" s="11"/>
      <c r="B50" s="12"/>
      <c r="C50" s="35"/>
      <c r="D50" s="35"/>
    </row>
    <row r="51" spans="1:4" x14ac:dyDescent="0.25">
      <c r="A51" s="39"/>
    </row>
    <row r="52" spans="1:4" x14ac:dyDescent="0.25">
      <c r="A52" s="52" t="s">
        <v>94</v>
      </c>
      <c r="B52" s="46"/>
      <c r="C52" s="47"/>
      <c r="D52" s="47"/>
    </row>
    <row r="53" spans="1:4" x14ac:dyDescent="0.25">
      <c r="A53" s="6" t="s">
        <v>95</v>
      </c>
      <c r="B53" s="46">
        <v>17</v>
      </c>
      <c r="C53" s="43">
        <v>0</v>
      </c>
      <c r="D53" s="43">
        <v>-331420</v>
      </c>
    </row>
    <row r="54" spans="1:4" x14ac:dyDescent="0.25">
      <c r="A54" s="6" t="s">
        <v>96</v>
      </c>
      <c r="B54" s="46">
        <v>17</v>
      </c>
      <c r="C54" s="43">
        <v>20000</v>
      </c>
      <c r="D54" s="43">
        <v>219759</v>
      </c>
    </row>
    <row r="55" spans="1:4" x14ac:dyDescent="0.25">
      <c r="A55" s="6" t="s">
        <v>65</v>
      </c>
      <c r="B55" s="46">
        <v>16</v>
      </c>
      <c r="C55" s="43">
        <v>0</v>
      </c>
      <c r="D55" s="43">
        <v>0</v>
      </c>
    </row>
    <row r="56" spans="1:4" ht="22.5" x14ac:dyDescent="0.25">
      <c r="A56" s="6" t="s">
        <v>97</v>
      </c>
      <c r="B56" s="46"/>
      <c r="C56" s="43">
        <v>0</v>
      </c>
      <c r="D56" s="43">
        <v>0</v>
      </c>
    </row>
    <row r="57" spans="1:4" ht="15.75" thickBot="1" x14ac:dyDescent="0.3">
      <c r="A57" s="11"/>
      <c r="B57" s="12"/>
      <c r="C57" s="62"/>
      <c r="D57" s="62"/>
    </row>
    <row r="58" spans="1:4" x14ac:dyDescent="0.25">
      <c r="A58" s="52"/>
      <c r="B58" s="46"/>
      <c r="C58" s="68"/>
      <c r="D58" s="68"/>
    </row>
    <row r="59" spans="1:4" ht="22.5" x14ac:dyDescent="0.25">
      <c r="A59" s="52" t="s">
        <v>114</v>
      </c>
      <c r="B59" s="152"/>
      <c r="C59" s="143">
        <f>SUM(C53:C58)</f>
        <v>20000</v>
      </c>
      <c r="D59" s="143">
        <f>SUM(D53:D58)</f>
        <v>-111661</v>
      </c>
    </row>
    <row r="60" spans="1:4" x14ac:dyDescent="0.25">
      <c r="A60" s="52" t="s">
        <v>115</v>
      </c>
      <c r="B60" s="152"/>
      <c r="C60" s="143"/>
      <c r="D60" s="143"/>
    </row>
    <row r="61" spans="1:4" ht="15.75" thickBot="1" x14ac:dyDescent="0.3">
      <c r="A61" s="15"/>
      <c r="B61" s="12"/>
      <c r="C61" s="59"/>
      <c r="D61" s="59"/>
    </row>
    <row r="62" spans="1:4" x14ac:dyDescent="0.25">
      <c r="A62" s="52"/>
      <c r="B62" s="46"/>
      <c r="C62" s="68"/>
      <c r="D62" s="68"/>
    </row>
    <row r="63" spans="1:4" x14ac:dyDescent="0.25">
      <c r="A63" s="52" t="s">
        <v>98</v>
      </c>
      <c r="B63" s="46"/>
      <c r="C63" s="18">
        <f>C59+C48+C39</f>
        <v>936.89999999997963</v>
      </c>
      <c r="D63" s="75">
        <f>D59+D48+D39</f>
        <v>230809.40000000037</v>
      </c>
    </row>
    <row r="64" spans="1:4" x14ac:dyDescent="0.25">
      <c r="A64" s="6" t="s">
        <v>99</v>
      </c>
      <c r="B64" s="46"/>
      <c r="C64" s="43"/>
      <c r="D64" s="43">
        <v>0</v>
      </c>
    </row>
    <row r="65" spans="1:5" x14ac:dyDescent="0.25">
      <c r="A65" s="6"/>
      <c r="B65" s="46"/>
      <c r="C65" s="34"/>
      <c r="D65" s="43">
        <v>0</v>
      </c>
    </row>
    <row r="66" spans="1:5" x14ac:dyDescent="0.25">
      <c r="A66" s="47" t="s">
        <v>100</v>
      </c>
      <c r="B66" s="46"/>
      <c r="C66" s="67">
        <f>Ф1!D35</f>
        <v>6538</v>
      </c>
      <c r="D66" s="43">
        <v>1384881</v>
      </c>
    </row>
    <row r="67" spans="1:5" x14ac:dyDescent="0.25">
      <c r="A67" s="69"/>
    </row>
    <row r="68" spans="1:5" ht="15.75" thickBot="1" x14ac:dyDescent="0.3">
      <c r="A68" s="11"/>
      <c r="B68" s="12"/>
      <c r="C68" s="35"/>
      <c r="D68" s="35"/>
    </row>
    <row r="69" spans="1:5" x14ac:dyDescent="0.25">
      <c r="A69" s="6"/>
      <c r="B69" s="46"/>
      <c r="C69" s="47"/>
      <c r="D69" s="47"/>
    </row>
    <row r="70" spans="1:5" ht="22.5" x14ac:dyDescent="0.25">
      <c r="A70" s="52" t="s">
        <v>101</v>
      </c>
      <c r="B70" s="48">
        <v>16</v>
      </c>
      <c r="C70" s="70">
        <f>SUM(C63:C66)</f>
        <v>7474.8999999999796</v>
      </c>
      <c r="D70" s="76">
        <f>SUM(D63:D66)</f>
        <v>1615690.4000000004</v>
      </c>
    </row>
    <row r="71" spans="1:5" ht="22.5" customHeight="1" thickBot="1" x14ac:dyDescent="0.3">
      <c r="A71" s="30"/>
      <c r="B71" s="51"/>
      <c r="C71" s="32"/>
      <c r="D71" s="32"/>
    </row>
    <row r="72" spans="1:5" ht="15.75" thickTop="1" x14ac:dyDescent="0.25">
      <c r="C72" s="115">
        <f>Ф1!C35-C70</f>
        <v>0.10000000002037268</v>
      </c>
      <c r="D72" s="115">
        <f>1615690-D70</f>
        <v>-0.40000000037252903</v>
      </c>
    </row>
    <row r="73" spans="1:5" x14ac:dyDescent="0.25">
      <c r="E73" s="53"/>
    </row>
    <row r="74" spans="1:5" ht="15.75" thickBot="1" x14ac:dyDescent="0.3"/>
    <row r="75" spans="1:5" ht="15" customHeight="1" x14ac:dyDescent="0.25">
      <c r="A75" s="29" t="s">
        <v>143</v>
      </c>
      <c r="B75" s="136"/>
    </row>
    <row r="76" spans="1:5" ht="15" customHeight="1" x14ac:dyDescent="0.25">
      <c r="A76" s="101" t="s">
        <v>47</v>
      </c>
      <c r="B76" s="136"/>
    </row>
    <row r="78" spans="1:5" ht="15.75" thickBot="1" x14ac:dyDescent="0.3"/>
    <row r="79" spans="1:5" x14ac:dyDescent="0.25">
      <c r="A79" s="29" t="s">
        <v>133</v>
      </c>
    </row>
    <row r="80" spans="1:5" x14ac:dyDescent="0.25">
      <c r="A80" s="113" t="s">
        <v>134</v>
      </c>
    </row>
  </sheetData>
  <mergeCells count="13">
    <mergeCell ref="C59:C60"/>
    <mergeCell ref="D59:D60"/>
    <mergeCell ref="C18:C19"/>
    <mergeCell ref="D18:D19"/>
    <mergeCell ref="B48:B49"/>
    <mergeCell ref="C48:C49"/>
    <mergeCell ref="D48:D49"/>
    <mergeCell ref="B75:B76"/>
    <mergeCell ref="A2:A3"/>
    <mergeCell ref="B2:B3"/>
    <mergeCell ref="A18:A19"/>
    <mergeCell ref="B18:B19"/>
    <mergeCell ref="B59:B60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Ольга Галочкина </cp:lastModifiedBy>
  <cp:lastPrinted>2019-05-17T04:08:14Z</cp:lastPrinted>
  <dcterms:created xsi:type="dcterms:W3CDTF">2018-08-14T10:01:39Z</dcterms:created>
  <dcterms:modified xsi:type="dcterms:W3CDTF">2021-06-30T12:57:02Z</dcterms:modified>
</cp:coreProperties>
</file>