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oint resourses\ФО\2022г\1 квартал 2022 года\"/>
    </mc:Choice>
  </mc:AlternateContent>
  <xr:revisionPtr revIDLastSave="0" documentId="13_ncr:1_{835DBDB8-8E30-48B3-BF11-D4C9D6092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Ф1!$A$93</definedName>
    <definedName name="_Toc414363594" localSheetId="0">Ф2!$A$59</definedName>
    <definedName name="OLE_LINK2" localSheetId="0">Ф2!$A$46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33" i="1"/>
  <c r="C32" i="1"/>
  <c r="C25" i="3"/>
  <c r="E25" i="3"/>
  <c r="G26" i="3"/>
  <c r="I26" i="3" s="1"/>
  <c r="I16" i="3" l="1"/>
  <c r="G8" i="3"/>
  <c r="I8" i="3" s="1"/>
  <c r="H33" i="3" l="1"/>
  <c r="D49" i="1"/>
  <c r="D25" i="3" s="1"/>
  <c r="D35" i="3"/>
  <c r="D36" i="3" s="1"/>
  <c r="L26" i="3" l="1"/>
  <c r="G33" i="3"/>
  <c r="K16" i="3"/>
  <c r="K14" i="3"/>
  <c r="K13" i="3"/>
  <c r="K11" i="3"/>
  <c r="K9" i="3"/>
  <c r="C17" i="3"/>
  <c r="K8" i="3" l="1"/>
  <c r="I33" i="3"/>
  <c r="C35" i="3"/>
  <c r="D17" i="3"/>
  <c r="G34" i="3" l="1"/>
  <c r="I34" i="3" s="1"/>
  <c r="I32" i="3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F35" i="3" s="1"/>
  <c r="H12" i="3"/>
  <c r="H17" i="3" s="1"/>
  <c r="F12" i="3"/>
  <c r="F17" i="3" s="1"/>
  <c r="D50" i="4"/>
  <c r="D61" i="4"/>
  <c r="D55" i="2"/>
  <c r="D11" i="2"/>
  <c r="D19" i="2" s="1"/>
  <c r="D26" i="2" s="1"/>
  <c r="D31" i="2" s="1"/>
  <c r="D36" i="2" s="1"/>
  <c r="D8" i="4" l="1"/>
  <c r="D20" i="4" s="1"/>
  <c r="E10" i="3"/>
  <c r="D42" i="2"/>
  <c r="D46" i="2" s="1"/>
  <c r="D54" i="2" s="1"/>
  <c r="D58" i="2" s="1"/>
  <c r="D36" i="4" l="1"/>
  <c r="D41" i="4" s="1"/>
  <c r="D65" i="4" s="1"/>
  <c r="D72" i="4" s="1"/>
  <c r="D74" i="4" s="1"/>
  <c r="D50" i="2"/>
  <c r="G10" i="3"/>
  <c r="E12" i="3"/>
  <c r="E17" i="3" s="1"/>
  <c r="D63" i="2"/>
  <c r="C68" i="4"/>
  <c r="I10" i="3" l="1"/>
  <c r="K10" i="3" s="1"/>
  <c r="G12" i="3"/>
  <c r="G17" i="3" s="1"/>
  <c r="D53" i="1"/>
  <c r="D58" i="1" s="1"/>
  <c r="I12" i="3" l="1"/>
  <c r="I17" i="3" s="1"/>
  <c r="J10" i="3"/>
  <c r="D72" i="1"/>
  <c r="K17" i="3" l="1"/>
  <c r="K12" i="3"/>
  <c r="D39" i="1" l="1"/>
  <c r="D83" i="1"/>
  <c r="D86" i="1" s="1"/>
  <c r="D89" i="1" s="1"/>
  <c r="D24" i="1"/>
  <c r="D43" i="1" l="1"/>
  <c r="D92" i="1" l="1"/>
  <c r="D91" i="1"/>
  <c r="C55" i="2"/>
  <c r="H28" i="3" s="1"/>
  <c r="H30" i="3" l="1"/>
  <c r="H35" i="3" s="1"/>
  <c r="F36" i="3" l="1"/>
  <c r="C11" i="2"/>
  <c r="C72" i="1"/>
  <c r="C83" i="1" l="1"/>
  <c r="C86" i="1" s="1"/>
  <c r="C39" i="1"/>
  <c r="C24" i="1"/>
  <c r="C43" i="1" l="1"/>
  <c r="C91" i="1" s="1"/>
  <c r="C19" i="2" l="1"/>
  <c r="C26" i="2" s="1"/>
  <c r="C8" i="4" l="1"/>
  <c r="C31" i="2"/>
  <c r="C36" i="2" l="1"/>
  <c r="C42" i="2" s="1"/>
  <c r="C50" i="2" l="1"/>
  <c r="C46" i="2"/>
  <c r="E28" i="3" l="1"/>
  <c r="C54" i="2"/>
  <c r="G28" i="3" l="1"/>
  <c r="E30" i="3"/>
  <c r="E35" i="3" s="1"/>
  <c r="C63" i="2"/>
  <c r="C58" i="2"/>
  <c r="G30" i="3" l="1"/>
  <c r="G35" i="3" s="1"/>
  <c r="I28" i="3"/>
  <c r="I30" i="3" l="1"/>
  <c r="I35" i="3" s="1"/>
  <c r="J28" i="3"/>
  <c r="E36" i="3" l="1"/>
  <c r="H36" i="3" l="1"/>
  <c r="C36" i="3" l="1"/>
  <c r="C53" i="1"/>
  <c r="C58" i="1" l="1"/>
  <c r="G36" i="3"/>
  <c r="J35" i="3" l="1"/>
  <c r="C89" i="1"/>
  <c r="C92" i="1" s="1"/>
  <c r="C50" i="4" l="1"/>
  <c r="C20" i="4" l="1"/>
  <c r="C61" i="4" l="1"/>
  <c r="C36" i="4" l="1"/>
  <c r="C41" i="4" s="1"/>
  <c r="C65" i="4" s="1"/>
  <c r="C72" i="4" s="1"/>
  <c r="C74" i="4" s="1"/>
</calcChain>
</file>

<file path=xl/sharedStrings.xml><?xml version="1.0" encoding="utf-8"?>
<sst xmlns="http://schemas.openxmlformats.org/spreadsheetml/2006/main" count="216" uniqueCount="159">
  <si>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</si>
  <si>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</si>
  <si>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</si>
  <si>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</si>
  <si>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</si>
  <si>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</si>
  <si>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</si>
  <si>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</si>
  <si>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</si>
  <si>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</si>
  <si>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</si>
  <si>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</si>
  <si>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</si>
  <si>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</si>
  <si>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</si>
  <si>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</si>
  <si>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</si>
  <si>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</si>
  <si>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</si>
  <si>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</si>
  <si>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</si>
  <si>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</si>
  <si>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</si>
  <si>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</si>
  <si>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</si>
  <si>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</si>
  <si>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</si>
  <si>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</si>
  <si>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</si>
  <si>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</si>
  <si>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</si>
  <si>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</si>
  <si>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</si>
  <si>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</si>
  <si>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</si>
  <si>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</si>
  <si>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</si>
  <si>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</si>
  <si>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</si>
  <si>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</si>
  <si>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</si>
  <si>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</si>
  <si>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</si>
  <si>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</si>
  <si>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</si>
  <si>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</si>
  <si>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</si>
  <si>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</si>
  <si>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</si>
  <si>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</si>
  <si>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</si>
  <si>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</si>
  <si>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</si>
  <si>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</si>
  <si>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</si>
  <si>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</si>
  <si>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</si>
  <si>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</si>
  <si>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</si>
  <si>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</si>
  <si>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</si>
  <si>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</si>
  <si>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</si>
  <si>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</si>
  <si>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</si>
  <si>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</si>
  <si>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</si>
  <si>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</si>
  <si>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</si>
  <si>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</si>
  <si>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</si>
  <si>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</si>
  <si>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</si>
  <si>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</si>
  <si>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</si>
  <si>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</si>
  <si>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</si>
  <si>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</si>
  <si>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</si>
  <si>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</si>
  <si>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</si>
  <si>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</si>
  <si>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</si>
  <si>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</si>
  <si>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</si>
  <si>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</si>
  <si>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</si>
  <si>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</si>
  <si>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</si>
  <si>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</si>
  <si>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</si>
  <si>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</si>
  <si>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</si>
  <si>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</si>
  <si>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</si>
  <si>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</si>
  <si>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</si>
  <si>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</si>
  <si>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</si>
  <si>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</si>
  <si>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</si>
  <si>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</si>
  <si>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</si>
  <si>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</si>
  <si>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</si>
  <si>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</si>
  <si>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</si>
  <si>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</si>
  <si>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</si>
  <si>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</si>
  <si>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</si>
  <si>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</si>
  <si>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</si>
  <si>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</si>
  <si>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</si>
  <si>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</si>
  <si>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</si>
  <si>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</si>
  <si>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</si>
  <si>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</si>
  <si>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</si>
  <si>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</si>
  <si>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</si>
  <si>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</si>
  <si>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</si>
  <si>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</si>
  <si>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</si>
  <si>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</si>
  <si>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</si>
  <si>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</si>
  <si>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</si>
  <si>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</si>
  <si>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</si>
  <si>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</si>
  <si>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</si>
  <si>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</si>
  <si>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</si>
  <si>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</si>
  <si>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</si>
  <si>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</si>
  <si>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</si>
  <si>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Резевы / (сторинрование ранее начисленных резервов)</t>
  </si>
  <si>
    <t>Выбытие дочерней компании</t>
  </si>
  <si>
    <t>31 марта  2022 года</t>
  </si>
  <si>
    <t>31 декабря 2021 года</t>
  </si>
  <si>
    <t xml:space="preserve">3 месяца, завершившихся </t>
  </si>
  <si>
    <t>31 марта 2022 г.</t>
  </si>
  <si>
    <t>31 марта 2021 г.</t>
  </si>
  <si>
    <t>Остаток на 1 января 2021г.</t>
  </si>
  <si>
    <t>Остаток на 31 марта 2021 г.</t>
  </si>
  <si>
    <t xml:space="preserve">Остаток на 1 января 2022 г. </t>
  </si>
  <si>
    <t xml:space="preserve">Остаток на  31 марта 2022 года 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</si>
  <si>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</si>
  <si>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</si>
  <si>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</si>
  <si>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</si>
  <si>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</si>
  <si>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АО "Joint Resources"</t>
  </si>
  <si>
    <t>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</si>
</sst>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tabSelected="1" workbookViewId="0">
      <selection activeCell="A16" sqref="A16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114" t="s">
        <v>99</v>
      </c>
    </row>
    <row r="2" spans="1:4" x14ac:dyDescent="0.25">
      <c r="A2" s="114" t="s">
        <v>157</v>
      </c>
    </row>
    <row r="3" spans="1:4" x14ac:dyDescent="0.25">
      <c r="A3" s="114" t="s">
        <v>158</v>
      </c>
    </row>
    <row r="4" spans="1:4" x14ac:dyDescent="0.25">
      <c r="A4" s="134" t="s">
        <v>0</v>
      </c>
      <c r="B4" s="136" t="s">
        <v>1</v>
      </c>
      <c r="C4" s="136" t="s">
        <v>143</v>
      </c>
      <c r="D4" s="138" t="s">
        <v>144</v>
      </c>
    </row>
    <row r="5" spans="1:4" ht="15.75" thickBot="1" x14ac:dyDescent="0.3">
      <c r="A5" s="135"/>
      <c r="B5" s="137"/>
      <c r="C5" s="137"/>
      <c r="D5" s="139"/>
    </row>
    <row r="6" spans="1:4" x14ac:dyDescent="0.25">
      <c r="A6" s="6"/>
      <c r="B6" s="7"/>
      <c r="C6" s="46"/>
      <c r="D6" s="8"/>
    </row>
    <row r="7" spans="1:4" x14ac:dyDescent="0.25">
      <c r="A7" s="9" t="s">
        <v>2</v>
      </c>
      <c r="B7" s="7"/>
      <c r="C7" s="46"/>
      <c r="D7" s="8"/>
    </row>
    <row r="8" spans="1:4" x14ac:dyDescent="0.25">
      <c r="A8" s="9"/>
      <c r="B8" s="7"/>
      <c r="C8" s="46"/>
      <c r="D8" s="8"/>
    </row>
    <row r="9" spans="1:4" x14ac:dyDescent="0.25">
      <c r="A9" s="9" t="s">
        <v>3</v>
      </c>
      <c r="B9" s="7"/>
      <c r="C9" s="46"/>
      <c r="D9" s="8"/>
    </row>
    <row r="10" spans="1:4" hidden="1" x14ac:dyDescent="0.25">
      <c r="A10" s="6" t="s">
        <v>4</v>
      </c>
      <c r="B10" s="7">
        <v>5</v>
      </c>
      <c r="C10" s="10">
        <v>0</v>
      </c>
      <c r="D10" s="10">
        <v>0</v>
      </c>
    </row>
    <row r="11" spans="1:4" hidden="1" x14ac:dyDescent="0.25">
      <c r="A11" s="6" t="s">
        <v>5</v>
      </c>
      <c r="B11" s="7">
        <v>6</v>
      </c>
      <c r="C11" s="10">
        <v>0</v>
      </c>
      <c r="D11" s="10">
        <v>0</v>
      </c>
    </row>
    <row r="12" spans="1:4" hidden="1" x14ac:dyDescent="0.25">
      <c r="A12" s="6" t="s">
        <v>6</v>
      </c>
      <c r="B12" s="7">
        <v>7</v>
      </c>
      <c r="C12" s="10">
        <v>0</v>
      </c>
      <c r="D12" s="10">
        <v>0</v>
      </c>
    </row>
    <row r="13" spans="1:4" hidden="1" x14ac:dyDescent="0.25">
      <c r="A13" s="6" t="s">
        <v>133</v>
      </c>
      <c r="B13" s="113"/>
      <c r="C13" s="10">
        <v>0</v>
      </c>
      <c r="D13" s="10">
        <v>0</v>
      </c>
    </row>
    <row r="14" spans="1:4" x14ac:dyDescent="0.25">
      <c r="A14" s="6" t="s">
        <v>134</v>
      </c>
      <c r="B14" s="7"/>
      <c r="C14" s="10">
        <v>229</v>
      </c>
      <c r="D14" s="10">
        <v>0</v>
      </c>
    </row>
    <row r="15" spans="1:4" hidden="1" x14ac:dyDescent="0.25">
      <c r="A15" s="6" t="s">
        <v>137</v>
      </c>
      <c r="B15" s="117"/>
      <c r="C15" s="10">
        <v>0</v>
      </c>
      <c r="D15" s="10">
        <v>0</v>
      </c>
    </row>
    <row r="16" spans="1:4" x14ac:dyDescent="0.25">
      <c r="A16" s="6" t="s">
        <v>108</v>
      </c>
      <c r="B16" s="7">
        <v>4</v>
      </c>
      <c r="C16" s="10">
        <v>478401308</v>
      </c>
      <c r="D16" s="10">
        <v>478401308</v>
      </c>
    </row>
    <row r="17" spans="1:4" hidden="1" x14ac:dyDescent="0.25">
      <c r="A17" s="6" t="s">
        <v>7</v>
      </c>
      <c r="B17" s="7"/>
      <c r="C17" s="10">
        <v>0</v>
      </c>
      <c r="D17" s="10">
        <v>0</v>
      </c>
    </row>
    <row r="18" spans="1:4" hidden="1" x14ac:dyDescent="0.25">
      <c r="A18" s="6" t="s">
        <v>125</v>
      </c>
      <c r="B18" s="102"/>
      <c r="C18" s="10">
        <v>0</v>
      </c>
      <c r="D18" s="10">
        <v>0</v>
      </c>
    </row>
    <row r="19" spans="1:4" hidden="1" x14ac:dyDescent="0.25">
      <c r="A19" s="6" t="s">
        <v>8</v>
      </c>
      <c r="B19" s="7"/>
      <c r="C19" s="10">
        <v>0</v>
      </c>
      <c r="D19" s="10">
        <v>0</v>
      </c>
    </row>
    <row r="20" spans="1:4" hidden="1" x14ac:dyDescent="0.25">
      <c r="A20" s="6" t="s">
        <v>9</v>
      </c>
      <c r="B20" s="7"/>
      <c r="C20" s="10">
        <v>0</v>
      </c>
      <c r="D20" s="10">
        <v>0</v>
      </c>
    </row>
    <row r="21" spans="1:4" hidden="1" x14ac:dyDescent="0.25">
      <c r="A21" s="6" t="s">
        <v>10</v>
      </c>
      <c r="B21" s="7">
        <v>12</v>
      </c>
      <c r="C21" s="10">
        <v>0</v>
      </c>
      <c r="D21" s="10">
        <v>0</v>
      </c>
    </row>
    <row r="22" spans="1:4" ht="15.75" thickBot="1" x14ac:dyDescent="0.3">
      <c r="A22" s="11"/>
      <c r="B22" s="12"/>
      <c r="C22" s="13"/>
      <c r="D22" s="13"/>
    </row>
    <row r="23" spans="1:4" x14ac:dyDescent="0.25">
      <c r="A23" s="9"/>
      <c r="B23" s="2"/>
      <c r="C23" s="48"/>
      <c r="D23" s="3"/>
    </row>
    <row r="24" spans="1:4" x14ac:dyDescent="0.25">
      <c r="A24" s="9" t="s">
        <v>11</v>
      </c>
      <c r="B24" s="2"/>
      <c r="C24" s="14">
        <f>SUM(C10:C23)</f>
        <v>478401537</v>
      </c>
      <c r="D24" s="14">
        <f>SUM(D10:D23)</f>
        <v>478401308</v>
      </c>
    </row>
    <row r="25" spans="1:4" ht="15.75" thickBot="1" x14ac:dyDescent="0.3">
      <c r="A25" s="15"/>
      <c r="B25" s="16"/>
      <c r="C25" s="49"/>
      <c r="D25" s="4"/>
    </row>
    <row r="26" spans="1:4" x14ac:dyDescent="0.25">
      <c r="A26" s="6"/>
      <c r="B26" s="7"/>
      <c r="C26" s="17"/>
      <c r="D26" s="17"/>
    </row>
    <row r="27" spans="1:4" x14ac:dyDescent="0.25">
      <c r="A27" s="9" t="s">
        <v>12</v>
      </c>
      <c r="B27" s="7"/>
      <c r="C27" s="17"/>
      <c r="D27" s="17"/>
    </row>
    <row r="28" spans="1:4" x14ac:dyDescent="0.25">
      <c r="A28" s="6" t="s">
        <v>13</v>
      </c>
      <c r="B28" s="7"/>
      <c r="C28" s="10">
        <v>5</v>
      </c>
      <c r="D28" s="10">
        <v>5</v>
      </c>
    </row>
    <row r="29" spans="1:4" hidden="1" x14ac:dyDescent="0.25">
      <c r="A29" s="6" t="s">
        <v>14</v>
      </c>
      <c r="B29" s="7"/>
      <c r="C29" s="10">
        <v>0</v>
      </c>
      <c r="D29" s="10">
        <v>0</v>
      </c>
    </row>
    <row r="30" spans="1:4" hidden="1" x14ac:dyDescent="0.25">
      <c r="A30" s="6" t="s">
        <v>15</v>
      </c>
      <c r="B30" s="7">
        <v>14</v>
      </c>
      <c r="C30" s="10">
        <v>0</v>
      </c>
      <c r="D30" s="10">
        <v>0</v>
      </c>
    </row>
    <row r="31" spans="1:4" hidden="1" x14ac:dyDescent="0.25">
      <c r="A31" s="6" t="s">
        <v>16</v>
      </c>
      <c r="B31" s="7"/>
      <c r="C31" s="10">
        <v>4836</v>
      </c>
      <c r="D31" s="10">
        <v>4836</v>
      </c>
    </row>
    <row r="32" spans="1:4" x14ac:dyDescent="0.25">
      <c r="A32" s="108" t="s">
        <v>126</v>
      </c>
      <c r="B32" s="102">
        <v>5</v>
      </c>
      <c r="C32" s="10">
        <f>21158034+55</f>
        <v>21158089</v>
      </c>
      <c r="D32" s="10">
        <v>1363413</v>
      </c>
    </row>
    <row r="33" spans="1:4" x14ac:dyDescent="0.25">
      <c r="A33" s="6" t="s">
        <v>17</v>
      </c>
      <c r="B33" s="7"/>
      <c r="C33" s="10">
        <f>209335-56</f>
        <v>209279</v>
      </c>
      <c r="D33" s="10">
        <f>140836+1</f>
        <v>140837</v>
      </c>
    </row>
    <row r="34" spans="1:4" x14ac:dyDescent="0.25">
      <c r="A34" s="6" t="s">
        <v>18</v>
      </c>
      <c r="B34" s="7"/>
      <c r="C34" s="10">
        <v>8320</v>
      </c>
      <c r="D34" s="10">
        <v>26</v>
      </c>
    </row>
    <row r="35" spans="1:4" hidden="1" x14ac:dyDescent="0.25">
      <c r="A35" s="6" t="s">
        <v>19</v>
      </c>
      <c r="B35" s="7"/>
      <c r="C35" s="10">
        <v>0</v>
      </c>
      <c r="D35" s="10">
        <v>0</v>
      </c>
    </row>
    <row r="36" spans="1:4" x14ac:dyDescent="0.25">
      <c r="A36" s="6" t="s">
        <v>20</v>
      </c>
      <c r="B36" s="7">
        <v>6</v>
      </c>
      <c r="C36" s="10">
        <v>20710348</v>
      </c>
      <c r="D36" s="10">
        <v>40956501</v>
      </c>
    </row>
    <row r="37" spans="1:4" ht="15.75" thickBot="1" x14ac:dyDescent="0.3">
      <c r="A37" s="11"/>
      <c r="B37" s="12"/>
      <c r="C37" s="13"/>
      <c r="D37" s="13"/>
    </row>
    <row r="38" spans="1:4" x14ac:dyDescent="0.25">
      <c r="A38" s="6"/>
      <c r="B38" s="7"/>
      <c r="C38" s="17"/>
      <c r="D38" s="17"/>
    </row>
    <row r="39" spans="1:4" x14ac:dyDescent="0.25">
      <c r="A39" s="9" t="s">
        <v>21</v>
      </c>
      <c r="B39" s="2"/>
      <c r="C39" s="14">
        <f>SUM(C28:C36)</f>
        <v>42090877</v>
      </c>
      <c r="D39" s="14">
        <f>SUM(D28:D36)</f>
        <v>42465618</v>
      </c>
    </row>
    <row r="40" spans="1:4" x14ac:dyDescent="0.25">
      <c r="A40" s="73" t="s">
        <v>113</v>
      </c>
      <c r="B40" s="72"/>
      <c r="C40" s="10">
        <v>0</v>
      </c>
      <c r="D40" s="10">
        <v>0</v>
      </c>
    </row>
    <row r="41" spans="1:4" ht="15.75" thickBot="1" x14ac:dyDescent="0.3">
      <c r="A41" s="15"/>
      <c r="B41" s="16"/>
      <c r="C41" s="4"/>
      <c r="D41" s="4"/>
    </row>
    <row r="42" spans="1:4" x14ac:dyDescent="0.25">
      <c r="A42" s="9"/>
      <c r="B42" s="2"/>
      <c r="C42" s="3"/>
      <c r="D42" s="3"/>
    </row>
    <row r="43" spans="1:4" x14ac:dyDescent="0.25">
      <c r="A43" s="9" t="s">
        <v>22</v>
      </c>
      <c r="B43" s="2"/>
      <c r="C43" s="14">
        <f>C39+C24+C40</f>
        <v>520492414</v>
      </c>
      <c r="D43" s="14">
        <f>D39+D24+D40</f>
        <v>520866926</v>
      </c>
    </row>
    <row r="44" spans="1:4" ht="15.75" thickBot="1" x14ac:dyDescent="0.3">
      <c r="A44" s="18"/>
      <c r="B44" s="19"/>
      <c r="C44" s="20"/>
      <c r="D44" s="20"/>
    </row>
    <row r="45" spans="1:4" ht="15.75" thickTop="1" x14ac:dyDescent="0.25">
      <c r="A45" s="6"/>
      <c r="B45" s="7"/>
      <c r="C45" s="17"/>
      <c r="D45" s="17"/>
    </row>
    <row r="46" spans="1:4" x14ac:dyDescent="0.25">
      <c r="A46" s="9" t="s">
        <v>23</v>
      </c>
      <c r="B46" s="7"/>
      <c r="C46" s="3"/>
      <c r="D46" s="3"/>
    </row>
    <row r="47" spans="1:4" x14ac:dyDescent="0.25">
      <c r="A47" s="9"/>
      <c r="B47" s="7"/>
      <c r="C47" s="21"/>
      <c r="D47" s="17"/>
    </row>
    <row r="48" spans="1:4" x14ac:dyDescent="0.25">
      <c r="A48" s="6" t="s">
        <v>24</v>
      </c>
      <c r="B48" s="7">
        <v>7</v>
      </c>
      <c r="C48" s="10">
        <v>20753586</v>
      </c>
      <c r="D48" s="10">
        <v>20753586</v>
      </c>
    </row>
    <row r="49" spans="1:4" x14ac:dyDescent="0.25">
      <c r="A49" s="6" t="s">
        <v>155</v>
      </c>
      <c r="B49" s="128"/>
      <c r="C49" s="10">
        <v>1058765</v>
      </c>
      <c r="D49" s="10">
        <f>C49</f>
        <v>1058765</v>
      </c>
    </row>
    <row r="50" spans="1:4" x14ac:dyDescent="0.25">
      <c r="A50" s="6" t="s">
        <v>25</v>
      </c>
      <c r="B50" s="7"/>
      <c r="C50" s="10">
        <v>136513565</v>
      </c>
      <c r="D50" s="10">
        <v>136513565</v>
      </c>
    </row>
    <row r="51" spans="1:4" x14ac:dyDescent="0.25">
      <c r="A51" s="6" t="s">
        <v>26</v>
      </c>
      <c r="B51" s="7"/>
      <c r="C51" s="42">
        <v>351873200</v>
      </c>
      <c r="D51" s="42">
        <v>362044052</v>
      </c>
    </row>
    <row r="52" spans="1:4" ht="15.75" thickBot="1" x14ac:dyDescent="0.3">
      <c r="A52" s="11"/>
      <c r="B52" s="12"/>
      <c r="C52" s="13"/>
      <c r="D52" s="13"/>
    </row>
    <row r="53" spans="1:4" x14ac:dyDescent="0.25">
      <c r="A53" s="9" t="s">
        <v>27</v>
      </c>
      <c r="B53" s="2"/>
      <c r="C53" s="44">
        <f>SUM(C48:C52)</f>
        <v>510199116</v>
      </c>
      <c r="D53" s="44">
        <f>SUM(D48:D52)</f>
        <v>520369968</v>
      </c>
    </row>
    <row r="54" spans="1:4" x14ac:dyDescent="0.25">
      <c r="A54" s="6"/>
      <c r="B54" s="7"/>
      <c r="C54" s="22"/>
      <c r="D54" s="17"/>
    </row>
    <row r="55" spans="1:4" x14ac:dyDescent="0.25">
      <c r="A55" s="6" t="s">
        <v>28</v>
      </c>
      <c r="B55" s="7"/>
      <c r="C55" s="10">
        <v>0</v>
      </c>
      <c r="D55" s="10"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7"/>
      <c r="C57" s="48"/>
      <c r="D57" s="3"/>
    </row>
    <row r="58" spans="1:4" x14ac:dyDescent="0.25">
      <c r="A58" s="9" t="s">
        <v>29</v>
      </c>
      <c r="B58" s="2"/>
      <c r="C58" s="14">
        <f>C53+C55</f>
        <v>510199116</v>
      </c>
      <c r="D58" s="14">
        <f>D53+D55</f>
        <v>520369968</v>
      </c>
    </row>
    <row r="59" spans="1:4" ht="15.75" thickBot="1" x14ac:dyDescent="0.3">
      <c r="A59" s="18"/>
      <c r="B59" s="19"/>
      <c r="C59" s="20"/>
      <c r="D59" s="20"/>
    </row>
    <row r="60" spans="1:4" ht="15.75" thickTop="1" x14ac:dyDescent="0.25">
      <c r="A60" s="6"/>
      <c r="B60" s="7"/>
      <c r="C60" s="17"/>
      <c r="D60" s="17"/>
    </row>
    <row r="61" spans="1:4" x14ac:dyDescent="0.25">
      <c r="A61" s="9" t="s">
        <v>30</v>
      </c>
      <c r="B61" s="7"/>
      <c r="C61" s="17"/>
      <c r="D61" s="17"/>
    </row>
    <row r="62" spans="1:4" x14ac:dyDescent="0.25">
      <c r="A62" s="9"/>
      <c r="B62" s="7"/>
      <c r="C62" s="17"/>
      <c r="D62" s="17"/>
    </row>
    <row r="63" spans="1:4" x14ac:dyDescent="0.25">
      <c r="A63" s="9" t="s">
        <v>31</v>
      </c>
      <c r="B63" s="7"/>
      <c r="C63" s="17"/>
      <c r="D63" s="17"/>
    </row>
    <row r="64" spans="1:4" hidden="1" x14ac:dyDescent="0.25">
      <c r="A64" s="6" t="s">
        <v>32</v>
      </c>
      <c r="B64" s="7">
        <v>18</v>
      </c>
      <c r="C64" s="10">
        <v>0</v>
      </c>
      <c r="D64" s="10">
        <v>0</v>
      </c>
    </row>
    <row r="65" spans="1:4" hidden="1" x14ac:dyDescent="0.25">
      <c r="A65" s="6" t="s">
        <v>127</v>
      </c>
      <c r="B65" s="7">
        <v>17</v>
      </c>
      <c r="C65" s="10">
        <v>0</v>
      </c>
      <c r="D65" s="10">
        <v>0</v>
      </c>
    </row>
    <row r="66" spans="1:4" hidden="1" x14ac:dyDescent="0.25">
      <c r="A66" s="6" t="s">
        <v>34</v>
      </c>
      <c r="B66" s="7"/>
      <c r="C66" s="10">
        <v>0</v>
      </c>
      <c r="D66" s="10">
        <v>0</v>
      </c>
    </row>
    <row r="67" spans="1:4" hidden="1" x14ac:dyDescent="0.25">
      <c r="A67" s="6" t="s">
        <v>35</v>
      </c>
      <c r="B67" s="7"/>
      <c r="C67" s="10">
        <v>0</v>
      </c>
      <c r="D67" s="10">
        <v>0</v>
      </c>
    </row>
    <row r="68" spans="1:4" hidden="1" x14ac:dyDescent="0.25">
      <c r="A68" s="6" t="s">
        <v>128</v>
      </c>
      <c r="B68" s="102"/>
      <c r="C68" s="10">
        <v>282993</v>
      </c>
      <c r="D68" s="10">
        <v>282992</v>
      </c>
    </row>
    <row r="69" spans="1:4" hidden="1" x14ac:dyDescent="0.25">
      <c r="A69" s="6" t="s">
        <v>36</v>
      </c>
      <c r="B69" s="7"/>
      <c r="C69" s="10">
        <v>0</v>
      </c>
      <c r="D69" s="10">
        <v>0</v>
      </c>
    </row>
    <row r="70" spans="1:4" ht="15.75" thickBot="1" x14ac:dyDescent="0.3">
      <c r="A70" s="11"/>
      <c r="B70" s="12"/>
      <c r="C70" s="13"/>
      <c r="D70" s="13"/>
    </row>
    <row r="71" spans="1:4" x14ac:dyDescent="0.25">
      <c r="A71" s="9"/>
      <c r="B71" s="7"/>
      <c r="C71" s="48"/>
      <c r="D71" s="3"/>
    </row>
    <row r="72" spans="1:4" x14ac:dyDescent="0.25">
      <c r="A72" s="9" t="s">
        <v>37</v>
      </c>
      <c r="B72" s="17"/>
      <c r="C72" s="14">
        <f>SUM(C64:C71)</f>
        <v>282993</v>
      </c>
      <c r="D72" s="14">
        <f>SUM(D64:D71)</f>
        <v>282992</v>
      </c>
    </row>
    <row r="73" spans="1:4" ht="15.75" thickBot="1" x14ac:dyDescent="0.3">
      <c r="A73" s="15"/>
      <c r="B73" s="12"/>
      <c r="C73" s="49"/>
      <c r="D73" s="4"/>
    </row>
    <row r="74" spans="1:4" x14ac:dyDescent="0.25">
      <c r="A74" s="6"/>
      <c r="B74" s="7"/>
      <c r="C74" s="17"/>
      <c r="D74" s="17"/>
    </row>
    <row r="75" spans="1:4" x14ac:dyDescent="0.25">
      <c r="A75" s="9" t="s">
        <v>38</v>
      </c>
      <c r="B75" s="7"/>
      <c r="C75" s="17"/>
      <c r="D75" s="17"/>
    </row>
    <row r="76" spans="1:4" x14ac:dyDescent="0.25">
      <c r="A76" s="6" t="s">
        <v>33</v>
      </c>
      <c r="B76" s="7">
        <v>8</v>
      </c>
      <c r="C76" s="10">
        <v>10001778</v>
      </c>
      <c r="D76" s="10">
        <v>0</v>
      </c>
    </row>
    <row r="77" spans="1:4" x14ac:dyDescent="0.25">
      <c r="A77" s="6" t="s">
        <v>39</v>
      </c>
      <c r="B77" s="7">
        <v>9</v>
      </c>
      <c r="C77" s="10">
        <v>1066</v>
      </c>
      <c r="D77" s="10">
        <v>213966</v>
      </c>
    </row>
    <row r="78" spans="1:4" hidden="1" x14ac:dyDescent="0.25">
      <c r="A78" s="6" t="s">
        <v>40</v>
      </c>
      <c r="B78" s="7"/>
      <c r="C78" s="10">
        <v>7461</v>
      </c>
      <c r="D78" s="10">
        <v>0</v>
      </c>
    </row>
    <row r="79" spans="1:4" hidden="1" x14ac:dyDescent="0.25">
      <c r="A79" s="6" t="s">
        <v>41</v>
      </c>
      <c r="B79" s="7"/>
      <c r="C79" s="10">
        <v>0</v>
      </c>
      <c r="D79" s="10">
        <v>0</v>
      </c>
    </row>
    <row r="80" spans="1:4" x14ac:dyDescent="0.25">
      <c r="A80" s="6" t="s">
        <v>42</v>
      </c>
      <c r="B80" s="7"/>
      <c r="C80" s="10">
        <v>0</v>
      </c>
      <c r="D80" s="10">
        <v>0</v>
      </c>
    </row>
    <row r="81" spans="1:7" ht="23.25" thickBot="1" x14ac:dyDescent="0.3">
      <c r="A81" s="11" t="s">
        <v>135</v>
      </c>
      <c r="B81" s="12"/>
      <c r="C81" s="13"/>
      <c r="D81" s="115">
        <v>0</v>
      </c>
    </row>
    <row r="82" spans="1:7" x14ac:dyDescent="0.25">
      <c r="A82" s="6"/>
      <c r="B82" s="7"/>
      <c r="C82" s="48"/>
      <c r="D82" s="3"/>
    </row>
    <row r="83" spans="1:7" x14ac:dyDescent="0.25">
      <c r="A83" s="9" t="s">
        <v>43</v>
      </c>
      <c r="B83" s="7"/>
      <c r="C83" s="14">
        <f>SUM(C76:C81)</f>
        <v>10010305</v>
      </c>
      <c r="D83" s="14">
        <f>SUM(D76:D81)</f>
        <v>213966</v>
      </c>
    </row>
    <row r="84" spans="1:7" ht="15.75" thickBot="1" x14ac:dyDescent="0.3">
      <c r="A84" s="15"/>
      <c r="B84" s="12"/>
      <c r="C84" s="23"/>
      <c r="D84" s="4"/>
    </row>
    <row r="85" spans="1:7" x14ac:dyDescent="0.25">
      <c r="A85" s="6"/>
      <c r="B85" s="2"/>
      <c r="C85" s="24"/>
      <c r="D85" s="3"/>
    </row>
    <row r="86" spans="1:7" x14ac:dyDescent="0.25">
      <c r="A86" s="9" t="s">
        <v>44</v>
      </c>
      <c r="B86" s="2"/>
      <c r="C86" s="14">
        <f>C83+C72</f>
        <v>10293298</v>
      </c>
      <c r="D86" s="14">
        <f>D83+D72</f>
        <v>496958</v>
      </c>
      <c r="F86" s="52"/>
    </row>
    <row r="87" spans="1:7" ht="15.75" thickBot="1" x14ac:dyDescent="0.3">
      <c r="A87" s="18"/>
      <c r="B87" s="19"/>
      <c r="C87" s="25"/>
      <c r="D87" s="25"/>
    </row>
    <row r="88" spans="1:7" ht="15.75" thickTop="1" x14ac:dyDescent="0.25">
      <c r="A88" s="9"/>
      <c r="B88" s="2"/>
      <c r="C88" s="24"/>
      <c r="D88" s="24"/>
    </row>
    <row r="89" spans="1:7" ht="15.75" thickBot="1" x14ac:dyDescent="0.3">
      <c r="A89" s="18" t="s">
        <v>45</v>
      </c>
      <c r="B89" s="19"/>
      <c r="C89" s="26">
        <f>C86+C58</f>
        <v>520492414</v>
      </c>
      <c r="D89" s="26">
        <f>D86+D58</f>
        <v>520866926</v>
      </c>
      <c r="F89" s="52"/>
      <c r="G89" s="52"/>
    </row>
    <row r="90" spans="1:7" s="105" customFormat="1" ht="20.25" customHeight="1" thickTop="1" x14ac:dyDescent="0.25">
      <c r="A90" s="104"/>
      <c r="B90" s="100"/>
      <c r="C90" s="101">
        <v>0</v>
      </c>
      <c r="D90" s="101"/>
      <c r="F90" s="106"/>
      <c r="G90" s="106"/>
    </row>
    <row r="91" spans="1:7" s="105" customFormat="1" ht="15.75" thickBot="1" x14ac:dyDescent="0.3">
      <c r="A91" s="107" t="s">
        <v>46</v>
      </c>
      <c r="B91" s="12"/>
      <c r="C91" s="115">
        <f>(C43-C86)/1008859*1000</f>
        <v>505718.95180595107</v>
      </c>
      <c r="D91" s="115">
        <f>(D43-D86)/1008859*1000</f>
        <v>515800.49144627742</v>
      </c>
      <c r="F91" s="106"/>
      <c r="G91" s="106"/>
    </row>
    <row r="92" spans="1:7" x14ac:dyDescent="0.25">
      <c r="A92" s="9"/>
      <c r="B92" s="2"/>
      <c r="C92" s="109">
        <f>C89-C43</f>
        <v>0</v>
      </c>
      <c r="D92" s="109">
        <f>D89-D43</f>
        <v>0</v>
      </c>
    </row>
    <row r="93" spans="1:7" x14ac:dyDescent="0.25">
      <c r="A93" s="27"/>
      <c r="B93" s="2"/>
      <c r="C93" s="24"/>
      <c r="D93" s="24"/>
    </row>
    <row r="94" spans="1:7" x14ac:dyDescent="0.25">
      <c r="A94" s="27"/>
      <c r="B94" s="2"/>
      <c r="C94" s="24"/>
      <c r="D94" s="24"/>
    </row>
    <row r="95" spans="1:7" ht="15.75" thickBot="1" x14ac:dyDescent="0.3"/>
    <row r="96" spans="1:7" x14ac:dyDescent="0.25">
      <c r="A96" s="28" t="s">
        <v>138</v>
      </c>
      <c r="B96" s="133"/>
    </row>
    <row r="97" spans="1:2" x14ac:dyDescent="0.25">
      <c r="A97" s="99" t="s">
        <v>47</v>
      </c>
      <c r="B97" s="133"/>
    </row>
    <row r="98" spans="1:2" x14ac:dyDescent="0.25">
      <c r="A98" s="5"/>
    </row>
    <row r="99" spans="1:2" ht="15.75" thickBot="1" x14ac:dyDescent="0.3"/>
    <row r="100" spans="1:2" x14ac:dyDescent="0.25">
      <c r="A100" s="28" t="s">
        <v>130</v>
      </c>
    </row>
    <row r="101" spans="1:2" x14ac:dyDescent="0.25">
      <c r="A101" s="110" t="s">
        <v>131</v>
      </c>
    </row>
  </sheetData>
  <mergeCells count="5">
    <mergeCell ref="B96:B97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workbookViewId="0">
      <selection activeCell="C13" sqref="C13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1" t="s">
        <v>100</v>
      </c>
    </row>
    <row r="2" spans="1:4" x14ac:dyDescent="0.25">
      <c r="A2" s="114" t="s">
        <v>157</v>
      </c>
    </row>
    <row r="3" spans="1:4" x14ac:dyDescent="0.25">
      <c r="A3" s="114" t="s">
        <v>158</v>
      </c>
    </row>
    <row r="4" spans="1:4" ht="22.5" x14ac:dyDescent="0.25">
      <c r="A4" s="141" t="s">
        <v>0</v>
      </c>
      <c r="B4" s="136" t="s">
        <v>1</v>
      </c>
      <c r="C4" s="48" t="s">
        <v>145</v>
      </c>
      <c r="D4" s="130" t="s">
        <v>145</v>
      </c>
    </row>
    <row r="5" spans="1:4" ht="15.75" thickBot="1" x14ac:dyDescent="0.3">
      <c r="A5" s="142"/>
      <c r="B5" s="137"/>
      <c r="C5" s="119" t="s">
        <v>146</v>
      </c>
      <c r="D5" s="131" t="s">
        <v>147</v>
      </c>
    </row>
    <row r="6" spans="1:4" x14ac:dyDescent="0.25">
      <c r="A6" s="6"/>
      <c r="B6" s="45"/>
      <c r="C6" s="48"/>
      <c r="D6" s="129"/>
    </row>
    <row r="7" spans="1:4" x14ac:dyDescent="0.25">
      <c r="A7" s="6" t="s">
        <v>48</v>
      </c>
      <c r="B7" s="45"/>
      <c r="C7" s="42">
        <v>0</v>
      </c>
      <c r="D7" s="42">
        <v>0</v>
      </c>
    </row>
    <row r="8" spans="1:4" x14ac:dyDescent="0.25">
      <c r="A8" s="6" t="s">
        <v>49</v>
      </c>
      <c r="B8" s="45"/>
      <c r="C8" s="42">
        <v>0</v>
      </c>
      <c r="D8" s="42">
        <v>0</v>
      </c>
    </row>
    <row r="9" spans="1:4" ht="15.75" thickBot="1" x14ac:dyDescent="0.3">
      <c r="A9" s="11"/>
      <c r="B9" s="12"/>
      <c r="C9" s="49"/>
      <c r="D9" s="49"/>
    </row>
    <row r="10" spans="1:4" x14ac:dyDescent="0.25">
      <c r="A10" s="51"/>
      <c r="B10" s="47"/>
      <c r="C10" s="48"/>
      <c r="D10" s="48"/>
    </row>
    <row r="11" spans="1:4" x14ac:dyDescent="0.25">
      <c r="A11" s="143" t="s">
        <v>50</v>
      </c>
      <c r="B11" s="136"/>
      <c r="C11" s="140">
        <f>SUM(C7:C10)</f>
        <v>0</v>
      </c>
      <c r="D11" s="140">
        <f>SUM(D7:D10)</f>
        <v>0</v>
      </c>
    </row>
    <row r="12" spans="1:4" x14ac:dyDescent="0.25">
      <c r="A12" s="143"/>
      <c r="B12" s="136"/>
      <c r="C12" s="140"/>
      <c r="D12" s="140"/>
    </row>
    <row r="13" spans="1:4" x14ac:dyDescent="0.25">
      <c r="A13" s="6" t="s">
        <v>51</v>
      </c>
      <c r="B13" s="45"/>
      <c r="C13" s="42">
        <v>321545</v>
      </c>
      <c r="D13" s="42">
        <v>0</v>
      </c>
    </row>
    <row r="14" spans="1:4" x14ac:dyDescent="0.25">
      <c r="A14" s="6" t="s">
        <v>52</v>
      </c>
      <c r="B14" s="45">
        <v>10</v>
      </c>
      <c r="C14" s="42">
        <v>-68302</v>
      </c>
      <c r="D14" s="42">
        <v>-21454</v>
      </c>
    </row>
    <row r="15" spans="1:4" x14ac:dyDescent="0.25">
      <c r="A15" s="6" t="s">
        <v>53</v>
      </c>
      <c r="B15" s="45"/>
      <c r="C15" s="42">
        <v>0</v>
      </c>
      <c r="D15" s="42">
        <v>2.3283064365386963E-10</v>
      </c>
    </row>
    <row r="16" spans="1:4" x14ac:dyDescent="0.25">
      <c r="A16" s="6" t="s">
        <v>54</v>
      </c>
      <c r="B16" s="45"/>
      <c r="C16" s="42">
        <v>-10900602</v>
      </c>
      <c r="D16" s="42">
        <v>0</v>
      </c>
    </row>
    <row r="17" spans="1:4" ht="15.75" thickBot="1" x14ac:dyDescent="0.3">
      <c r="A17" s="11"/>
      <c r="B17" s="12"/>
      <c r="C17" s="49"/>
      <c r="D17" s="49"/>
    </row>
    <row r="18" spans="1:4" x14ac:dyDescent="0.25">
      <c r="A18" s="51"/>
      <c r="B18" s="47"/>
      <c r="C18" s="48"/>
      <c r="D18" s="48"/>
    </row>
    <row r="19" spans="1:4" x14ac:dyDescent="0.25">
      <c r="A19" s="51" t="s">
        <v>55</v>
      </c>
      <c r="B19" s="47"/>
      <c r="C19" s="44">
        <f>SUM(C11:C18)</f>
        <v>-10647359</v>
      </c>
      <c r="D19" s="44">
        <f t="shared" ref="D19" si="0">SUM(D11:D18)</f>
        <v>-21453.999999999767</v>
      </c>
    </row>
    <row r="20" spans="1:4" x14ac:dyDescent="0.25">
      <c r="A20" s="6"/>
      <c r="B20" s="45"/>
      <c r="C20" s="48"/>
      <c r="D20" s="48"/>
    </row>
    <row r="21" spans="1:4" x14ac:dyDescent="0.25">
      <c r="A21" s="6" t="s">
        <v>56</v>
      </c>
      <c r="B21" s="45">
        <v>11</v>
      </c>
      <c r="C21" s="42">
        <v>478284</v>
      </c>
      <c r="D21" s="42">
        <v>183</v>
      </c>
    </row>
    <row r="22" spans="1:4" x14ac:dyDescent="0.25">
      <c r="A22" s="6" t="s">
        <v>57</v>
      </c>
      <c r="B22" s="45"/>
      <c r="C22" s="42">
        <v>-1778</v>
      </c>
      <c r="D22" s="42">
        <v>-16</v>
      </c>
    </row>
    <row r="23" spans="1:4" x14ac:dyDescent="0.25">
      <c r="A23" s="6" t="s">
        <v>103</v>
      </c>
      <c r="B23" s="45"/>
      <c r="C23" s="42">
        <v>0</v>
      </c>
      <c r="D23" s="42">
        <v>0</v>
      </c>
    </row>
    <row r="24" spans="1:4" ht="15.75" thickBot="1" x14ac:dyDescent="0.3">
      <c r="A24" s="11"/>
      <c r="B24" s="12"/>
      <c r="C24" s="49"/>
      <c r="D24" s="49"/>
    </row>
    <row r="25" spans="1:4" x14ac:dyDescent="0.25">
      <c r="A25" s="51"/>
      <c r="B25" s="47"/>
      <c r="C25" s="48"/>
      <c r="D25" s="48"/>
    </row>
    <row r="26" spans="1:4" x14ac:dyDescent="0.25">
      <c r="A26" s="51" t="s">
        <v>67</v>
      </c>
      <c r="B26" s="47"/>
      <c r="C26" s="44">
        <f>SUM(C19:C24)</f>
        <v>-10170853</v>
      </c>
      <c r="D26" s="44">
        <f>SUM(D19:D24)</f>
        <v>-21286.999999999767</v>
      </c>
    </row>
    <row r="27" spans="1:4" x14ac:dyDescent="0.25">
      <c r="A27" s="6"/>
      <c r="B27" s="45"/>
      <c r="C27" s="48"/>
      <c r="D27" s="48"/>
    </row>
    <row r="28" spans="1:4" x14ac:dyDescent="0.25">
      <c r="A28" s="46" t="s">
        <v>58</v>
      </c>
      <c r="B28" s="45"/>
      <c r="C28" s="42">
        <v>0</v>
      </c>
      <c r="D28" s="42">
        <v>0</v>
      </c>
    </row>
    <row r="29" spans="1:4" ht="15.75" thickBot="1" x14ac:dyDescent="0.3">
      <c r="A29" s="11"/>
      <c r="B29" s="12"/>
      <c r="C29" s="49"/>
      <c r="D29" s="49"/>
    </row>
    <row r="30" spans="1:4" x14ac:dyDescent="0.25">
      <c r="A30" s="6"/>
      <c r="B30" s="45"/>
      <c r="C30" s="48"/>
      <c r="D30" s="48"/>
    </row>
    <row r="31" spans="1:4" x14ac:dyDescent="0.25">
      <c r="A31" s="51" t="s">
        <v>64</v>
      </c>
      <c r="B31" s="47"/>
      <c r="C31" s="44">
        <f>C28+C26</f>
        <v>-10170853</v>
      </c>
      <c r="D31" s="44">
        <f>D28+D26</f>
        <v>-21286.999999999767</v>
      </c>
    </row>
    <row r="32" spans="1:4" x14ac:dyDescent="0.25">
      <c r="A32" s="120"/>
      <c r="B32" s="118"/>
      <c r="C32" s="44"/>
      <c r="D32" s="44"/>
    </row>
    <row r="33" spans="1:4" x14ac:dyDescent="0.25">
      <c r="A33" s="120" t="s">
        <v>139</v>
      </c>
      <c r="B33" s="118"/>
      <c r="C33" s="44"/>
      <c r="D33" s="44"/>
    </row>
    <row r="34" spans="1:4" ht="25.5" x14ac:dyDescent="0.25">
      <c r="A34" s="122" t="s">
        <v>140</v>
      </c>
      <c r="B34" s="118"/>
      <c r="C34" s="42">
        <v>0</v>
      </c>
      <c r="D34" s="42">
        <v>0</v>
      </c>
    </row>
    <row r="35" spans="1:4" x14ac:dyDescent="0.25">
      <c r="A35" s="120"/>
      <c r="B35" s="118"/>
      <c r="C35" s="44"/>
      <c r="D35" s="44"/>
    </row>
    <row r="36" spans="1:4" x14ac:dyDescent="0.25">
      <c r="A36" s="120" t="s">
        <v>64</v>
      </c>
      <c r="B36" s="118"/>
      <c r="C36" s="44">
        <f>C31+C34</f>
        <v>-10170853</v>
      </c>
      <c r="D36" s="44">
        <f>D31+D34</f>
        <v>-21286.999999999767</v>
      </c>
    </row>
    <row r="37" spans="1:4" ht="15.75" thickBot="1" x14ac:dyDescent="0.3">
      <c r="A37" s="29"/>
      <c r="B37" s="50"/>
      <c r="C37" s="20"/>
      <c r="D37" s="20"/>
    </row>
    <row r="38" spans="1:4" ht="15.75" thickTop="1" x14ac:dyDescent="0.25">
      <c r="A38" s="6"/>
      <c r="B38" s="45"/>
      <c r="C38" s="48"/>
      <c r="D38" s="48"/>
    </row>
    <row r="39" spans="1:4" x14ac:dyDescent="0.25">
      <c r="A39" s="30" t="s">
        <v>59</v>
      </c>
      <c r="B39" s="45"/>
      <c r="C39" s="48"/>
      <c r="D39" s="48"/>
    </row>
    <row r="40" spans="1:4" ht="15.75" thickBot="1" x14ac:dyDescent="0.3">
      <c r="A40" s="11"/>
      <c r="B40" s="12"/>
      <c r="C40" s="49"/>
      <c r="D40" s="49"/>
    </row>
    <row r="41" spans="1:4" x14ac:dyDescent="0.25">
      <c r="A41" s="6"/>
      <c r="B41" s="45"/>
      <c r="C41" s="48"/>
      <c r="D41" s="48"/>
    </row>
    <row r="42" spans="1:4" x14ac:dyDescent="0.25">
      <c r="A42" s="51" t="s">
        <v>104</v>
      </c>
      <c r="B42" s="47"/>
      <c r="C42" s="44">
        <f>C36</f>
        <v>-10170853</v>
      </c>
      <c r="D42" s="44">
        <f>D36</f>
        <v>-21286.999999999767</v>
      </c>
    </row>
    <row r="43" spans="1:4" ht="15.75" thickBot="1" x14ac:dyDescent="0.3">
      <c r="A43" s="29"/>
      <c r="B43" s="50"/>
      <c r="C43" s="20"/>
      <c r="D43" s="20"/>
    </row>
    <row r="44" spans="1:4" ht="15.75" thickTop="1" x14ac:dyDescent="0.25">
      <c r="A44" s="6"/>
      <c r="B44" s="45"/>
      <c r="C44" s="48"/>
      <c r="D44" s="48"/>
    </row>
    <row r="45" spans="1:4" x14ac:dyDescent="0.25">
      <c r="A45" s="51" t="s">
        <v>105</v>
      </c>
      <c r="B45" s="47"/>
      <c r="C45" s="48"/>
      <c r="D45" s="48"/>
    </row>
    <row r="46" spans="1:4" x14ac:dyDescent="0.25">
      <c r="A46" s="6" t="s">
        <v>60</v>
      </c>
      <c r="B46" s="45"/>
      <c r="C46" s="42">
        <f>C42-C47</f>
        <v>-10170853</v>
      </c>
      <c r="D46" s="42">
        <f>D42-D47</f>
        <v>-21286.999999999767</v>
      </c>
    </row>
    <row r="47" spans="1:4" x14ac:dyDescent="0.25">
      <c r="A47" s="6" t="s">
        <v>61</v>
      </c>
      <c r="B47" s="45"/>
      <c r="C47" s="42">
        <v>0</v>
      </c>
      <c r="D47" s="42">
        <v>0</v>
      </c>
    </row>
    <row r="48" spans="1:4" ht="15.75" thickBot="1" x14ac:dyDescent="0.3">
      <c r="A48" s="11"/>
      <c r="B48" s="12"/>
      <c r="C48" s="49"/>
      <c r="D48" s="49"/>
    </row>
    <row r="49" spans="1:4" x14ac:dyDescent="0.25">
      <c r="A49" s="6"/>
      <c r="B49" s="45"/>
      <c r="C49" s="48"/>
      <c r="D49" s="48"/>
    </row>
    <row r="50" spans="1:4" x14ac:dyDescent="0.25">
      <c r="A50" s="51" t="s">
        <v>64</v>
      </c>
      <c r="B50" s="47"/>
      <c r="C50" s="44">
        <f>C42</f>
        <v>-10170853</v>
      </c>
      <c r="D50" s="44">
        <f>D42</f>
        <v>-21286.999999999767</v>
      </c>
    </row>
    <row r="51" spans="1:4" ht="15.75" thickBot="1" x14ac:dyDescent="0.3">
      <c r="A51" s="29"/>
      <c r="B51" s="50"/>
      <c r="C51" s="20"/>
      <c r="D51" s="20"/>
    </row>
    <row r="52" spans="1:4" ht="15.75" thickTop="1" x14ac:dyDescent="0.25">
      <c r="A52" s="6"/>
      <c r="B52" s="45"/>
      <c r="C52" s="48"/>
      <c r="D52" s="48"/>
    </row>
    <row r="53" spans="1:4" x14ac:dyDescent="0.25">
      <c r="A53" s="51" t="s">
        <v>106</v>
      </c>
      <c r="B53" s="47"/>
      <c r="C53" s="48"/>
      <c r="D53" s="48"/>
    </row>
    <row r="54" spans="1:4" x14ac:dyDescent="0.25">
      <c r="A54" s="6" t="s">
        <v>60</v>
      </c>
      <c r="B54" s="45"/>
      <c r="C54" s="42">
        <f>C46</f>
        <v>-10170853</v>
      </c>
      <c r="D54" s="42">
        <f t="shared" ref="D54:D55" si="1">D46</f>
        <v>-21286.999999999767</v>
      </c>
    </row>
    <row r="55" spans="1:4" x14ac:dyDescent="0.25">
      <c r="A55" s="6" t="s">
        <v>61</v>
      </c>
      <c r="B55" s="45"/>
      <c r="C55" s="42">
        <f t="shared" ref="C55" si="2">C47</f>
        <v>0</v>
      </c>
      <c r="D55" s="42">
        <f t="shared" si="1"/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45"/>
      <c r="C57" s="17"/>
      <c r="D57" s="48"/>
    </row>
    <row r="58" spans="1:4" x14ac:dyDescent="0.25">
      <c r="A58" s="51" t="s">
        <v>107</v>
      </c>
      <c r="B58" s="47"/>
      <c r="C58" s="44">
        <f>C54+C55</f>
        <v>-10170853</v>
      </c>
      <c r="D58" s="44">
        <f>D54+D55</f>
        <v>-21286.999999999767</v>
      </c>
    </row>
    <row r="59" spans="1:4" ht="15.75" thickBot="1" x14ac:dyDescent="0.3">
      <c r="A59" s="54"/>
      <c r="B59" s="1"/>
      <c r="C59" s="1"/>
      <c r="D59" s="1"/>
    </row>
    <row r="60" spans="1:4" x14ac:dyDescent="0.25">
      <c r="A60" s="27"/>
    </row>
    <row r="61" spans="1:4" ht="22.5" x14ac:dyDescent="0.25">
      <c r="A61" s="6" t="s">
        <v>114</v>
      </c>
      <c r="C61" s="42">
        <v>1008859</v>
      </c>
      <c r="D61" s="42">
        <v>1008859</v>
      </c>
    </row>
    <row r="62" spans="1:4" x14ac:dyDescent="0.25">
      <c r="A62" s="27"/>
    </row>
    <row r="63" spans="1:4" x14ac:dyDescent="0.25">
      <c r="A63" s="27" t="s">
        <v>124</v>
      </c>
      <c r="C63" s="97">
        <f>C54/C61*1000</f>
        <v>-10081.540631545142</v>
      </c>
      <c r="D63" s="97">
        <f>D54/D61*1000</f>
        <v>-21.100074440531102</v>
      </c>
    </row>
    <row r="64" spans="1:4" x14ac:dyDescent="0.25">
      <c r="A64" s="27"/>
    </row>
    <row r="65" spans="1:2" x14ac:dyDescent="0.25">
      <c r="A65" s="27"/>
    </row>
    <row r="66" spans="1:2" x14ac:dyDescent="0.25">
      <c r="A66" s="27"/>
    </row>
    <row r="67" spans="1:2" x14ac:dyDescent="0.25">
      <c r="A67" s="27"/>
    </row>
    <row r="68" spans="1:2" ht="15.75" thickBot="1" x14ac:dyDescent="0.3">
      <c r="A68" s="32"/>
    </row>
    <row r="69" spans="1:2" ht="15" customHeight="1" x14ac:dyDescent="0.25">
      <c r="A69" s="28" t="s">
        <v>138</v>
      </c>
      <c r="B69" s="133"/>
    </row>
    <row r="70" spans="1:2" x14ac:dyDescent="0.25">
      <c r="A70" s="7" t="s">
        <v>47</v>
      </c>
      <c r="B70" s="133"/>
    </row>
    <row r="71" spans="1:2" x14ac:dyDescent="0.25">
      <c r="A71" s="5"/>
    </row>
    <row r="72" spans="1:2" ht="15.75" thickBot="1" x14ac:dyDescent="0.3"/>
    <row r="73" spans="1:2" x14ac:dyDescent="0.25">
      <c r="A73" s="28" t="s">
        <v>130</v>
      </c>
    </row>
    <row r="74" spans="1:2" x14ac:dyDescent="0.25">
      <c r="A74" s="110" t="s">
        <v>131</v>
      </c>
    </row>
  </sheetData>
  <mergeCells count="7">
    <mergeCell ref="C11:C12"/>
    <mergeCell ref="D11:D12"/>
    <mergeCell ref="A4:A5"/>
    <mergeCell ref="B4:B5"/>
    <mergeCell ref="B69:B70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5" bestFit="1" customWidth="1"/>
    <col min="7" max="8" width="12.85546875" style="95" customWidth="1"/>
    <col min="10" max="10" width="10.28515625" bestFit="1" customWidth="1"/>
  </cols>
  <sheetData>
    <row r="2" spans="2:10" x14ac:dyDescent="0.25">
      <c r="B2" t="s">
        <v>115</v>
      </c>
    </row>
    <row r="3" spans="2:10" x14ac:dyDescent="0.25">
      <c r="C3" t="s">
        <v>116</v>
      </c>
      <c r="E3" t="s">
        <v>121</v>
      </c>
      <c r="F3" s="95" t="s">
        <v>117</v>
      </c>
      <c r="G3" s="95" t="s">
        <v>119</v>
      </c>
      <c r="H3" s="95" t="s">
        <v>120</v>
      </c>
      <c r="I3" t="s">
        <v>118</v>
      </c>
    </row>
    <row r="4" spans="2:10" x14ac:dyDescent="0.25">
      <c r="C4" s="94">
        <v>43101</v>
      </c>
      <c r="D4" s="94"/>
      <c r="E4" s="94" t="s">
        <v>122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25">
      <c r="C5" s="94">
        <v>43171</v>
      </c>
      <c r="D5" s="94"/>
      <c r="E5" s="94" t="s">
        <v>123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25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workbookViewId="0">
      <selection activeCell="B9" sqref="B9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2.28515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  <col min="14" max="14" width="14" bestFit="1" customWidth="1"/>
    <col min="16" max="16" width="12.28515625" bestFit="1" customWidth="1"/>
  </cols>
  <sheetData>
    <row r="1" spans="1:11" x14ac:dyDescent="0.25">
      <c r="A1" s="41" t="s">
        <v>101</v>
      </c>
    </row>
    <row r="2" spans="1:11" x14ac:dyDescent="0.25">
      <c r="A2" s="114" t="s">
        <v>157</v>
      </c>
    </row>
    <row r="3" spans="1:11" ht="15.75" thickBot="1" x14ac:dyDescent="0.3">
      <c r="A3" s="132" t="s">
        <v>158</v>
      </c>
      <c r="B3" s="1"/>
      <c r="C3" s="1"/>
      <c r="D3" s="1"/>
      <c r="E3" s="1"/>
      <c r="F3" s="1"/>
      <c r="G3" s="1"/>
      <c r="H3" s="1"/>
      <c r="I3" s="1"/>
    </row>
    <row r="4" spans="1:11" ht="15.75" thickBot="1" x14ac:dyDescent="0.3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25">
      <c r="A5" s="144" t="s">
        <v>0</v>
      </c>
      <c r="B5" s="147" t="s">
        <v>1</v>
      </c>
      <c r="C5" s="147" t="s">
        <v>24</v>
      </c>
      <c r="D5" s="147" t="s">
        <v>156</v>
      </c>
      <c r="E5" s="147" t="s">
        <v>154</v>
      </c>
      <c r="F5" s="147" t="s">
        <v>25</v>
      </c>
      <c r="G5" s="147" t="s">
        <v>62</v>
      </c>
      <c r="H5" s="147" t="s">
        <v>28</v>
      </c>
      <c r="I5" s="147" t="s">
        <v>63</v>
      </c>
    </row>
    <row r="6" spans="1:11" x14ac:dyDescent="0.25">
      <c r="A6" s="145"/>
      <c r="B6" s="148"/>
      <c r="C6" s="148"/>
      <c r="D6" s="148"/>
      <c r="E6" s="148"/>
      <c r="F6" s="148"/>
      <c r="G6" s="148"/>
      <c r="H6" s="148"/>
      <c r="I6" s="148"/>
    </row>
    <row r="7" spans="1:11" ht="15.75" thickBot="1" x14ac:dyDescent="0.3">
      <c r="A7" s="146"/>
      <c r="B7" s="137"/>
      <c r="C7" s="137"/>
      <c r="D7" s="137"/>
      <c r="E7" s="137"/>
      <c r="F7" s="137"/>
      <c r="G7" s="137"/>
      <c r="H7" s="137"/>
      <c r="I7" s="137"/>
    </row>
    <row r="8" spans="1:11" ht="15.75" thickBot="1" x14ac:dyDescent="0.3">
      <c r="A8" s="126" t="s">
        <v>148</v>
      </c>
      <c r="B8" s="127">
        <v>7</v>
      </c>
      <c r="C8" s="88">
        <v>20753586</v>
      </c>
      <c r="D8" s="88">
        <v>1058765</v>
      </c>
      <c r="E8" s="88">
        <v>77392025</v>
      </c>
      <c r="F8" s="88">
        <v>169732370</v>
      </c>
      <c r="G8" s="88">
        <f>SUM(C8:F8)</f>
        <v>268936746</v>
      </c>
      <c r="H8" s="88">
        <v>90</v>
      </c>
      <c r="I8" s="88">
        <f>H8+G8</f>
        <v>268936836</v>
      </c>
      <c r="K8" s="77">
        <f>H8+G8-I8</f>
        <v>0</v>
      </c>
    </row>
    <row r="9" spans="1:11" x14ac:dyDescent="0.25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25">
      <c r="A10" s="56" t="s">
        <v>64</v>
      </c>
      <c r="B10" s="80"/>
      <c r="C10" s="81"/>
      <c r="D10" s="81"/>
      <c r="E10" s="42">
        <f>Ф2!D36-H10</f>
        <v>-21286.999999999767</v>
      </c>
      <c r="F10" s="42"/>
      <c r="G10" s="42">
        <f>E10</f>
        <v>-21286.999999999767</v>
      </c>
      <c r="H10" s="68"/>
      <c r="I10" s="42">
        <f>H10+G10</f>
        <v>-21286.999999999767</v>
      </c>
      <c r="J10" s="77">
        <f>I10-Ф2!D58</f>
        <v>0</v>
      </c>
      <c r="K10" s="77">
        <f t="shared" si="0"/>
        <v>0</v>
      </c>
    </row>
    <row r="11" spans="1:11" x14ac:dyDescent="0.25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.75" thickBot="1" x14ac:dyDescent="0.3">
      <c r="A12" s="59" t="s">
        <v>107</v>
      </c>
      <c r="B12" s="82"/>
      <c r="C12" s="83"/>
      <c r="D12" s="83"/>
      <c r="E12" s="70">
        <f>SUM(E10:E11)</f>
        <v>-21286.999999999767</v>
      </c>
      <c r="F12" s="70">
        <f t="shared" ref="F12:I12" si="1">SUM(F10:F11)</f>
        <v>0</v>
      </c>
      <c r="G12" s="70">
        <f t="shared" si="1"/>
        <v>-21286.999999999767</v>
      </c>
      <c r="H12" s="70">
        <f t="shared" si="1"/>
        <v>0</v>
      </c>
      <c r="I12" s="70">
        <f t="shared" si="1"/>
        <v>-21286.999999999767</v>
      </c>
      <c r="J12" s="77"/>
      <c r="K12" s="77">
        <f t="shared" si="0"/>
        <v>0</v>
      </c>
    </row>
    <row r="13" spans="1:11" x14ac:dyDescent="0.25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25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25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25">
      <c r="A16" s="116" t="s">
        <v>142</v>
      </c>
      <c r="B16" s="86"/>
      <c r="C16" s="80"/>
      <c r="D16" s="80"/>
      <c r="E16" s="80"/>
      <c r="F16" s="80">
        <v>0</v>
      </c>
      <c r="G16" s="80"/>
      <c r="H16" s="76">
        <v>-90</v>
      </c>
      <c r="I16" s="44">
        <f>G16+H16</f>
        <v>-90</v>
      </c>
      <c r="J16" s="77"/>
      <c r="K16" s="77">
        <f t="shared" si="0"/>
        <v>0</v>
      </c>
    </row>
    <row r="17" spans="1:12" ht="15.75" thickBot="1" x14ac:dyDescent="0.3">
      <c r="A17" s="23" t="s">
        <v>149</v>
      </c>
      <c r="B17" s="87"/>
      <c r="C17" s="88">
        <f>C12+C8</f>
        <v>20753586</v>
      </c>
      <c r="D17" s="88">
        <f>D12+D8+D15</f>
        <v>1058765</v>
      </c>
      <c r="E17" s="88">
        <f>E12+E8+E16</f>
        <v>77370738</v>
      </c>
      <c r="F17" s="88">
        <f t="shared" ref="F17:G17" si="2">F12+F8+F16</f>
        <v>169732370</v>
      </c>
      <c r="G17" s="88">
        <f t="shared" si="2"/>
        <v>268915459</v>
      </c>
      <c r="H17" s="88">
        <f>H12+H8+H16+H15</f>
        <v>0</v>
      </c>
      <c r="I17" s="88">
        <f>I12+I8+I16+I15</f>
        <v>268915459</v>
      </c>
      <c r="J17" s="77"/>
      <c r="K17" s="77">
        <f t="shared" si="0"/>
        <v>0</v>
      </c>
    </row>
    <row r="18" spans="1:12" x14ac:dyDescent="0.25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25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.75" thickBot="1" x14ac:dyDescent="0.3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25">
      <c r="A21" s="144" t="s">
        <v>0</v>
      </c>
      <c r="B21" s="147" t="s">
        <v>1</v>
      </c>
      <c r="C21" s="147" t="s">
        <v>24</v>
      </c>
      <c r="D21" s="147" t="s">
        <v>156</v>
      </c>
      <c r="E21" s="147" t="s">
        <v>154</v>
      </c>
      <c r="F21" s="147" t="s">
        <v>25</v>
      </c>
      <c r="G21" s="147" t="s">
        <v>62</v>
      </c>
      <c r="H21" s="147" t="s">
        <v>28</v>
      </c>
      <c r="I21" s="147" t="s">
        <v>63</v>
      </c>
    </row>
    <row r="22" spans="1:12" x14ac:dyDescent="0.25">
      <c r="A22" s="145"/>
      <c r="B22" s="148"/>
      <c r="C22" s="148"/>
      <c r="D22" s="148"/>
      <c r="E22" s="148"/>
      <c r="F22" s="148"/>
      <c r="G22" s="148"/>
      <c r="H22" s="148"/>
      <c r="I22" s="148"/>
    </row>
    <row r="23" spans="1:12" ht="15.75" thickBot="1" x14ac:dyDescent="0.3">
      <c r="A23" s="146"/>
      <c r="B23" s="137"/>
      <c r="C23" s="137"/>
      <c r="D23" s="137"/>
      <c r="E23" s="137"/>
      <c r="F23" s="137"/>
      <c r="G23" s="137"/>
      <c r="H23" s="137"/>
      <c r="I23" s="137"/>
      <c r="J23" s="77"/>
      <c r="K23" s="77"/>
    </row>
    <row r="24" spans="1:12" ht="15" customHeight="1" x14ac:dyDescent="0.25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.75" thickBot="1" x14ac:dyDescent="0.3">
      <c r="A25" s="34"/>
      <c r="B25" s="125"/>
      <c r="C25" s="124">
        <f>Ф1!D48-C26</f>
        <v>0</v>
      </c>
      <c r="D25" s="124">
        <f>Ф1!D49-D26</f>
        <v>0</v>
      </c>
      <c r="E25" s="124">
        <f>Ф1!D51-E26</f>
        <v>0</v>
      </c>
      <c r="F25" s="124"/>
      <c r="G25" s="124"/>
      <c r="H25" s="88"/>
      <c r="I25" s="124"/>
      <c r="J25" s="77"/>
      <c r="K25" s="77"/>
    </row>
    <row r="26" spans="1:12" x14ac:dyDescent="0.25">
      <c r="A26" s="55" t="s">
        <v>150</v>
      </c>
      <c r="B26" s="75">
        <v>7</v>
      </c>
      <c r="C26" s="123">
        <v>20753586</v>
      </c>
      <c r="D26" s="123">
        <v>1058765</v>
      </c>
      <c r="E26" s="76">
        <v>362044052</v>
      </c>
      <c r="F26" s="123">
        <v>136513565</v>
      </c>
      <c r="G26" s="76">
        <f>SUM(C26:F26)</f>
        <v>520369968</v>
      </c>
      <c r="H26" s="76"/>
      <c r="I26" s="77">
        <f>G26+H26</f>
        <v>520369968</v>
      </c>
      <c r="J26" s="77"/>
      <c r="K26" s="77"/>
      <c r="L26" s="77">
        <f>G26+H26-I26</f>
        <v>0</v>
      </c>
    </row>
    <row r="27" spans="1:12" x14ac:dyDescent="0.25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25">
      <c r="A28" s="56" t="s">
        <v>64</v>
      </c>
      <c r="B28" s="80"/>
      <c r="C28" s="81"/>
      <c r="D28" s="81"/>
      <c r="E28" s="42">
        <f>Ф2!C46</f>
        <v>-10170853</v>
      </c>
      <c r="F28" s="42"/>
      <c r="G28" s="42">
        <f>E28</f>
        <v>-10170853</v>
      </c>
      <c r="H28" s="42">
        <f>Ф2!C55</f>
        <v>0</v>
      </c>
      <c r="I28" s="44">
        <f>H28+G28</f>
        <v>-10170853</v>
      </c>
      <c r="J28" s="77">
        <f>Ф2!C31-I28</f>
        <v>0</v>
      </c>
      <c r="K28" s="77"/>
    </row>
    <row r="29" spans="1:12" x14ac:dyDescent="0.25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.75" thickBot="1" x14ac:dyDescent="0.3">
      <c r="A30" s="59" t="s">
        <v>107</v>
      </c>
      <c r="B30" s="92"/>
      <c r="C30" s="83"/>
      <c r="D30" s="83"/>
      <c r="E30" s="70">
        <f>E28</f>
        <v>-10170853</v>
      </c>
      <c r="F30" s="70">
        <f t="shared" ref="F30:I30" si="3">F28</f>
        <v>0</v>
      </c>
      <c r="G30" s="70">
        <f t="shared" si="3"/>
        <v>-10170853</v>
      </c>
      <c r="H30" s="70">
        <f t="shared" si="3"/>
        <v>0</v>
      </c>
      <c r="I30" s="70">
        <f t="shared" si="3"/>
        <v>-10170853</v>
      </c>
      <c r="J30" s="77"/>
      <c r="K30" s="77"/>
    </row>
    <row r="31" spans="1:12" x14ac:dyDescent="0.25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25">
      <c r="A32" s="56" t="s">
        <v>65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25">
      <c r="A33" s="116" t="s">
        <v>136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25">
      <c r="A34" s="56" t="s">
        <v>132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.75" thickBot="1" x14ac:dyDescent="0.3">
      <c r="A35" s="23" t="s">
        <v>151</v>
      </c>
      <c r="B35" s="93"/>
      <c r="C35" s="88">
        <f>C26</f>
        <v>20753586</v>
      </c>
      <c r="D35" s="88">
        <f>D26</f>
        <v>1058765</v>
      </c>
      <c r="E35" s="71">
        <f>E30+E26+E33+1</f>
        <v>351873200</v>
      </c>
      <c r="F35" s="71">
        <f>F30+F26+F34</f>
        <v>136513565</v>
      </c>
      <c r="G35" s="71">
        <f>G30+G26+G34+1</f>
        <v>510199116</v>
      </c>
      <c r="H35" s="71">
        <f>H30+H26+H33</f>
        <v>0</v>
      </c>
      <c r="I35" s="71">
        <f>I30+I26+I32+I34+I33+1</f>
        <v>510199116</v>
      </c>
      <c r="J35" s="77">
        <f>Ф1!C58-I35</f>
        <v>0</v>
      </c>
      <c r="K35" s="77"/>
    </row>
    <row r="36" spans="1:11" x14ac:dyDescent="0.25">
      <c r="B36" s="77"/>
      <c r="C36" s="77">
        <f>Ф1!C48-C35-D35+Ф1!C49</f>
        <v>0</v>
      </c>
      <c r="D36" s="77">
        <f>Ф1!C49-D35</f>
        <v>0</v>
      </c>
      <c r="E36" s="77">
        <f>Ф1!C51-E35</f>
        <v>0</v>
      </c>
      <c r="F36" s="77">
        <f>Ф1!C50-F35</f>
        <v>0</v>
      </c>
      <c r="G36" s="77">
        <f>Ф1!C53-G35</f>
        <v>0</v>
      </c>
      <c r="H36" s="77">
        <f>Ф1!C55-H35</f>
        <v>0</v>
      </c>
      <c r="I36" s="77"/>
      <c r="J36" s="77"/>
      <c r="K36" s="77"/>
    </row>
    <row r="37" spans="1:1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.75" thickBot="1" x14ac:dyDescent="0.3">
      <c r="A38" s="27"/>
      <c r="D38" s="77"/>
      <c r="E38" s="77"/>
    </row>
    <row r="39" spans="1:11" ht="21.75" customHeight="1" x14ac:dyDescent="0.25">
      <c r="A39" s="28" t="s">
        <v>138</v>
      </c>
      <c r="B39" s="133"/>
      <c r="D39" s="77"/>
      <c r="E39" s="77"/>
    </row>
    <row r="40" spans="1:11" ht="22.5" customHeight="1" x14ac:dyDescent="0.25">
      <c r="A40" s="99" t="s">
        <v>47</v>
      </c>
      <c r="B40" s="133"/>
      <c r="D40" s="77"/>
      <c r="E40" s="77"/>
    </row>
    <row r="41" spans="1:11" x14ac:dyDescent="0.25">
      <c r="D41" s="77"/>
      <c r="E41" s="77"/>
    </row>
    <row r="42" spans="1:11" ht="15.75" thickBot="1" x14ac:dyDescent="0.3"/>
    <row r="43" spans="1:11" x14ac:dyDescent="0.25">
      <c r="A43" s="28" t="s">
        <v>130</v>
      </c>
    </row>
    <row r="44" spans="1:11" x14ac:dyDescent="0.25">
      <c r="A44" s="110" t="s">
        <v>131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topLeftCell="A40" workbookViewId="0">
      <selection activeCell="B57" sqref="B57"/>
    </sheetView>
  </sheetViews>
  <sheetFormatPr defaultColWidth="14.140625" defaultRowHeight="15" x14ac:dyDescent="0.25"/>
  <cols>
    <col min="1" max="1" width="45.5703125" customWidth="1"/>
    <col min="2" max="2" width="10.28515625" customWidth="1"/>
    <col min="3" max="4" width="15.85546875" customWidth="1"/>
  </cols>
  <sheetData>
    <row r="1" spans="1:6" x14ac:dyDescent="0.25">
      <c r="A1" s="40" t="s">
        <v>102</v>
      </c>
    </row>
    <row r="2" spans="1:6" x14ac:dyDescent="0.25">
      <c r="A2" s="114" t="s">
        <v>157</v>
      </c>
    </row>
    <row r="3" spans="1:6" ht="15.75" thickBot="1" x14ac:dyDescent="0.3">
      <c r="A3" s="132" t="s">
        <v>158</v>
      </c>
      <c r="B3" s="1"/>
      <c r="C3" s="1"/>
      <c r="D3" s="1"/>
    </row>
    <row r="4" spans="1:6" ht="22.5" x14ac:dyDescent="0.25">
      <c r="A4" s="141" t="s">
        <v>0</v>
      </c>
      <c r="B4" s="136" t="s">
        <v>1</v>
      </c>
      <c r="C4" s="130" t="s">
        <v>145</v>
      </c>
      <c r="D4" s="130" t="s">
        <v>145</v>
      </c>
      <c r="F4" s="39"/>
    </row>
    <row r="5" spans="1:6" ht="36" customHeight="1" thickBot="1" x14ac:dyDescent="0.3">
      <c r="A5" s="142"/>
      <c r="B5" s="137"/>
      <c r="C5" s="131" t="s">
        <v>146</v>
      </c>
      <c r="D5" s="131" t="s">
        <v>147</v>
      </c>
      <c r="F5" s="39"/>
    </row>
    <row r="6" spans="1:6" x14ac:dyDescent="0.25">
      <c r="A6" s="6"/>
      <c r="B6" s="45"/>
      <c r="C6" s="35"/>
      <c r="D6" s="129"/>
      <c r="F6" s="39"/>
    </row>
    <row r="7" spans="1:6" x14ac:dyDescent="0.25">
      <c r="A7" s="51" t="s">
        <v>66</v>
      </c>
      <c r="B7" s="45"/>
      <c r="C7" s="33"/>
      <c r="D7" s="33"/>
    </row>
    <row r="8" spans="1:6" x14ac:dyDescent="0.25">
      <c r="A8" s="6" t="s">
        <v>67</v>
      </c>
      <c r="B8" s="45"/>
      <c r="C8" s="44">
        <f>Ф2!C26</f>
        <v>-10170853</v>
      </c>
      <c r="D8" s="44">
        <f>Ф2!D36</f>
        <v>-21286.999999999767</v>
      </c>
    </row>
    <row r="9" spans="1:6" x14ac:dyDescent="0.25">
      <c r="A9" s="6"/>
      <c r="B9" s="45"/>
      <c r="C9" s="17"/>
      <c r="D9" s="17"/>
    </row>
    <row r="10" spans="1:6" x14ac:dyDescent="0.25">
      <c r="A10" s="51" t="s">
        <v>68</v>
      </c>
      <c r="B10" s="45"/>
      <c r="C10" s="17"/>
      <c r="D10" s="17"/>
    </row>
    <row r="11" spans="1:6" x14ac:dyDescent="0.25">
      <c r="A11" s="6" t="s">
        <v>69</v>
      </c>
      <c r="B11" s="45"/>
      <c r="C11" s="42">
        <v>0</v>
      </c>
      <c r="D11" s="42">
        <v>0</v>
      </c>
    </row>
    <row r="12" spans="1:6" x14ac:dyDescent="0.25">
      <c r="A12" s="6" t="s">
        <v>141</v>
      </c>
      <c r="B12" s="45"/>
      <c r="C12" s="42">
        <v>0</v>
      </c>
      <c r="D12" s="42">
        <v>0</v>
      </c>
    </row>
    <row r="13" spans="1:6" ht="22.5" x14ac:dyDescent="0.25">
      <c r="A13" s="6" t="s">
        <v>70</v>
      </c>
      <c r="B13" s="45"/>
      <c r="C13" s="42">
        <v>0</v>
      </c>
      <c r="D13" s="42">
        <v>0</v>
      </c>
    </row>
    <row r="14" spans="1:6" x14ac:dyDescent="0.25">
      <c r="A14" s="6" t="s">
        <v>71</v>
      </c>
      <c r="B14" s="45"/>
      <c r="C14" s="42">
        <v>574696</v>
      </c>
      <c r="D14" s="42">
        <v>0</v>
      </c>
    </row>
    <row r="15" spans="1:6" x14ac:dyDescent="0.25">
      <c r="A15" s="6" t="s">
        <v>72</v>
      </c>
      <c r="B15" s="45"/>
      <c r="C15" s="42">
        <v>0</v>
      </c>
      <c r="D15" s="42">
        <v>0</v>
      </c>
    </row>
    <row r="16" spans="1:6" x14ac:dyDescent="0.25">
      <c r="A16" s="6" t="s">
        <v>73</v>
      </c>
      <c r="B16" s="45"/>
      <c r="C16" s="42">
        <v>1778</v>
      </c>
      <c r="D16" s="42">
        <v>0</v>
      </c>
    </row>
    <row r="17" spans="1:6" x14ac:dyDescent="0.25">
      <c r="A17" s="6" t="s">
        <v>56</v>
      </c>
      <c r="B17" s="45">
        <v>11</v>
      </c>
      <c r="C17" s="42">
        <v>-478284</v>
      </c>
      <c r="D17" s="42">
        <v>-183</v>
      </c>
    </row>
    <row r="18" spans="1:6" ht="15.75" thickBot="1" x14ac:dyDescent="0.3">
      <c r="A18" s="11" t="s">
        <v>74</v>
      </c>
      <c r="B18" s="12"/>
      <c r="C18" s="61"/>
      <c r="D18" s="61">
        <v>0</v>
      </c>
    </row>
    <row r="19" spans="1:6" x14ac:dyDescent="0.25">
      <c r="A19" s="51"/>
      <c r="B19" s="45"/>
      <c r="C19" s="62"/>
      <c r="D19" s="33"/>
    </row>
    <row r="20" spans="1:6" ht="15" customHeight="1" x14ac:dyDescent="0.25">
      <c r="A20" s="143" t="s">
        <v>75</v>
      </c>
      <c r="B20" s="150"/>
      <c r="C20" s="149">
        <f>SUM(C8:C19)</f>
        <v>-10072663</v>
      </c>
      <c r="D20" s="149">
        <f>SUM(D8:D19)</f>
        <v>-21469.999999999767</v>
      </c>
      <c r="E20" s="77"/>
      <c r="F20" s="77"/>
    </row>
    <row r="21" spans="1:6" x14ac:dyDescent="0.25">
      <c r="A21" s="143"/>
      <c r="B21" s="150"/>
      <c r="C21" s="149"/>
      <c r="D21" s="149"/>
      <c r="F21" s="77"/>
    </row>
    <row r="22" spans="1:6" x14ac:dyDescent="0.25">
      <c r="A22" s="51" t="s">
        <v>76</v>
      </c>
      <c r="B22" s="45"/>
      <c r="C22" s="35"/>
      <c r="D22" s="35"/>
    </row>
    <row r="23" spans="1:6" x14ac:dyDescent="0.25">
      <c r="A23" s="6" t="s">
        <v>13</v>
      </c>
      <c r="B23" s="45"/>
      <c r="C23" s="42">
        <v>0</v>
      </c>
      <c r="D23" s="42">
        <v>0</v>
      </c>
    </row>
    <row r="24" spans="1:6" x14ac:dyDescent="0.25">
      <c r="A24" s="6" t="s">
        <v>15</v>
      </c>
      <c r="B24" s="45"/>
      <c r="C24" s="42">
        <v>4864</v>
      </c>
      <c r="D24" s="42">
        <v>0</v>
      </c>
    </row>
    <row r="25" spans="1:6" x14ac:dyDescent="0.25">
      <c r="A25" s="6" t="s">
        <v>77</v>
      </c>
      <c r="B25" s="45"/>
      <c r="C25" s="42">
        <v>0</v>
      </c>
      <c r="D25" s="42">
        <v>0</v>
      </c>
    </row>
    <row r="26" spans="1:6" ht="22.5" x14ac:dyDescent="0.25">
      <c r="A26" s="6" t="s">
        <v>78</v>
      </c>
      <c r="B26" s="45"/>
      <c r="C26" s="42">
        <v>0</v>
      </c>
      <c r="D26" s="42">
        <v>0</v>
      </c>
      <c r="F26" s="111"/>
    </row>
    <row r="27" spans="1:6" x14ac:dyDescent="0.25">
      <c r="A27" s="6" t="s">
        <v>129</v>
      </c>
      <c r="B27" s="103"/>
      <c r="C27" s="42">
        <v>21619</v>
      </c>
      <c r="D27" s="42">
        <v>0</v>
      </c>
      <c r="F27" s="111"/>
    </row>
    <row r="28" spans="1:6" x14ac:dyDescent="0.25">
      <c r="A28" s="6" t="s">
        <v>18</v>
      </c>
      <c r="B28" s="45"/>
      <c r="C28" s="42">
        <v>-34776</v>
      </c>
      <c r="D28" s="42">
        <v>2800</v>
      </c>
    </row>
    <row r="29" spans="1:6" x14ac:dyDescent="0.25">
      <c r="A29" s="51"/>
      <c r="B29" s="45"/>
      <c r="C29" s="42">
        <v>0</v>
      </c>
      <c r="D29" s="42">
        <v>0</v>
      </c>
    </row>
    <row r="30" spans="1:6" x14ac:dyDescent="0.25">
      <c r="A30" s="6"/>
      <c r="B30" s="45"/>
      <c r="C30" s="42">
        <v>0</v>
      </c>
      <c r="D30" s="42">
        <v>0</v>
      </c>
    </row>
    <row r="31" spans="1:6" ht="22.5" x14ac:dyDescent="0.25">
      <c r="A31" s="51" t="s">
        <v>79</v>
      </c>
      <c r="B31" s="45"/>
      <c r="C31" s="42">
        <v>0</v>
      </c>
      <c r="D31" s="42">
        <v>0</v>
      </c>
    </row>
    <row r="32" spans="1:6" x14ac:dyDescent="0.25">
      <c r="A32" s="6" t="s">
        <v>39</v>
      </c>
      <c r="B32" s="45"/>
      <c r="C32" s="42">
        <v>-212899</v>
      </c>
      <c r="D32" s="42">
        <v>-549</v>
      </c>
    </row>
    <row r="33" spans="1:4" x14ac:dyDescent="0.25">
      <c r="A33" s="6" t="s">
        <v>80</v>
      </c>
      <c r="B33" s="45"/>
      <c r="C33" s="42">
        <v>0</v>
      </c>
      <c r="D33" s="42">
        <v>0</v>
      </c>
    </row>
    <row r="34" spans="1:4" x14ac:dyDescent="0.25">
      <c r="A34" s="6" t="s">
        <v>81</v>
      </c>
      <c r="B34" s="45"/>
      <c r="C34" s="42">
        <v>0</v>
      </c>
      <c r="D34" s="42">
        <v>-27</v>
      </c>
    </row>
    <row r="35" spans="1:4" ht="15.75" thickBot="1" x14ac:dyDescent="0.3">
      <c r="A35" s="11" t="s">
        <v>42</v>
      </c>
      <c r="B35" s="12"/>
      <c r="C35" s="43">
        <v>0</v>
      </c>
      <c r="D35" s="43">
        <v>0</v>
      </c>
    </row>
    <row r="36" spans="1:4" ht="22.5" x14ac:dyDescent="0.25">
      <c r="A36" s="51" t="s">
        <v>82</v>
      </c>
      <c r="B36" s="45"/>
      <c r="C36" s="44">
        <f>SUM(C20:C35)</f>
        <v>-10293855</v>
      </c>
      <c r="D36" s="44">
        <f>SUM(D20:D35)</f>
        <v>-19245.999999999767</v>
      </c>
    </row>
    <row r="37" spans="1:4" x14ac:dyDescent="0.25">
      <c r="A37" s="46"/>
      <c r="B37" s="45"/>
      <c r="C37" s="33"/>
      <c r="D37" s="33"/>
    </row>
    <row r="38" spans="1:4" x14ac:dyDescent="0.25">
      <c r="A38" s="46" t="s">
        <v>83</v>
      </c>
      <c r="B38" s="45"/>
      <c r="C38" s="42">
        <v>395628</v>
      </c>
      <c r="D38" s="42">
        <v>183</v>
      </c>
    </row>
    <row r="39" spans="1:4" x14ac:dyDescent="0.25">
      <c r="A39" s="46" t="s">
        <v>84</v>
      </c>
      <c r="B39" s="45"/>
      <c r="C39" s="42">
        <v>0</v>
      </c>
      <c r="D39" s="42">
        <v>0</v>
      </c>
    </row>
    <row r="40" spans="1:4" ht="15.75" thickBot="1" x14ac:dyDescent="0.3">
      <c r="A40" s="34" t="s">
        <v>85</v>
      </c>
      <c r="B40" s="12"/>
      <c r="C40" s="43">
        <v>0</v>
      </c>
      <c r="D40" s="43">
        <v>0</v>
      </c>
    </row>
    <row r="41" spans="1:4" ht="23.25" thickBot="1" x14ac:dyDescent="0.3">
      <c r="A41" s="24" t="s">
        <v>86</v>
      </c>
      <c r="B41" s="45"/>
      <c r="C41" s="44">
        <f>SUM(C36:C40)</f>
        <v>-9898227</v>
      </c>
      <c r="D41" s="44">
        <f>SUM(D36:D40)</f>
        <v>-19062.999999999767</v>
      </c>
    </row>
    <row r="42" spans="1:4" x14ac:dyDescent="0.25">
      <c r="A42" s="36"/>
      <c r="B42" s="28"/>
      <c r="C42" s="63"/>
      <c r="D42" s="63"/>
    </row>
    <row r="43" spans="1:4" ht="22.5" x14ac:dyDescent="0.25">
      <c r="A43" s="51" t="s">
        <v>87</v>
      </c>
      <c r="B43" s="45"/>
      <c r="C43" s="17"/>
      <c r="D43" s="17"/>
    </row>
    <row r="44" spans="1:4" ht="33.75" x14ac:dyDescent="0.25">
      <c r="A44" s="6" t="s">
        <v>88</v>
      </c>
      <c r="B44" s="45"/>
      <c r="C44" s="42">
        <v>-229</v>
      </c>
      <c r="D44" s="42">
        <v>0</v>
      </c>
    </row>
    <row r="45" spans="1:4" x14ac:dyDescent="0.25">
      <c r="A45" s="6" t="s">
        <v>152</v>
      </c>
      <c r="B45" s="45">
        <v>5</v>
      </c>
      <c r="C45" s="42">
        <v>-20000000</v>
      </c>
      <c r="D45" s="42">
        <v>0</v>
      </c>
    </row>
    <row r="46" spans="1:4" x14ac:dyDescent="0.25">
      <c r="A46" s="6" t="s">
        <v>153</v>
      </c>
      <c r="B46" s="121">
        <v>5</v>
      </c>
      <c r="C46" s="42">
        <v>227000</v>
      </c>
      <c r="D46" s="42"/>
    </row>
    <row r="47" spans="1:4" ht="33.75" x14ac:dyDescent="0.25">
      <c r="A47" s="6" t="s">
        <v>89</v>
      </c>
      <c r="B47" s="45"/>
      <c r="C47" s="42">
        <v>0</v>
      </c>
      <c r="D47" s="42">
        <v>0</v>
      </c>
    </row>
    <row r="48" spans="1:4" ht="15.75" thickBot="1" x14ac:dyDescent="0.3">
      <c r="A48" s="6" t="s">
        <v>90</v>
      </c>
      <c r="B48" s="45"/>
      <c r="C48" s="42">
        <v>0</v>
      </c>
      <c r="D48" s="42">
        <v>0</v>
      </c>
    </row>
    <row r="49" spans="1:6" x14ac:dyDescent="0.25">
      <c r="A49" s="37"/>
      <c r="B49" s="28"/>
      <c r="C49" s="64"/>
      <c r="D49" s="65"/>
    </row>
    <row r="50" spans="1:6" ht="22.5" x14ac:dyDescent="0.25">
      <c r="A50" s="51" t="s">
        <v>109</v>
      </c>
      <c r="B50" s="150"/>
      <c r="C50" s="149">
        <f>SUM(C44:C47)</f>
        <v>-19773229</v>
      </c>
      <c r="D50" s="149">
        <f>SUM(D44:D48)</f>
        <v>0</v>
      </c>
      <c r="E50" s="77"/>
      <c r="F50" s="77"/>
    </row>
    <row r="51" spans="1:6" x14ac:dyDescent="0.25">
      <c r="A51" s="51" t="s">
        <v>110</v>
      </c>
      <c r="B51" s="150"/>
      <c r="C51" s="149"/>
      <c r="D51" s="149"/>
    </row>
    <row r="52" spans="1:6" ht="15.75" thickBot="1" x14ac:dyDescent="0.3">
      <c r="A52" s="11"/>
      <c r="B52" s="12"/>
      <c r="C52" s="34"/>
      <c r="D52" s="34"/>
    </row>
    <row r="53" spans="1:6" x14ac:dyDescent="0.25">
      <c r="A53" s="38"/>
    </row>
    <row r="54" spans="1:6" x14ac:dyDescent="0.25">
      <c r="A54" s="51" t="s">
        <v>91</v>
      </c>
      <c r="B54" s="45"/>
      <c r="C54" s="46"/>
      <c r="D54" s="46"/>
    </row>
    <row r="55" spans="1:6" x14ac:dyDescent="0.25">
      <c r="A55" s="6" t="s">
        <v>92</v>
      </c>
      <c r="B55" s="45"/>
      <c r="C55" s="42">
        <v>0</v>
      </c>
      <c r="D55" s="42">
        <v>0</v>
      </c>
    </row>
    <row r="56" spans="1:6" x14ac:dyDescent="0.25">
      <c r="A56" s="6" t="s">
        <v>93</v>
      </c>
      <c r="B56" s="45">
        <v>8</v>
      </c>
      <c r="C56" s="42">
        <v>10000000</v>
      </c>
      <c r="D56" s="42">
        <v>20000</v>
      </c>
    </row>
    <row r="57" spans="1:6" x14ac:dyDescent="0.25">
      <c r="A57" s="6" t="s">
        <v>65</v>
      </c>
      <c r="B57" s="45"/>
      <c r="C57" s="42">
        <v>0</v>
      </c>
      <c r="D57" s="42">
        <v>0</v>
      </c>
    </row>
    <row r="58" spans="1:6" ht="22.5" x14ac:dyDescent="0.25">
      <c r="A58" s="6" t="s">
        <v>94</v>
      </c>
      <c r="B58" s="45"/>
      <c r="C58" s="42">
        <v>0</v>
      </c>
      <c r="D58" s="42">
        <v>0</v>
      </c>
    </row>
    <row r="59" spans="1:6" ht="15.75" thickBot="1" x14ac:dyDescent="0.3">
      <c r="A59" s="11"/>
      <c r="B59" s="12"/>
      <c r="C59" s="61"/>
      <c r="D59" s="61"/>
    </row>
    <row r="60" spans="1:6" x14ac:dyDescent="0.25">
      <c r="A60" s="51"/>
      <c r="B60" s="45"/>
      <c r="C60" s="67"/>
      <c r="D60" s="67"/>
    </row>
    <row r="61" spans="1:6" ht="22.5" x14ac:dyDescent="0.25">
      <c r="A61" s="51" t="s">
        <v>111</v>
      </c>
      <c r="B61" s="150"/>
      <c r="C61" s="44">
        <f>SUM(C55:C60)</f>
        <v>10000000</v>
      </c>
      <c r="D61" s="44">
        <f>SUM(D55:D60)</f>
        <v>20000</v>
      </c>
    </row>
    <row r="62" spans="1:6" x14ac:dyDescent="0.25">
      <c r="A62" s="51" t="s">
        <v>112</v>
      </c>
      <c r="B62" s="150"/>
      <c r="C62" s="42"/>
      <c r="D62" s="42"/>
    </row>
    <row r="63" spans="1:6" ht="15.75" thickBot="1" x14ac:dyDescent="0.3">
      <c r="A63" s="15"/>
      <c r="B63" s="12"/>
      <c r="C63" s="58"/>
      <c r="D63" s="58"/>
    </row>
    <row r="64" spans="1:6" x14ac:dyDescent="0.25">
      <c r="A64" s="51"/>
      <c r="B64" s="45"/>
      <c r="C64" s="67"/>
      <c r="D64" s="67"/>
    </row>
    <row r="65" spans="1:5" x14ac:dyDescent="0.25">
      <c r="A65" s="51" t="s">
        <v>95</v>
      </c>
      <c r="B65" s="45"/>
      <c r="C65" s="42">
        <f>C61+C50+C41</f>
        <v>-19671456</v>
      </c>
      <c r="D65" s="42">
        <f>D61+D50+D41</f>
        <v>937.00000000023283</v>
      </c>
    </row>
    <row r="66" spans="1:5" x14ac:dyDescent="0.25">
      <c r="A66" s="6" t="s">
        <v>96</v>
      </c>
      <c r="B66" s="45"/>
      <c r="C66" s="42">
        <v>-574697</v>
      </c>
      <c r="D66" s="42">
        <v>0</v>
      </c>
    </row>
    <row r="67" spans="1:5" x14ac:dyDescent="0.25">
      <c r="A67" s="6"/>
      <c r="B67" s="45"/>
      <c r="C67" s="33"/>
      <c r="D67" s="42">
        <v>0</v>
      </c>
    </row>
    <row r="68" spans="1:5" x14ac:dyDescent="0.25">
      <c r="A68" s="46" t="s">
        <v>97</v>
      </c>
      <c r="B68" s="45"/>
      <c r="C68" s="66">
        <f>Ф1!D36</f>
        <v>40956501</v>
      </c>
      <c r="D68" s="42">
        <v>6538</v>
      </c>
    </row>
    <row r="69" spans="1:5" x14ac:dyDescent="0.25">
      <c r="A69" s="68"/>
    </row>
    <row r="70" spans="1:5" ht="15.75" thickBot="1" x14ac:dyDescent="0.3">
      <c r="A70" s="11"/>
      <c r="B70" s="12"/>
      <c r="C70" s="34"/>
      <c r="D70" s="34"/>
    </row>
    <row r="71" spans="1:5" x14ac:dyDescent="0.25">
      <c r="A71" s="6"/>
      <c r="B71" s="45"/>
      <c r="C71" s="46"/>
      <c r="D71" s="46"/>
    </row>
    <row r="72" spans="1:5" ht="22.5" x14ac:dyDescent="0.25">
      <c r="A72" s="51" t="s">
        <v>98</v>
      </c>
      <c r="B72" s="47"/>
      <c r="C72" s="69">
        <f>SUM(C65:C68)</f>
        <v>20710348</v>
      </c>
      <c r="D72" s="74">
        <f>SUM(D65:D68)</f>
        <v>7475.0000000002328</v>
      </c>
    </row>
    <row r="73" spans="1:5" ht="22.5" customHeight="1" thickBot="1" x14ac:dyDescent="0.3">
      <c r="A73" s="29"/>
      <c r="B73" s="50"/>
      <c r="C73" s="31"/>
      <c r="D73" s="31"/>
    </row>
    <row r="74" spans="1:5" ht="15.75" thickTop="1" x14ac:dyDescent="0.25">
      <c r="C74" s="112">
        <f>Ф1!C36-C72</f>
        <v>0</v>
      </c>
      <c r="D74" s="112">
        <f>7475-D72</f>
        <v>-2.3283064365386963E-10</v>
      </c>
    </row>
    <row r="75" spans="1:5" x14ac:dyDescent="0.25">
      <c r="E75" s="52"/>
    </row>
    <row r="76" spans="1:5" ht="15.75" thickBot="1" x14ac:dyDescent="0.3"/>
    <row r="77" spans="1:5" ht="15" customHeight="1" x14ac:dyDescent="0.25">
      <c r="A77" s="28" t="s">
        <v>138</v>
      </c>
      <c r="B77" s="133"/>
    </row>
    <row r="78" spans="1:5" ht="15" customHeight="1" x14ac:dyDescent="0.25">
      <c r="A78" s="99" t="s">
        <v>47</v>
      </c>
      <c r="B78" s="133"/>
    </row>
    <row r="80" spans="1:5" ht="15.75" thickBot="1" x14ac:dyDescent="0.3"/>
    <row r="81" spans="1:1" x14ac:dyDescent="0.25">
      <c r="A81" s="28" t="s">
        <v>130</v>
      </c>
    </row>
    <row r="82" spans="1:1" x14ac:dyDescent="0.25">
      <c r="A82" s="110" t="s">
        <v>131</v>
      </c>
    </row>
  </sheetData>
  <mergeCells count="11">
    <mergeCell ref="A4:A5"/>
    <mergeCell ref="B4:B5"/>
    <mergeCell ref="A20:A21"/>
    <mergeCell ref="B20:B21"/>
    <mergeCell ref="B61:B62"/>
    <mergeCell ref="B50:B51"/>
    <mergeCell ref="B77:B78"/>
    <mergeCell ref="C20:C21"/>
    <mergeCell ref="D20:D21"/>
    <mergeCell ref="C50:C51"/>
    <mergeCell ref="D50:D51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user</cp:lastModifiedBy>
  <cp:lastPrinted>2021-08-14T12:28:54Z</cp:lastPrinted>
  <dcterms:created xsi:type="dcterms:W3CDTF">2018-08-14T10:01:39Z</dcterms:created>
  <dcterms:modified xsi:type="dcterms:W3CDTF">2022-06-20T04:13:57Z</dcterms:modified>
</cp:coreProperties>
</file>