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ointresourses-my.sharepoint.com/personal/o_ilyina_jres_kz/Documents/Документы/Joint resourses/ФО/2025/1 кв 2025/KASE/На отправку/"/>
    </mc:Choice>
  </mc:AlternateContent>
  <xr:revisionPtr revIDLastSave="0" documentId="8_{DBA1EA8D-76D5-4C4F-AB5A-D5F78CC177CE}" xr6:coauthVersionLast="47" xr6:coauthVersionMax="47" xr10:uidLastSave="{00000000-0000-0000-0000-000000000000}"/>
  <bookViews>
    <workbookView xWindow="3060" yWindow="2325" windowWidth="21600" windowHeight="11175" activeTab="3" xr2:uid="{00000000-000D-0000-FFFF-FFFF00000000}"/>
  </bookViews>
  <sheets>
    <sheet name="Ф1" sheetId="1" r:id="rId1"/>
    <sheet name="Ф2" sheetId="2" r:id="rId2"/>
    <sheet name="Ф4" sheetId="3" r:id="rId3"/>
    <sheet name="Ф3" sheetId="4" r:id="rId4"/>
  </sheets>
  <definedNames>
    <definedName name="_Hlk144731180" localSheetId="0">Ф1!$A$79</definedName>
    <definedName name="_Toc414363594" localSheetId="0">Ф2!$A$31</definedName>
    <definedName name="OLE_LINK2" localSheetId="0">Ф2!#REF!</definedName>
    <definedName name="OLE_LINK46" localSheetId="0">Ф3!#REF!</definedName>
    <definedName name="OLE_LINK55" localSheetId="0">Ф1!$A$4</definedName>
    <definedName name="_xlnm.Print_Area" localSheetId="0">Ф1!$A$1:$D$87</definedName>
    <definedName name="_xlnm.Print_Area" localSheetId="1">Ф2!$A$1:$D$46</definedName>
    <definedName name="_xlnm.Print_Area" localSheetId="3">Ф3!$A$1:$D$76</definedName>
    <definedName name="_xlnm.Print_Area" localSheetId="2">Ф4!$A$1:$G$46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4" l="1"/>
  <c r="C26" i="1" l="1"/>
  <c r="C29" i="1"/>
  <c r="C43" i="1"/>
  <c r="C60" i="1" l="1"/>
  <c r="C27" i="1"/>
  <c r="D60" i="1"/>
  <c r="D11" i="2"/>
  <c r="G34" i="3"/>
  <c r="G33" i="3"/>
  <c r="G8" i="3"/>
  <c r="D13" i="4" l="1"/>
  <c r="D14" i="4"/>
  <c r="C14" i="4" l="1"/>
  <c r="C13" i="4"/>
  <c r="E26" i="3"/>
  <c r="G26" i="3" s="1"/>
  <c r="D32" i="1"/>
  <c r="C32" i="1"/>
  <c r="C60" i="4" l="1"/>
  <c r="E25" i="3" l="1"/>
  <c r="C69" i="1"/>
  <c r="D69" i="1"/>
  <c r="C25" i="3" l="1"/>
  <c r="G16" i="3" l="1"/>
  <c r="D35" i="3" l="1"/>
  <c r="C17" i="3" l="1"/>
  <c r="C35" i="3" l="1"/>
  <c r="D17" i="3"/>
  <c r="G15" i="3" l="1"/>
  <c r="F30" i="3" l="1"/>
  <c r="F12" i="3"/>
  <c r="F17" i="3" s="1"/>
  <c r="D45" i="4"/>
  <c r="D55" i="4"/>
  <c r="D18" i="2" l="1"/>
  <c r="D24" i="2" s="1"/>
  <c r="D30" i="2" s="1"/>
  <c r="D35" i="2" l="1"/>
  <c r="E10" i="3"/>
  <c r="G10" i="3" s="1"/>
  <c r="D7" i="4"/>
  <c r="D17" i="4" s="1"/>
  <c r="D29" i="4" s="1"/>
  <c r="D35" i="4" s="1"/>
  <c r="D59" i="4" s="1"/>
  <c r="D66" i="4" s="1"/>
  <c r="C62" i="4"/>
  <c r="D68" i="4" l="1"/>
  <c r="E12" i="3" l="1"/>
  <c r="E17" i="3" s="1"/>
  <c r="G17" i="3" s="1"/>
  <c r="G12" i="3" l="1"/>
  <c r="D41" i="1"/>
  <c r="D50" i="1" s="1"/>
  <c r="D36" i="3"/>
  <c r="D25" i="3" l="1"/>
  <c r="F35" i="3" l="1"/>
  <c r="D17" i="1" l="1"/>
  <c r="D35" i="1" s="1"/>
  <c r="D72" i="1" l="1"/>
  <c r="D77" i="1" l="1"/>
  <c r="D75" i="1"/>
  <c r="D78" i="1" s="1"/>
  <c r="C11" i="2" l="1"/>
  <c r="C17" i="1" l="1"/>
  <c r="C35" i="1" s="1"/>
  <c r="C72" i="1"/>
  <c r="C77" i="1" l="1"/>
  <c r="C18" i="2"/>
  <c r="C24" i="2" s="1"/>
  <c r="F36" i="3"/>
  <c r="C7" i="4" l="1"/>
  <c r="C17" i="4" s="1"/>
  <c r="C29" i="4" s="1"/>
  <c r="C30" i="2"/>
  <c r="C36" i="3"/>
  <c r="C35" i="2" l="1"/>
  <c r="E28" i="3"/>
  <c r="G28" i="3" s="1"/>
  <c r="G30" i="3" s="1"/>
  <c r="E30" i="3" l="1"/>
  <c r="E35" i="3" s="1"/>
  <c r="C50" i="1" s="1"/>
  <c r="C75" i="1" l="1"/>
  <c r="C78" i="1" s="1"/>
  <c r="G35" i="3"/>
  <c r="E36" i="3"/>
  <c r="C45" i="4" l="1"/>
  <c r="C35" i="4" l="1"/>
  <c r="C59" i="4" s="1"/>
  <c r="C66" i="4" s="1"/>
</calcChain>
</file>

<file path=xl/sharedStrings.xml><?xml version="1.0" encoding="utf-8"?>
<sst xmlns="http://schemas.openxmlformats.org/spreadsheetml/2006/main" count="157" uniqueCount="117">
  <si>
    <t>В тысячах казахстанских тенге</t>
  </si>
  <si>
    <t>Прим.</t>
  </si>
  <si>
    <t>АКТИВЫ</t>
  </si>
  <si>
    <t>Долгосрочные активы</t>
  </si>
  <si>
    <t>Основные средства</t>
  </si>
  <si>
    <t xml:space="preserve">Итого долгосрочные активы </t>
  </si>
  <si>
    <t>Краткосрочные активы</t>
  </si>
  <si>
    <t>Товарно-материальные запасы</t>
  </si>
  <si>
    <t>Торговая и прочая дебиторская задолженность</t>
  </si>
  <si>
    <t>НДС к возмещению</t>
  </si>
  <si>
    <t>Предоплата по подоходному налогу</t>
  </si>
  <si>
    <t>Прочие краткосрочные активы</t>
  </si>
  <si>
    <t>Денежные средства и их эквиваленты</t>
  </si>
  <si>
    <t xml:space="preserve">Итого краткосрочные активы </t>
  </si>
  <si>
    <t>ИТОГО АКТИВЫ</t>
  </si>
  <si>
    <t>КАПИТАЛ</t>
  </si>
  <si>
    <t>Акционерный капитал</t>
  </si>
  <si>
    <t>Прочий резервный капитал</t>
  </si>
  <si>
    <t>Непокрытый убыток</t>
  </si>
  <si>
    <t>ИТОГО КАПИТАЛ</t>
  </si>
  <si>
    <t>ОБЯЗАТЕЛЬСТВА</t>
  </si>
  <si>
    <t>Долгосрочные обязательства</t>
  </si>
  <si>
    <t xml:space="preserve">Итого долгосрочные обязательства </t>
  </si>
  <si>
    <t>Краткосрочные обязательства</t>
  </si>
  <si>
    <t>Торговая и прочая кредиторская задолженность</t>
  </si>
  <si>
    <t>Подоходный налог к уплате</t>
  </si>
  <si>
    <t>Прочие текущие обязательства</t>
  </si>
  <si>
    <t>Итого краткосрочные обязательства</t>
  </si>
  <si>
    <t>ИТОГО ОБЯЗАТЕЛЬСТВА</t>
  </si>
  <si>
    <t>ИТОГО ОБЯЗАТЕЛЬСТВА И КАПИТАЛ</t>
  </si>
  <si>
    <t>Балансовая стоимость простой акции, тенге</t>
  </si>
  <si>
    <t xml:space="preserve">Генеральный директор </t>
  </si>
  <si>
    <t>Выручка</t>
  </si>
  <si>
    <t>Себестоимость продаж</t>
  </si>
  <si>
    <t>Валовая прибыль</t>
  </si>
  <si>
    <t>Общие и административные расходы</t>
  </si>
  <si>
    <t>Операционная прибыль</t>
  </si>
  <si>
    <t>Финансовые доходы</t>
  </si>
  <si>
    <t>Финансовые расходы</t>
  </si>
  <si>
    <t>Расход по подоходному налогу</t>
  </si>
  <si>
    <t>Всего капитал</t>
  </si>
  <si>
    <t>Эмиссия акций</t>
  </si>
  <si>
    <t>Денежные потоки от операционной деятельности</t>
  </si>
  <si>
    <t>Корректировки на:</t>
  </si>
  <si>
    <t>Финансовые затраты</t>
  </si>
  <si>
    <t>Денежные потоки от операционной деятельности до изменений в оборотном капитале</t>
  </si>
  <si>
    <t>(Увеличение)/уменьшение операционных активов:</t>
  </si>
  <si>
    <t>Увеличение/(уменьшение) операционных обязательств:</t>
  </si>
  <si>
    <t>Авансы полученные</t>
  </si>
  <si>
    <t>Налоги к уплате</t>
  </si>
  <si>
    <t>Денежные средства, полученные от (использованные в) операционной деятельности</t>
  </si>
  <si>
    <t>Проценты полученные</t>
  </si>
  <si>
    <t>Подоходный налог уплаченный</t>
  </si>
  <si>
    <t xml:space="preserve">Чистые денежные средства, полученные от  операционной деятельности </t>
  </si>
  <si>
    <t>Денежные потоки от инвестиционной деятельности</t>
  </si>
  <si>
    <t>Размещение депозита</t>
  </si>
  <si>
    <t xml:space="preserve">Денежные потоки от финансовой деятельности </t>
  </si>
  <si>
    <t xml:space="preserve">Получение займов </t>
  </si>
  <si>
    <t xml:space="preserve">Чистое уменьшение денежных средств </t>
  </si>
  <si>
    <t>Чистая курсовая разница</t>
  </si>
  <si>
    <t xml:space="preserve">Денежные средства и их эквиваленты на начало года </t>
  </si>
  <si>
    <t>Денежные средства и их эквиваленты на конец периода</t>
  </si>
  <si>
    <t>Итого совокупный убыток за период</t>
  </si>
  <si>
    <t>Инвестиции в долевые инструменты</t>
  </si>
  <si>
    <t>Чистые денежные средства, использованные в инвестиционной</t>
  </si>
  <si>
    <t xml:space="preserve"> деятельности </t>
  </si>
  <si>
    <t>Чистые денежные средства, полученные от финансовой</t>
  </si>
  <si>
    <t xml:space="preserve">деятельности </t>
  </si>
  <si>
    <t>Обязательства по отсроченному подоходному налогу</t>
  </si>
  <si>
    <t>Главный бухгалтер</t>
  </si>
  <si>
    <t>Прочие операции с собственниками</t>
  </si>
  <si>
    <t>Нематериальные активы</t>
  </si>
  <si>
    <t>Списание доли НКА</t>
  </si>
  <si>
    <t>Выбытие дочерней компании</t>
  </si>
  <si>
    <t>Предоставление займов</t>
  </si>
  <si>
    <t>Возврат ранее предоставленных займов</t>
  </si>
  <si>
    <t>Нераспределенная прибыль</t>
  </si>
  <si>
    <t>Прочий  капитал</t>
  </si>
  <si>
    <t>Прочий капитал</t>
  </si>
  <si>
    <t>Дивиденды полученные</t>
  </si>
  <si>
    <t>Прибыль / (Убыток) на одну акцию (тенге)</t>
  </si>
  <si>
    <t>Дивиденды к получению</t>
  </si>
  <si>
    <t>Прибыль / (Убыток) до налогообложения</t>
  </si>
  <si>
    <t>АО "Joint Resources"</t>
  </si>
  <si>
    <t>Приобретение основных средств  и нематериальных активов</t>
  </si>
  <si>
    <t>Займы полученные</t>
  </si>
  <si>
    <t>Кудабаев Ермек Аскербекович</t>
  </si>
  <si>
    <t>Ильина Ольга Петровна</t>
  </si>
  <si>
    <t>Износ и амортизация</t>
  </si>
  <si>
    <t>Промежуточный сокращенный  отчет о финансовом положении</t>
  </si>
  <si>
    <t>Промежуточный сокращенный отчет о прибылях и убытках и прочем совокупном доходе</t>
  </si>
  <si>
    <t>Промежуточный сокращенный  отчет об изменениях капитала</t>
  </si>
  <si>
    <t>Промежуточный сокращенный  отчет о движении денежных средств</t>
  </si>
  <si>
    <t xml:space="preserve">Краткосрочная дебиторская задолженность </t>
  </si>
  <si>
    <t>Долгосрочная дебиторская задолженность</t>
  </si>
  <si>
    <t>Прочие доходы</t>
  </si>
  <si>
    <t>Убыток от реализации инвестиций</t>
  </si>
  <si>
    <t>Приобретение инвестиций, взнос в уставной капитал</t>
  </si>
  <si>
    <t>Доходы по дивидендам</t>
  </si>
  <si>
    <t>Итого совокупный доход (убыток) за период</t>
  </si>
  <si>
    <t>Средне-взвешенное количество простых акций для расчета базовой прибыли на 1 акцию</t>
  </si>
  <si>
    <t>Совокупный убыток за период</t>
  </si>
  <si>
    <t>Совокупный доход за период</t>
  </si>
  <si>
    <t>31 декабря 2024 года</t>
  </si>
  <si>
    <t>31 марта 2025 года</t>
  </si>
  <si>
    <t>31 марта 2025 г.</t>
  </si>
  <si>
    <t xml:space="preserve">3 месяца, завершившихся </t>
  </si>
  <si>
    <t xml:space="preserve">3месяца, завершившихся </t>
  </si>
  <si>
    <t>Займы выданные</t>
  </si>
  <si>
    <t>Прочие расходы</t>
  </si>
  <si>
    <t>Остаток на 1 января 2024г.</t>
  </si>
  <si>
    <t>Остаток на 31 марта 2024 г.</t>
  </si>
  <si>
    <t xml:space="preserve">Остаток на 1 января 2025 г. </t>
  </si>
  <si>
    <t xml:space="preserve">Остаток на  31 марта 2025 года </t>
  </si>
  <si>
    <t>31 марта  2025 г.</t>
  </si>
  <si>
    <t>31 марта 2024 г.</t>
  </si>
  <si>
    <t xml:space="preserve">Займы выданные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</si>
</sst>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* #,##0\ _₽_-;\-* #,##0\ _₽_-;_-* &quot;-&quot;??\ _₽_-;_-@_-"/>
    <numFmt numFmtId="167" formatCode="_(* #,##0.00_);_(* \(#,##0.00\);_(* &quot;-&quot;_);_(@_)"/>
  </numFmts>
  <fonts count="27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theme="1"/>
      <name val="Georgia"/>
      <family val="1"/>
      <charset val="204"/>
    </font>
    <font>
      <sz val="9"/>
      <name val="Arial"/>
      <family val="2"/>
      <charset val="204"/>
    </font>
    <font>
      <sz val="9"/>
      <color theme="0"/>
      <name val="Calibri"/>
      <family val="2"/>
      <charset val="204"/>
      <scheme val="minor"/>
    </font>
    <font>
      <b/>
      <sz val="9"/>
      <color theme="1"/>
      <name val="Georgia"/>
      <family val="1"/>
      <charset val="204"/>
    </font>
    <font>
      <sz val="9"/>
      <color rgb="FFFF0000"/>
      <name val="Arial"/>
      <family val="2"/>
      <charset val="204"/>
    </font>
    <font>
      <sz val="9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9" fillId="0" borderId="0"/>
  </cellStyleXfs>
  <cellXfs count="150">
    <xf numFmtId="0" fontId="0" fillId="0" borderId="0" xfId="0"/>
    <xf numFmtId="0" fontId="11" fillId="0" borderId="0" xfId="0" applyFont="1"/>
    <xf numFmtId="0" fontId="13" fillId="0" borderId="0" xfId="0" applyFont="1"/>
    <xf numFmtId="0" fontId="16" fillId="0" borderId="0" xfId="0" applyFont="1" applyAlignment="1">
      <alignment horizontal="left" vertical="center" indent="4"/>
    </xf>
    <xf numFmtId="164" fontId="16" fillId="0" borderId="0" xfId="0" applyNumberFormat="1" applyFont="1" applyAlignment="1">
      <alignment horizontal="right" vertical="center" wrapText="1"/>
    </xf>
    <xf numFmtId="164" fontId="13" fillId="0" borderId="0" xfId="0" applyNumberFormat="1" applyFont="1"/>
    <xf numFmtId="4" fontId="20" fillId="0" borderId="6" xfId="3" applyNumberFormat="1" applyFont="1" applyBorder="1" applyAlignment="1">
      <alignment horizontal="right" vertical="top" wrapText="1"/>
    </xf>
    <xf numFmtId="0" fontId="21" fillId="0" borderId="0" xfId="0" applyFont="1"/>
    <xf numFmtId="3" fontId="13" fillId="0" borderId="0" xfId="0" applyNumberFormat="1" applyFont="1"/>
    <xf numFmtId="165" fontId="13" fillId="0" borderId="0" xfId="1" applyNumberFormat="1" applyFont="1"/>
    <xf numFmtId="165" fontId="24" fillId="0" borderId="0" xfId="1" applyNumberFormat="1" applyFont="1"/>
    <xf numFmtId="165" fontId="25" fillId="0" borderId="0" xfId="1" applyNumberFormat="1" applyFont="1"/>
    <xf numFmtId="164" fontId="4" fillId="2" borderId="1" xfId="0" applyNumberFormat="1" applyFont="1" applyFill="1" applyBorder="1" applyAlignment="1">
      <alignment vertical="center" wrapText="1"/>
    </xf>
    <xf numFmtId="3" fontId="18" fillId="2" borderId="0" xfId="0" applyNumberFormat="1" applyFont="1" applyFill="1" applyAlignment="1">
      <alignment horizontal="right" vertical="center" wrapText="1"/>
    </xf>
    <xf numFmtId="0" fontId="13" fillId="2" borderId="0" xfId="0" applyFont="1" applyFill="1"/>
    <xf numFmtId="0" fontId="16" fillId="2" borderId="0" xfId="0" applyFont="1" applyFill="1" applyAlignment="1">
      <alignment vertical="center" wrapText="1"/>
    </xf>
    <xf numFmtId="3" fontId="16" fillId="2" borderId="0" xfId="0" applyNumberFormat="1" applyFont="1" applyFill="1" applyAlignment="1">
      <alignment horizontal="right" vertical="center" wrapText="1"/>
    </xf>
    <xf numFmtId="0" fontId="16" fillId="2" borderId="1" xfId="0" applyFont="1" applyFill="1" applyBorder="1" applyAlignment="1">
      <alignment horizontal="right" vertical="center" wrapText="1"/>
    </xf>
    <xf numFmtId="3" fontId="14" fillId="2" borderId="0" xfId="0" applyNumberFormat="1" applyFont="1" applyFill="1" applyAlignment="1">
      <alignment vertical="center" wrapText="1"/>
    </xf>
    <xf numFmtId="0" fontId="16" fillId="2" borderId="0" xfId="0" applyFont="1" applyFill="1" applyAlignment="1">
      <alignment horizontal="right" vertical="center" wrapText="1"/>
    </xf>
    <xf numFmtId="0" fontId="14" fillId="2" borderId="2" xfId="0" applyFont="1" applyFill="1" applyBorder="1" applyAlignment="1">
      <alignment horizontal="right" vertical="center" wrapText="1"/>
    </xf>
    <xf numFmtId="164" fontId="16" fillId="2" borderId="0" xfId="0" applyNumberFormat="1" applyFont="1" applyFill="1" applyAlignment="1">
      <alignment horizontal="right" vertical="center" wrapText="1"/>
    </xf>
    <xf numFmtId="164" fontId="14" fillId="2" borderId="0" xfId="0" applyNumberFormat="1" applyFont="1" applyFill="1" applyAlignment="1">
      <alignment horizontal="right" vertical="center" wrapText="1"/>
    </xf>
    <xf numFmtId="3" fontId="20" fillId="2" borderId="0" xfId="0" applyNumberFormat="1" applyFont="1" applyFill="1" applyAlignment="1">
      <alignment horizontal="right" vertical="center" wrapText="1"/>
    </xf>
    <xf numFmtId="3" fontId="16" fillId="2" borderId="1" xfId="0" applyNumberFormat="1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3" fontId="14" fillId="2" borderId="2" xfId="0" applyNumberFormat="1" applyFont="1" applyFill="1" applyBorder="1" applyAlignment="1">
      <alignment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right" vertical="center" wrapText="1"/>
    </xf>
    <xf numFmtId="43" fontId="26" fillId="2" borderId="0" xfId="1" applyFont="1" applyFill="1" applyAlignment="1">
      <alignment vertical="center" wrapText="1"/>
    </xf>
    <xf numFmtId="0" fontId="14" fillId="2" borderId="0" xfId="0" applyFont="1" applyFill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12" fillId="2" borderId="0" xfId="0" applyFont="1" applyFill="1"/>
    <xf numFmtId="0" fontId="14" fillId="2" borderId="0" xfId="0" applyFont="1" applyFill="1" applyAlignment="1">
      <alignment horizontal="left" vertical="center" indent="4"/>
    </xf>
    <xf numFmtId="0" fontId="14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 indent="1"/>
    </xf>
    <xf numFmtId="0" fontId="16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 indent="1"/>
    </xf>
    <xf numFmtId="0" fontId="16" fillId="2" borderId="1" xfId="0" applyFont="1" applyFill="1" applyBorder="1" applyAlignment="1">
      <alignment horizontal="left" vertical="center" wrapText="1" inden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 indent="1"/>
    </xf>
    <xf numFmtId="0" fontId="16" fillId="2" borderId="0" xfId="0" applyFont="1" applyFill="1" applyAlignment="1">
      <alignment horizontal="left" vertical="center" indent="1"/>
    </xf>
    <xf numFmtId="0" fontId="14" fillId="2" borderId="2" xfId="0" applyFont="1" applyFill="1" applyBorder="1" applyAlignment="1">
      <alignment horizontal="left" vertical="center" wrapText="1" indent="1"/>
    </xf>
    <xf numFmtId="0" fontId="14" fillId="2" borderId="2" xfId="0" applyFont="1" applyFill="1" applyBorder="1" applyAlignment="1">
      <alignment horizontal="center" vertical="center" wrapText="1"/>
    </xf>
    <xf numFmtId="3" fontId="16" fillId="2" borderId="0" xfId="0" applyNumberFormat="1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8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164" fontId="20" fillId="2" borderId="0" xfId="0" applyNumberFormat="1" applyFont="1" applyFill="1" applyAlignment="1">
      <alignment horizontal="righ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right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right" vertical="center" wrapText="1"/>
    </xf>
    <xf numFmtId="164" fontId="26" fillId="2" borderId="0" xfId="0" applyNumberFormat="1" applyFont="1" applyFill="1" applyAlignment="1">
      <alignment horizontal="right" vertical="center" wrapText="1"/>
    </xf>
    <xf numFmtId="0" fontId="16" fillId="2" borderId="1" xfId="0" applyFont="1" applyFill="1" applyBorder="1" applyAlignment="1">
      <alignment vertical="center"/>
    </xf>
    <xf numFmtId="0" fontId="13" fillId="2" borderId="1" xfId="0" applyFont="1" applyFill="1" applyBorder="1"/>
    <xf numFmtId="0" fontId="23" fillId="2" borderId="0" xfId="0" applyFont="1" applyFill="1" applyAlignment="1">
      <alignment vertical="center"/>
    </xf>
    <xf numFmtId="0" fontId="10" fillId="2" borderId="0" xfId="0" applyFont="1" applyFill="1"/>
    <xf numFmtId="0" fontId="11" fillId="2" borderId="0" xfId="0" applyFont="1" applyFill="1"/>
    <xf numFmtId="0" fontId="2" fillId="2" borderId="0" xfId="0" applyFont="1" applyFill="1" applyAlignment="1">
      <alignment horizontal="left" vertical="center" indent="4"/>
    </xf>
    <xf numFmtId="0" fontId="3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 indent="1"/>
    </xf>
    <xf numFmtId="164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 applyAlignment="1">
      <alignment horizontal="right" vertical="center" wrapText="1"/>
    </xf>
    <xf numFmtId="164" fontId="5" fillId="2" borderId="0" xfId="0" applyNumberFormat="1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3" fillId="2" borderId="5" xfId="0" applyFont="1" applyFill="1" applyBorder="1" applyAlignment="1">
      <alignment vertical="center" wrapText="1"/>
    </xf>
    <xf numFmtId="164" fontId="3" fillId="2" borderId="5" xfId="0" applyNumberFormat="1" applyFont="1" applyFill="1" applyBorder="1" applyAlignment="1">
      <alignment vertical="center" wrapText="1"/>
    </xf>
    <xf numFmtId="164" fontId="2" fillId="2" borderId="5" xfId="0" applyNumberFormat="1" applyFont="1" applyFill="1" applyBorder="1" applyAlignment="1">
      <alignment vertical="center" wrapText="1"/>
    </xf>
    <xf numFmtId="164" fontId="3" fillId="2" borderId="0" xfId="0" applyNumberFormat="1" applyFont="1" applyFill="1" applyAlignment="1">
      <alignment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6" fontId="2" fillId="2" borderId="0" xfId="1" applyNumberFormat="1" applyFont="1" applyFill="1" applyBorder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11" fillId="2" borderId="0" xfId="0" applyNumberFormat="1" applyFont="1" applyFill="1"/>
    <xf numFmtId="0" fontId="3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indent="5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right" vertical="center" wrapText="1"/>
    </xf>
    <xf numFmtId="0" fontId="17" fillId="2" borderId="1" xfId="0" applyFont="1" applyFill="1" applyBorder="1" applyAlignment="1">
      <alignment horizontal="right" vertical="center" wrapText="1"/>
    </xf>
    <xf numFmtId="0" fontId="19" fillId="2" borderId="0" xfId="0" applyFont="1" applyFill="1" applyAlignment="1">
      <alignment horizontal="right" vertical="center" wrapText="1"/>
    </xf>
    <xf numFmtId="164" fontId="16" fillId="2" borderId="1" xfId="0" applyNumberFormat="1" applyFont="1" applyFill="1" applyBorder="1" applyAlignment="1">
      <alignment horizontal="right" vertical="center" wrapText="1"/>
    </xf>
    <xf numFmtId="0" fontId="16" fillId="2" borderId="4" xfId="0" applyFont="1" applyFill="1" applyBorder="1" applyAlignment="1">
      <alignment horizontal="left" vertical="center" wrapText="1" indent="1"/>
    </xf>
    <xf numFmtId="0" fontId="16" fillId="2" borderId="4" xfId="0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left" vertical="center" wrapText="1" indent="1"/>
    </xf>
    <xf numFmtId="0" fontId="19" fillId="2" borderId="4" xfId="0" applyFont="1" applyFill="1" applyBorder="1" applyAlignment="1">
      <alignment horizontal="right" vertical="center" wrapText="1"/>
    </xf>
    <xf numFmtId="0" fontId="18" fillId="2" borderId="4" xfId="0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vertical="center" wrapText="1"/>
    </xf>
    <xf numFmtId="0" fontId="14" fillId="2" borderId="0" xfId="0" applyFont="1" applyFill="1"/>
    <xf numFmtId="0" fontId="18" fillId="2" borderId="0" xfId="0" applyFont="1" applyFill="1" applyAlignment="1">
      <alignment horizontal="right" vertical="center" wrapText="1"/>
    </xf>
    <xf numFmtId="0" fontId="18" fillId="2" borderId="1" xfId="0" applyFont="1" applyFill="1" applyBorder="1" applyAlignment="1">
      <alignment vertical="center" wrapText="1"/>
    </xf>
    <xf numFmtId="3" fontId="17" fillId="2" borderId="0" xfId="0" applyNumberFormat="1" applyFont="1" applyFill="1" applyAlignment="1">
      <alignment horizontal="right" vertical="center" wrapText="1"/>
    </xf>
    <xf numFmtId="0" fontId="16" fillId="2" borderId="2" xfId="0" applyFont="1" applyFill="1" applyBorder="1" applyAlignment="1">
      <alignment horizontal="left" vertical="center" wrapText="1" inden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3" fontId="21" fillId="2" borderId="0" xfId="0" applyNumberFormat="1" applyFont="1" applyFill="1"/>
    <xf numFmtId="3" fontId="13" fillId="2" borderId="0" xfId="0" applyNumberFormat="1" applyFont="1" applyFill="1"/>
    <xf numFmtId="43" fontId="20" fillId="2" borderId="0" xfId="1" applyFont="1" applyFill="1" applyBorder="1" applyAlignment="1">
      <alignment horizontal="right" vertical="center" wrapText="1"/>
    </xf>
    <xf numFmtId="3" fontId="20" fillId="2" borderId="0" xfId="2" applyNumberFormat="1" applyFont="1" applyFill="1" applyAlignment="1">
      <alignment horizontal="right" vertical="center" wrapText="1"/>
    </xf>
    <xf numFmtId="165" fontId="13" fillId="0" borderId="0" xfId="0" applyNumberFormat="1" applyFont="1"/>
    <xf numFmtId="165" fontId="16" fillId="2" borderId="0" xfId="1" applyNumberFormat="1" applyFont="1" applyFill="1" applyAlignment="1">
      <alignment horizontal="right" vertical="center" wrapText="1"/>
    </xf>
    <xf numFmtId="3" fontId="11" fillId="0" borderId="0" xfId="0" applyNumberFormat="1" applyFont="1"/>
    <xf numFmtId="167" fontId="16" fillId="2" borderId="0" xfId="0" applyNumberFormat="1" applyFont="1" applyFill="1" applyAlignment="1">
      <alignment horizontal="right" vertical="center" wrapText="1"/>
    </xf>
    <xf numFmtId="167" fontId="13" fillId="2" borderId="0" xfId="0" applyNumberFormat="1" applyFont="1" applyFill="1"/>
    <xf numFmtId="0" fontId="16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 wrapText="1"/>
    </xf>
    <xf numFmtId="43" fontId="14" fillId="2" borderId="0" xfId="1" applyFont="1" applyFill="1" applyAlignment="1">
      <alignment horizontal="right" vertical="top" wrapText="1"/>
    </xf>
    <xf numFmtId="43" fontId="14" fillId="2" borderId="0" xfId="1" applyFont="1" applyFill="1" applyBorder="1" applyAlignment="1">
      <alignment horizontal="right" vertical="top" wrapText="1"/>
    </xf>
    <xf numFmtId="0" fontId="15" fillId="2" borderId="0" xfId="0" applyFont="1" applyFill="1" applyAlignment="1">
      <alignment horizontal="left" vertical="center" wrapText="1" indent="1"/>
    </xf>
    <xf numFmtId="0" fontId="15" fillId="2" borderId="1" xfId="0" applyFont="1" applyFill="1" applyBorder="1" applyAlignment="1">
      <alignment horizontal="left" vertical="center" wrapText="1" indent="1"/>
    </xf>
    <xf numFmtId="0" fontId="14" fillId="2" borderId="0" xfId="0" applyFont="1" applyFill="1" applyAlignment="1">
      <alignment horizontal="left" vertical="top" wrapText="1" indent="1"/>
    </xf>
    <xf numFmtId="0" fontId="1" fillId="2" borderId="4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4" fontId="14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 indent="1"/>
    </xf>
    <xf numFmtId="0" fontId="16" fillId="2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_Ф2" xfId="2" xr:uid="{00000000-0005-0000-0000-000001000000}"/>
    <cellStyle name="Обычный_Ф3" xfId="3" xr:uid="{00000000-0005-0000-0000-000002000000}"/>
    <cellStyle name="Финансовый" xfId="1" builtin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7"/>
  <sheetViews>
    <sheetView topLeftCell="A60" zoomScale="85" zoomScaleNormal="85" workbookViewId="0">
      <selection activeCell="D29" sqref="D29"/>
    </sheetView>
  </sheetViews>
  <sheetFormatPr defaultColWidth="8.85546875" defaultRowHeight="12" x14ac:dyDescent="0.2"/>
  <cols>
    <col min="1" max="1" width="50.85546875" style="2" customWidth="1"/>
    <col min="2" max="2" width="8.85546875" style="2"/>
    <col min="3" max="3" width="22.140625" style="2" customWidth="1"/>
    <col min="4" max="4" width="21" style="14" customWidth="1"/>
    <col min="5" max="5" width="12.85546875" style="9" bestFit="1" customWidth="1"/>
    <col min="6" max="6" width="10.7109375" style="9" bestFit="1" customWidth="1"/>
    <col min="7" max="7" width="9.5703125" style="2" bestFit="1" customWidth="1"/>
    <col min="8" max="16384" width="8.85546875" style="2"/>
  </cols>
  <sheetData>
    <row r="1" spans="1:4" x14ac:dyDescent="0.2">
      <c r="A1" s="33" t="s">
        <v>83</v>
      </c>
      <c r="B1" s="14"/>
      <c r="C1" s="14"/>
    </row>
    <row r="2" spans="1:4" x14ac:dyDescent="0.2">
      <c r="A2" s="34" t="s">
        <v>89</v>
      </c>
      <c r="B2" s="14"/>
      <c r="C2" s="14"/>
    </row>
    <row r="3" spans="1:4" x14ac:dyDescent="0.2">
      <c r="A3" s="14"/>
      <c r="B3" s="14"/>
      <c r="C3" s="14"/>
    </row>
    <row r="4" spans="1:4" x14ac:dyDescent="0.2">
      <c r="A4" s="129" t="s">
        <v>0</v>
      </c>
      <c r="B4" s="131" t="s">
        <v>1</v>
      </c>
      <c r="C4" s="131" t="s">
        <v>104</v>
      </c>
      <c r="D4" s="133" t="s">
        <v>103</v>
      </c>
    </row>
    <row r="5" spans="1:4" ht="12.75" thickBot="1" x14ac:dyDescent="0.25">
      <c r="A5" s="130"/>
      <c r="B5" s="132"/>
      <c r="C5" s="132"/>
      <c r="D5" s="134"/>
    </row>
    <row r="6" spans="1:4" x14ac:dyDescent="0.2">
      <c r="A6" s="37"/>
      <c r="B6" s="38"/>
      <c r="C6" s="15"/>
      <c r="D6" s="15"/>
    </row>
    <row r="7" spans="1:4" x14ac:dyDescent="0.2">
      <c r="A7" s="39" t="s">
        <v>2</v>
      </c>
      <c r="B7" s="38"/>
      <c r="C7" s="15"/>
      <c r="D7" s="15"/>
    </row>
    <row r="8" spans="1:4" x14ac:dyDescent="0.2">
      <c r="A8" s="39"/>
      <c r="B8" s="38"/>
      <c r="C8" s="15"/>
      <c r="D8" s="15"/>
    </row>
    <row r="9" spans="1:4" x14ac:dyDescent="0.2">
      <c r="A9" s="39" t="s">
        <v>3</v>
      </c>
      <c r="B9" s="38"/>
      <c r="C9" s="15"/>
      <c r="D9" s="15"/>
    </row>
    <row r="10" spans="1:4" x14ac:dyDescent="0.2">
      <c r="A10" s="37" t="s">
        <v>4</v>
      </c>
      <c r="B10" s="38"/>
      <c r="C10" s="16">
        <v>4455</v>
      </c>
      <c r="D10" s="16">
        <v>3267</v>
      </c>
    </row>
    <row r="11" spans="1:4" x14ac:dyDescent="0.2">
      <c r="A11" s="37" t="s">
        <v>71</v>
      </c>
      <c r="B11" s="38"/>
      <c r="C11" s="16">
        <v>816</v>
      </c>
      <c r="D11" s="16">
        <v>842</v>
      </c>
    </row>
    <row r="12" spans="1:4" x14ac:dyDescent="0.2">
      <c r="A12" s="37" t="s">
        <v>63</v>
      </c>
      <c r="B12" s="38">
        <v>4</v>
      </c>
      <c r="C12" s="16">
        <v>141688909</v>
      </c>
      <c r="D12" s="16">
        <v>141688909</v>
      </c>
    </row>
    <row r="13" spans="1:4" x14ac:dyDescent="0.2">
      <c r="A13" s="37" t="s">
        <v>108</v>
      </c>
      <c r="B13" s="38">
        <v>5</v>
      </c>
      <c r="C13" s="16">
        <v>1294819</v>
      </c>
      <c r="D13" s="16">
        <v>1242296</v>
      </c>
    </row>
    <row r="14" spans="1:4" x14ac:dyDescent="0.2">
      <c r="A14" s="37" t="s">
        <v>94</v>
      </c>
      <c r="B14" s="38">
        <v>6</v>
      </c>
      <c r="C14" s="16">
        <v>16373361</v>
      </c>
      <c r="D14" s="124">
        <v>15632353</v>
      </c>
    </row>
    <row r="15" spans="1:4" ht="12.75" thickBot="1" x14ac:dyDescent="0.25">
      <c r="A15" s="40"/>
      <c r="B15" s="41"/>
      <c r="C15" s="17"/>
      <c r="D15" s="17"/>
    </row>
    <row r="16" spans="1:4" x14ac:dyDescent="0.2">
      <c r="A16" s="39"/>
      <c r="B16" s="35"/>
      <c r="C16" s="31"/>
      <c r="D16" s="31"/>
    </row>
    <row r="17" spans="1:7" x14ac:dyDescent="0.2">
      <c r="A17" s="39" t="s">
        <v>5</v>
      </c>
      <c r="B17" s="35"/>
      <c r="C17" s="18">
        <f>SUM(C10:C16)</f>
        <v>159362360</v>
      </c>
      <c r="D17" s="18">
        <f>SUM(D10:D16)</f>
        <v>158567667</v>
      </c>
    </row>
    <row r="18" spans="1:7" ht="12.75" thickBot="1" x14ac:dyDescent="0.25">
      <c r="A18" s="42"/>
      <c r="B18" s="36"/>
      <c r="C18" s="32"/>
      <c r="D18" s="32"/>
    </row>
    <row r="19" spans="1:7" x14ac:dyDescent="0.2">
      <c r="A19" s="37"/>
      <c r="B19" s="38"/>
      <c r="C19" s="19"/>
      <c r="D19" s="19"/>
    </row>
    <row r="20" spans="1:7" x14ac:dyDescent="0.2">
      <c r="A20" s="39" t="s">
        <v>6</v>
      </c>
      <c r="B20" s="38"/>
      <c r="C20" s="19"/>
      <c r="D20" s="19"/>
    </row>
    <row r="21" spans="1:7" x14ac:dyDescent="0.2">
      <c r="A21" s="37" t="s">
        <v>7</v>
      </c>
      <c r="B21" s="38"/>
      <c r="C21" s="16">
        <v>505</v>
      </c>
      <c r="D21" s="16">
        <v>283</v>
      </c>
    </row>
    <row r="22" spans="1:7" hidden="1" x14ac:dyDescent="0.2">
      <c r="A22" s="37" t="s">
        <v>8</v>
      </c>
      <c r="B22" s="38"/>
      <c r="C22" s="16"/>
      <c r="D22" s="16"/>
    </row>
    <row r="23" spans="1:7" x14ac:dyDescent="0.2">
      <c r="A23" s="37" t="s">
        <v>9</v>
      </c>
      <c r="B23" s="38"/>
      <c r="C23" s="16">
        <v>4842</v>
      </c>
      <c r="D23" s="16">
        <v>5443</v>
      </c>
    </row>
    <row r="24" spans="1:7" x14ac:dyDescent="0.2">
      <c r="A24" s="43" t="s">
        <v>116</v>
      </c>
      <c r="B24" s="38">
        <v>5</v>
      </c>
      <c r="C24" s="16">
        <v>171822291</v>
      </c>
      <c r="D24" s="16">
        <v>173204644</v>
      </c>
      <c r="E24" s="10"/>
      <c r="G24" s="8"/>
    </row>
    <row r="25" spans="1:7" x14ac:dyDescent="0.2">
      <c r="A25" s="37" t="s">
        <v>10</v>
      </c>
      <c r="B25" s="38"/>
      <c r="C25" s="16">
        <v>36795</v>
      </c>
      <c r="D25" s="16">
        <v>72</v>
      </c>
      <c r="E25" s="10"/>
    </row>
    <row r="26" spans="1:7" x14ac:dyDescent="0.2">
      <c r="A26" s="37" t="s">
        <v>11</v>
      </c>
      <c r="B26" s="38"/>
      <c r="C26" s="16">
        <f>14044-C23+3</f>
        <v>9205</v>
      </c>
      <c r="D26" s="16">
        <v>4269</v>
      </c>
      <c r="E26" s="10"/>
      <c r="G26" s="8"/>
    </row>
    <row r="27" spans="1:7" x14ac:dyDescent="0.2">
      <c r="A27" s="37" t="s">
        <v>93</v>
      </c>
      <c r="B27" s="38">
        <v>6</v>
      </c>
      <c r="C27" s="16">
        <f>35035522-C28</f>
        <v>34580661</v>
      </c>
      <c r="D27" s="124">
        <v>20611780</v>
      </c>
    </row>
    <row r="28" spans="1:7" x14ac:dyDescent="0.2">
      <c r="A28" s="37" t="s">
        <v>81</v>
      </c>
      <c r="B28" s="38"/>
      <c r="C28" s="16">
        <v>454861</v>
      </c>
      <c r="D28" s="16">
        <v>454861</v>
      </c>
    </row>
    <row r="29" spans="1:7" x14ac:dyDescent="0.2">
      <c r="A29" s="37" t="s">
        <v>12</v>
      </c>
      <c r="B29" s="38">
        <v>7</v>
      </c>
      <c r="C29" s="16">
        <f>2386704</f>
        <v>2386704</v>
      </c>
      <c r="D29" s="16">
        <v>11247</v>
      </c>
    </row>
    <row r="30" spans="1:7" ht="12.75" thickBot="1" x14ac:dyDescent="0.25">
      <c r="A30" s="40"/>
      <c r="B30" s="41"/>
      <c r="C30" s="17"/>
      <c r="D30" s="17"/>
    </row>
    <row r="31" spans="1:7" x14ac:dyDescent="0.2">
      <c r="A31" s="37"/>
      <c r="B31" s="38"/>
      <c r="C31" s="19"/>
      <c r="D31" s="19"/>
    </row>
    <row r="32" spans="1:7" x14ac:dyDescent="0.2">
      <c r="A32" s="39" t="s">
        <v>13</v>
      </c>
      <c r="B32" s="35"/>
      <c r="C32" s="18">
        <f>SUM(C21:C29)</f>
        <v>209295864</v>
      </c>
      <c r="D32" s="18">
        <f>SUM(D21:D29)</f>
        <v>194292599</v>
      </c>
    </row>
    <row r="33" spans="1:4" ht="12.75" thickBot="1" x14ac:dyDescent="0.25">
      <c r="A33" s="42"/>
      <c r="B33" s="36"/>
      <c r="C33" s="32"/>
      <c r="D33" s="32"/>
    </row>
    <row r="34" spans="1:4" x14ac:dyDescent="0.2">
      <c r="A34" s="39"/>
      <c r="B34" s="35"/>
      <c r="C34" s="31"/>
      <c r="D34" s="31"/>
    </row>
    <row r="35" spans="1:4" x14ac:dyDescent="0.2">
      <c r="A35" s="39" t="s">
        <v>14</v>
      </c>
      <c r="B35" s="35"/>
      <c r="C35" s="18">
        <f>C32+C17</f>
        <v>368658224</v>
      </c>
      <c r="D35" s="18">
        <f>D32+D17</f>
        <v>352860266</v>
      </c>
    </row>
    <row r="36" spans="1:4" ht="12.75" thickBot="1" x14ac:dyDescent="0.25">
      <c r="A36" s="44"/>
      <c r="B36" s="45"/>
      <c r="C36" s="20"/>
      <c r="D36" s="20"/>
    </row>
    <row r="37" spans="1:4" ht="12.75" thickTop="1" x14ac:dyDescent="0.2">
      <c r="A37" s="37"/>
      <c r="B37" s="38"/>
      <c r="C37" s="19"/>
      <c r="D37" s="19"/>
    </row>
    <row r="38" spans="1:4" x14ac:dyDescent="0.2">
      <c r="A38" s="39" t="s">
        <v>15</v>
      </c>
      <c r="B38" s="38"/>
      <c r="C38" s="31"/>
      <c r="D38" s="31"/>
    </row>
    <row r="39" spans="1:4" x14ac:dyDescent="0.2">
      <c r="A39" s="39"/>
      <c r="B39" s="38"/>
      <c r="C39" s="46"/>
      <c r="D39" s="19"/>
    </row>
    <row r="40" spans="1:4" x14ac:dyDescent="0.2">
      <c r="A40" s="37" t="s">
        <v>16</v>
      </c>
      <c r="B40" s="38">
        <v>8</v>
      </c>
      <c r="C40" s="16">
        <v>20753586</v>
      </c>
      <c r="D40" s="16">
        <v>20753586</v>
      </c>
    </row>
    <row r="41" spans="1:4" x14ac:dyDescent="0.2">
      <c r="A41" s="37" t="s">
        <v>77</v>
      </c>
      <c r="B41" s="38"/>
      <c r="C41" s="16">
        <v>1058765</v>
      </c>
      <c r="D41" s="16">
        <f>C41</f>
        <v>1058765</v>
      </c>
    </row>
    <row r="42" spans="1:4" x14ac:dyDescent="0.2">
      <c r="A42" s="37" t="s">
        <v>17</v>
      </c>
      <c r="B42" s="38"/>
      <c r="C42" s="16">
        <v>136513565</v>
      </c>
      <c r="D42" s="16">
        <v>136513565</v>
      </c>
    </row>
    <row r="43" spans="1:4" x14ac:dyDescent="0.2">
      <c r="A43" s="37" t="s">
        <v>18</v>
      </c>
      <c r="B43" s="38"/>
      <c r="C43" s="21">
        <f>157766305+3</f>
        <v>157766308</v>
      </c>
      <c r="D43" s="21">
        <v>153417657</v>
      </c>
    </row>
    <row r="44" spans="1:4" ht="12.75" thickBot="1" x14ac:dyDescent="0.25">
      <c r="A44" s="40"/>
      <c r="B44" s="41"/>
      <c r="C44" s="17"/>
      <c r="D44" s="17"/>
    </row>
    <row r="45" spans="1:4" hidden="1" x14ac:dyDescent="0.2">
      <c r="A45" s="39"/>
      <c r="B45" s="35"/>
      <c r="C45" s="22"/>
      <c r="D45" s="22"/>
    </row>
    <row r="46" spans="1:4" hidden="1" x14ac:dyDescent="0.2">
      <c r="A46" s="37"/>
      <c r="B46" s="38"/>
      <c r="C46" s="47"/>
      <c r="D46" s="19"/>
    </row>
    <row r="47" spans="1:4" hidden="1" x14ac:dyDescent="0.2">
      <c r="A47" s="37"/>
      <c r="B47" s="38"/>
      <c r="C47" s="16"/>
      <c r="D47" s="16"/>
    </row>
    <row r="48" spans="1:4" ht="12.75" hidden="1" thickBot="1" x14ac:dyDescent="0.25">
      <c r="A48" s="40"/>
      <c r="B48" s="41"/>
      <c r="C48" s="17"/>
      <c r="D48" s="17"/>
    </row>
    <row r="49" spans="1:5" x14ac:dyDescent="0.2">
      <c r="A49" s="37"/>
      <c r="B49" s="38"/>
      <c r="C49" s="31"/>
      <c r="D49" s="31"/>
    </row>
    <row r="50" spans="1:5" x14ac:dyDescent="0.2">
      <c r="A50" s="39" t="s">
        <v>19</v>
      </c>
      <c r="B50" s="35"/>
      <c r="C50" s="18">
        <f>SUM(C40:C43)</f>
        <v>316092224</v>
      </c>
      <c r="D50" s="18">
        <f>SUM(D40:D43)</f>
        <v>311743573</v>
      </c>
    </row>
    <row r="51" spans="1:5" ht="12.75" thickBot="1" x14ac:dyDescent="0.25">
      <c r="A51" s="44"/>
      <c r="B51" s="45"/>
      <c r="C51" s="20"/>
      <c r="D51" s="20"/>
    </row>
    <row r="52" spans="1:5" ht="12.75" thickTop="1" x14ac:dyDescent="0.2">
      <c r="A52" s="37"/>
      <c r="B52" s="38"/>
      <c r="C52" s="19"/>
      <c r="D52" s="19"/>
    </row>
    <row r="53" spans="1:5" x14ac:dyDescent="0.2">
      <c r="A53" s="39" t="s">
        <v>20</v>
      </c>
      <c r="B53" s="38"/>
      <c r="C53" s="19"/>
      <c r="D53" s="19"/>
    </row>
    <row r="54" spans="1:5" x14ac:dyDescent="0.2">
      <c r="A54" s="39"/>
      <c r="B54" s="38"/>
      <c r="C54" s="19"/>
      <c r="D54" s="19"/>
    </row>
    <row r="55" spans="1:5" x14ac:dyDescent="0.2">
      <c r="A55" s="39" t="s">
        <v>21</v>
      </c>
      <c r="B55" s="38"/>
      <c r="C55" s="19"/>
      <c r="D55" s="19"/>
    </row>
    <row r="56" spans="1:5" x14ac:dyDescent="0.2">
      <c r="A56" s="37" t="s">
        <v>85</v>
      </c>
      <c r="B56" s="38">
        <v>9</v>
      </c>
      <c r="C56" s="16">
        <v>3559001</v>
      </c>
      <c r="D56" s="16">
        <v>3414718</v>
      </c>
    </row>
    <row r="57" spans="1:5" x14ac:dyDescent="0.2">
      <c r="A57" s="37" t="s">
        <v>68</v>
      </c>
      <c r="B57" s="38"/>
      <c r="C57" s="16">
        <v>2697894</v>
      </c>
      <c r="D57" s="16">
        <v>2697894</v>
      </c>
    </row>
    <row r="58" spans="1:5" ht="12.75" thickBot="1" x14ac:dyDescent="0.25">
      <c r="A58" s="40"/>
      <c r="B58" s="41"/>
      <c r="C58" s="17"/>
      <c r="D58" s="17"/>
    </row>
    <row r="59" spans="1:5" x14ac:dyDescent="0.2">
      <c r="A59" s="39"/>
      <c r="B59" s="38"/>
      <c r="C59" s="31"/>
      <c r="D59" s="31"/>
    </row>
    <row r="60" spans="1:5" x14ac:dyDescent="0.2">
      <c r="A60" s="39" t="s">
        <v>22</v>
      </c>
      <c r="B60" s="19"/>
      <c r="C60" s="18">
        <f>SUM(C56:C59)</f>
        <v>6256895</v>
      </c>
      <c r="D60" s="18">
        <f>SUM(D56:D59)</f>
        <v>6112612</v>
      </c>
    </row>
    <row r="61" spans="1:5" ht="12.75" thickBot="1" x14ac:dyDescent="0.25">
      <c r="A61" s="42"/>
      <c r="B61" s="41"/>
      <c r="C61" s="32"/>
      <c r="D61" s="32"/>
    </row>
    <row r="62" spans="1:5" x14ac:dyDescent="0.2">
      <c r="A62" s="37"/>
      <c r="B62" s="38"/>
      <c r="C62" s="19"/>
      <c r="D62" s="19"/>
    </row>
    <row r="63" spans="1:5" x14ac:dyDescent="0.2">
      <c r="A63" s="39" t="s">
        <v>23</v>
      </c>
      <c r="B63" s="38"/>
      <c r="C63" s="19"/>
      <c r="D63" s="19"/>
    </row>
    <row r="64" spans="1:5" x14ac:dyDescent="0.2">
      <c r="A64" s="37" t="s">
        <v>85</v>
      </c>
      <c r="B64" s="38">
        <v>9</v>
      </c>
      <c r="C64" s="23">
        <v>44415395</v>
      </c>
      <c r="D64" s="23">
        <v>33099934</v>
      </c>
      <c r="E64" s="11"/>
    </row>
    <row r="65" spans="1:5" x14ac:dyDescent="0.2">
      <c r="A65" s="37" t="s">
        <v>24</v>
      </c>
      <c r="B65" s="38"/>
      <c r="C65" s="23">
        <v>845658</v>
      </c>
      <c r="D65" s="23">
        <v>856096</v>
      </c>
      <c r="E65" s="11"/>
    </row>
    <row r="66" spans="1:5" x14ac:dyDescent="0.2">
      <c r="A66" s="37" t="s">
        <v>25</v>
      </c>
      <c r="B66" s="38"/>
      <c r="C66" s="23">
        <v>1048052</v>
      </c>
      <c r="D66" s="23">
        <v>1048051</v>
      </c>
      <c r="E66" s="11"/>
    </row>
    <row r="67" spans="1:5" ht="12.75" thickBot="1" x14ac:dyDescent="0.25">
      <c r="A67" s="40"/>
      <c r="B67" s="41"/>
      <c r="C67" s="17"/>
      <c r="D67" s="24"/>
    </row>
    <row r="68" spans="1:5" x14ac:dyDescent="0.2">
      <c r="A68" s="37"/>
      <c r="B68" s="38"/>
      <c r="C68" s="31"/>
      <c r="D68" s="31"/>
    </row>
    <row r="69" spans="1:5" x14ac:dyDescent="0.2">
      <c r="A69" s="39" t="s">
        <v>27</v>
      </c>
      <c r="B69" s="38"/>
      <c r="C69" s="18">
        <f>SUM(C64:C67)</f>
        <v>46309105</v>
      </c>
      <c r="D69" s="18">
        <f>SUM(D64:D67)</f>
        <v>35004081</v>
      </c>
    </row>
    <row r="70" spans="1:5" ht="12.75" thickBot="1" x14ac:dyDescent="0.25">
      <c r="A70" s="42"/>
      <c r="B70" s="41"/>
      <c r="C70" s="48"/>
      <c r="D70" s="32"/>
    </row>
    <row r="71" spans="1:5" x14ac:dyDescent="0.2">
      <c r="A71" s="37"/>
      <c r="B71" s="35"/>
      <c r="C71" s="26"/>
      <c r="D71" s="31"/>
    </row>
    <row r="72" spans="1:5" x14ac:dyDescent="0.2">
      <c r="A72" s="39" t="s">
        <v>28</v>
      </c>
      <c r="B72" s="35"/>
      <c r="C72" s="18">
        <f>C69+C60</f>
        <v>52566000</v>
      </c>
      <c r="D72" s="18">
        <f>D69+D60</f>
        <v>41116693</v>
      </c>
    </row>
    <row r="73" spans="1:5" ht="12.75" thickBot="1" x14ac:dyDescent="0.25">
      <c r="A73" s="44"/>
      <c r="B73" s="45"/>
      <c r="C73" s="25"/>
      <c r="D73" s="25"/>
    </row>
    <row r="74" spans="1:5" ht="12.75" thickTop="1" x14ac:dyDescent="0.2">
      <c r="A74" s="39"/>
      <c r="B74" s="35"/>
      <c r="C74" s="26"/>
      <c r="D74" s="26"/>
    </row>
    <row r="75" spans="1:5" ht="12.75" thickBot="1" x14ac:dyDescent="0.25">
      <c r="A75" s="44" t="s">
        <v>29</v>
      </c>
      <c r="B75" s="45"/>
      <c r="C75" s="27">
        <f>C72+C50</f>
        <v>368658224</v>
      </c>
      <c r="D75" s="27">
        <f>D72+D50</f>
        <v>352860266</v>
      </c>
    </row>
    <row r="76" spans="1:5" ht="20.25" customHeight="1" thickTop="1" x14ac:dyDescent="0.2">
      <c r="A76" s="49"/>
      <c r="B76" s="50"/>
      <c r="C76" s="28"/>
      <c r="D76" s="28"/>
    </row>
    <row r="77" spans="1:5" ht="12.75" thickBot="1" x14ac:dyDescent="0.25">
      <c r="A77" s="51" t="s">
        <v>30</v>
      </c>
      <c r="B77" s="41">
        <v>7</v>
      </c>
      <c r="C77" s="29">
        <f>(C35-C11-C72)/1008859</f>
        <v>313.31574382545034</v>
      </c>
      <c r="D77" s="29">
        <f>(D35-D11-D72)/1008859</f>
        <v>309.00525345960136</v>
      </c>
    </row>
    <row r="78" spans="1:5" x14ac:dyDescent="0.2">
      <c r="A78" s="39"/>
      <c r="B78" s="35"/>
      <c r="C78" s="30">
        <f>C75-C35</f>
        <v>0</v>
      </c>
      <c r="D78" s="30">
        <f>D75-D35</f>
        <v>0</v>
      </c>
    </row>
    <row r="79" spans="1:5" x14ac:dyDescent="0.2">
      <c r="A79" s="52"/>
      <c r="B79" s="35"/>
      <c r="C79" s="26"/>
      <c r="D79" s="26"/>
    </row>
    <row r="80" spans="1:5" x14ac:dyDescent="0.2">
      <c r="A80" s="52"/>
      <c r="B80" s="35"/>
      <c r="C80" s="26"/>
      <c r="D80" s="26"/>
    </row>
    <row r="81" spans="1:3" ht="12.75" thickBot="1" x14ac:dyDescent="0.25">
      <c r="A81" s="14"/>
      <c r="B81" s="14"/>
      <c r="C81" s="14"/>
    </row>
    <row r="82" spans="1:3" x14ac:dyDescent="0.2">
      <c r="A82" s="53" t="s">
        <v>86</v>
      </c>
      <c r="B82" s="128"/>
      <c r="C82" s="14"/>
    </row>
    <row r="83" spans="1:3" x14ac:dyDescent="0.2">
      <c r="A83" s="38" t="s">
        <v>31</v>
      </c>
      <c r="B83" s="128"/>
      <c r="C83" s="14"/>
    </row>
    <row r="84" spans="1:3" x14ac:dyDescent="0.2">
      <c r="A84" s="54"/>
      <c r="B84" s="14"/>
      <c r="C84" s="14"/>
    </row>
    <row r="85" spans="1:3" ht="12.75" thickBot="1" x14ac:dyDescent="0.25">
      <c r="A85" s="14"/>
      <c r="B85" s="14"/>
      <c r="C85" s="14"/>
    </row>
    <row r="86" spans="1:3" x14ac:dyDescent="0.2">
      <c r="A86" s="53" t="s">
        <v>87</v>
      </c>
      <c r="B86" s="14"/>
      <c r="C86" s="14"/>
    </row>
    <row r="87" spans="1:3" x14ac:dyDescent="0.2">
      <c r="A87" s="38" t="s">
        <v>69</v>
      </c>
      <c r="B87" s="14"/>
      <c r="C87" s="14"/>
    </row>
  </sheetData>
  <mergeCells count="5">
    <mergeCell ref="B82:B83"/>
    <mergeCell ref="A4:A5"/>
    <mergeCell ref="B4:B5"/>
    <mergeCell ref="C4:C5"/>
    <mergeCell ref="D4:D5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6"/>
  <sheetViews>
    <sheetView topLeftCell="A16" zoomScaleNormal="100" workbookViewId="0">
      <selection activeCell="C37" sqref="C37:D39"/>
    </sheetView>
  </sheetViews>
  <sheetFormatPr defaultColWidth="8.85546875" defaultRowHeight="12" x14ac:dyDescent="0.2"/>
  <cols>
    <col min="1" max="1" width="44.140625" style="2" customWidth="1"/>
    <col min="2" max="2" width="8.85546875" style="2"/>
    <col min="3" max="3" width="21.140625" style="2" customWidth="1"/>
    <col min="4" max="4" width="21" style="2" customWidth="1"/>
    <col min="5" max="6" width="8.85546875" style="2"/>
    <col min="7" max="7" width="15.140625" style="2" bestFit="1" customWidth="1"/>
    <col min="8" max="8" width="9.85546875" style="2" bestFit="1" customWidth="1"/>
    <col min="9" max="9" width="9.5703125" style="2" bestFit="1" customWidth="1"/>
    <col min="10" max="16384" width="8.85546875" style="2"/>
  </cols>
  <sheetData>
    <row r="1" spans="1:4" x14ac:dyDescent="0.2">
      <c r="A1" s="33" t="s">
        <v>83</v>
      </c>
      <c r="B1" s="14"/>
      <c r="C1" s="14"/>
      <c r="D1" s="14"/>
    </row>
    <row r="2" spans="1:4" x14ac:dyDescent="0.2">
      <c r="A2" s="34" t="s">
        <v>90</v>
      </c>
      <c r="B2" s="14"/>
      <c r="C2" s="14"/>
      <c r="D2" s="14"/>
    </row>
    <row r="3" spans="1:4" x14ac:dyDescent="0.2">
      <c r="A3" s="14"/>
      <c r="B3" s="14"/>
      <c r="C3" s="14"/>
      <c r="D3" s="14"/>
    </row>
    <row r="4" spans="1:4" ht="24" x14ac:dyDescent="0.2">
      <c r="A4" s="137" t="s">
        <v>0</v>
      </c>
      <c r="B4" s="131" t="s">
        <v>1</v>
      </c>
      <c r="C4" s="31" t="s">
        <v>106</v>
      </c>
      <c r="D4" s="31" t="s">
        <v>107</v>
      </c>
    </row>
    <row r="5" spans="1:4" ht="12.75" thickBot="1" x14ac:dyDescent="0.25">
      <c r="A5" s="138"/>
      <c r="B5" s="132"/>
      <c r="C5" s="32" t="s">
        <v>105</v>
      </c>
      <c r="D5" s="32" t="s">
        <v>115</v>
      </c>
    </row>
    <row r="6" spans="1:4" x14ac:dyDescent="0.2">
      <c r="A6" s="37"/>
      <c r="B6" s="38"/>
      <c r="C6" s="31"/>
      <c r="D6" s="55"/>
    </row>
    <row r="7" spans="1:4" x14ac:dyDescent="0.2">
      <c r="A7" s="37" t="s">
        <v>32</v>
      </c>
      <c r="B7" s="38"/>
      <c r="C7" s="21">
        <v>0</v>
      </c>
      <c r="D7" s="21">
        <v>0</v>
      </c>
    </row>
    <row r="8" spans="1:4" x14ac:dyDescent="0.2">
      <c r="A8" s="37" t="s">
        <v>33</v>
      </c>
      <c r="B8" s="38"/>
      <c r="C8" s="21">
        <v>0</v>
      </c>
      <c r="D8" s="21">
        <v>0</v>
      </c>
    </row>
    <row r="9" spans="1:4" ht="6" customHeight="1" thickBot="1" x14ac:dyDescent="0.25">
      <c r="A9" s="40"/>
      <c r="B9" s="41"/>
      <c r="C9" s="32"/>
      <c r="D9" s="32"/>
    </row>
    <row r="10" spans="1:4" ht="2.4500000000000002" customHeight="1" x14ac:dyDescent="0.2">
      <c r="A10" s="39"/>
      <c r="B10" s="35"/>
      <c r="C10" s="31"/>
      <c r="D10" s="31"/>
    </row>
    <row r="11" spans="1:4" ht="7.5" customHeight="1" x14ac:dyDescent="0.2">
      <c r="A11" s="139" t="s">
        <v>34</v>
      </c>
      <c r="B11" s="131"/>
      <c r="C11" s="135">
        <f>SUM(C7:C10)</f>
        <v>0</v>
      </c>
      <c r="D11" s="135">
        <f>SUM(D7:D10)</f>
        <v>0</v>
      </c>
    </row>
    <row r="12" spans="1:4" ht="15" customHeight="1" x14ac:dyDescent="0.2">
      <c r="A12" s="139"/>
      <c r="B12" s="131"/>
      <c r="C12" s="135"/>
      <c r="D12" s="136"/>
    </row>
    <row r="13" spans="1:4" x14ac:dyDescent="0.2">
      <c r="A13" s="37" t="s">
        <v>95</v>
      </c>
      <c r="B13" s="56"/>
      <c r="C13" s="121">
        <v>413167</v>
      </c>
      <c r="D13" s="122"/>
    </row>
    <row r="14" spans="1:4" x14ac:dyDescent="0.2">
      <c r="A14" s="37" t="s">
        <v>109</v>
      </c>
      <c r="B14" s="56"/>
      <c r="C14" s="57">
        <v>-47655</v>
      </c>
      <c r="D14" s="57">
        <v>-32290</v>
      </c>
    </row>
    <row r="15" spans="1:4" x14ac:dyDescent="0.2">
      <c r="A15" s="37" t="s">
        <v>35</v>
      </c>
      <c r="B15" s="56">
        <v>10</v>
      </c>
      <c r="C15" s="57">
        <v>-45878</v>
      </c>
      <c r="D15" s="57">
        <v>-46565</v>
      </c>
    </row>
    <row r="16" spans="1:4" ht="12.75" thickBot="1" x14ac:dyDescent="0.25">
      <c r="A16" s="40"/>
      <c r="B16" s="58"/>
      <c r="C16" s="59"/>
      <c r="D16" s="59"/>
    </row>
    <row r="17" spans="1:9" x14ac:dyDescent="0.2">
      <c r="A17" s="39"/>
      <c r="B17" s="60"/>
      <c r="C17" s="61"/>
      <c r="D17" s="61"/>
    </row>
    <row r="18" spans="1:9" x14ac:dyDescent="0.2">
      <c r="A18" s="39" t="s">
        <v>36</v>
      </c>
      <c r="B18" s="60"/>
      <c r="C18" s="62">
        <f>SUM(C11:C17)</f>
        <v>319634</v>
      </c>
      <c r="D18" s="62">
        <f>SUM(D11:D17)</f>
        <v>-78855</v>
      </c>
    </row>
    <row r="19" spans="1:9" x14ac:dyDescent="0.2">
      <c r="A19" s="37"/>
      <c r="B19" s="56"/>
      <c r="C19" s="61"/>
      <c r="D19" s="61"/>
    </row>
    <row r="20" spans="1:9" x14ac:dyDescent="0.2">
      <c r="A20" s="37" t="s">
        <v>37</v>
      </c>
      <c r="B20" s="56">
        <v>11</v>
      </c>
      <c r="C20" s="57">
        <v>9163040</v>
      </c>
      <c r="D20" s="122">
        <v>3580578</v>
      </c>
      <c r="G20" s="9"/>
      <c r="H20" s="123"/>
      <c r="I20" s="5"/>
    </row>
    <row r="21" spans="1:9" x14ac:dyDescent="0.2">
      <c r="A21" s="37" t="s">
        <v>38</v>
      </c>
      <c r="B21" s="56">
        <v>12</v>
      </c>
      <c r="C21" s="57">
        <v>-3685519</v>
      </c>
      <c r="D21" s="57">
        <v>-623491</v>
      </c>
      <c r="G21" s="9"/>
      <c r="H21" s="123"/>
      <c r="I21" s="5"/>
    </row>
    <row r="22" spans="1:9" ht="12.75" thickBot="1" x14ac:dyDescent="0.25">
      <c r="A22" s="40"/>
      <c r="B22" s="58"/>
      <c r="C22" s="59"/>
      <c r="D22" s="59"/>
    </row>
    <row r="23" spans="1:9" x14ac:dyDescent="0.2">
      <c r="A23" s="39"/>
      <c r="B23" s="35"/>
      <c r="C23" s="31"/>
      <c r="D23" s="31"/>
    </row>
    <row r="24" spans="1:9" x14ac:dyDescent="0.2">
      <c r="A24" s="39" t="s">
        <v>82</v>
      </c>
      <c r="B24" s="35"/>
      <c r="C24" s="22">
        <f>SUM(C18:C22)</f>
        <v>5797155</v>
      </c>
      <c r="D24" s="22">
        <f>SUM(D18:D22)</f>
        <v>2878232</v>
      </c>
    </row>
    <row r="25" spans="1:9" x14ac:dyDescent="0.2">
      <c r="A25" s="37"/>
      <c r="B25" s="38"/>
      <c r="C25" s="31"/>
      <c r="D25" s="31"/>
    </row>
    <row r="26" spans="1:9" x14ac:dyDescent="0.2">
      <c r="A26" s="37" t="s">
        <v>39</v>
      </c>
      <c r="B26" s="38"/>
      <c r="C26" s="57">
        <v>-1448504</v>
      </c>
      <c r="D26" s="57">
        <v>-58870</v>
      </c>
    </row>
    <row r="27" spans="1:9" ht="12.75" thickBot="1" x14ac:dyDescent="0.25">
      <c r="A27" s="40"/>
      <c r="B27" s="41"/>
      <c r="C27" s="32"/>
      <c r="D27" s="32"/>
    </row>
    <row r="28" spans="1:9" x14ac:dyDescent="0.2">
      <c r="A28" s="37"/>
      <c r="B28" s="38"/>
      <c r="C28" s="31"/>
      <c r="D28" s="31"/>
    </row>
    <row r="29" spans="1:9" x14ac:dyDescent="0.2">
      <c r="A29" s="37"/>
      <c r="B29" s="38"/>
      <c r="C29" s="19"/>
      <c r="D29" s="31"/>
    </row>
    <row r="30" spans="1:9" x14ac:dyDescent="0.2">
      <c r="A30" s="39" t="s">
        <v>99</v>
      </c>
      <c r="B30" s="35"/>
      <c r="C30" s="22">
        <f>C24+C26</f>
        <v>4348651</v>
      </c>
      <c r="D30" s="22">
        <f>D24+D26</f>
        <v>2819362</v>
      </c>
    </row>
    <row r="31" spans="1:9" ht="12.75" thickBot="1" x14ac:dyDescent="0.25">
      <c r="A31" s="63"/>
      <c r="B31" s="64"/>
      <c r="C31" s="64"/>
      <c r="D31" s="64"/>
    </row>
    <row r="32" spans="1:9" x14ac:dyDescent="0.2">
      <c r="A32" s="52"/>
      <c r="B32" s="14"/>
      <c r="C32" s="14"/>
      <c r="D32" s="14"/>
    </row>
    <row r="33" spans="1:4" ht="24" x14ac:dyDescent="0.2">
      <c r="A33" s="37" t="s">
        <v>100</v>
      </c>
      <c r="B33" s="14"/>
      <c r="C33" s="21">
        <v>1008859</v>
      </c>
      <c r="D33" s="21">
        <v>1008859</v>
      </c>
    </row>
    <row r="34" spans="1:4" x14ac:dyDescent="0.2">
      <c r="A34" s="52"/>
      <c r="B34" s="14"/>
      <c r="C34" s="14"/>
      <c r="D34" s="14"/>
    </row>
    <row r="35" spans="1:4" x14ac:dyDescent="0.2">
      <c r="A35" s="37" t="s">
        <v>80</v>
      </c>
      <c r="B35" s="56">
        <v>7</v>
      </c>
      <c r="C35" s="126">
        <f>C30/C33*1000</f>
        <v>4310.4645941603339</v>
      </c>
      <c r="D35" s="126">
        <f>D30/D33*1000</f>
        <v>2794.604597867492</v>
      </c>
    </row>
    <row r="36" spans="1:4" x14ac:dyDescent="0.2">
      <c r="A36" s="52"/>
      <c r="B36" s="14"/>
      <c r="C36" s="14"/>
      <c r="D36" s="14"/>
    </row>
    <row r="37" spans="1:4" x14ac:dyDescent="0.2">
      <c r="A37" s="52"/>
      <c r="B37" s="14"/>
      <c r="C37" s="14"/>
      <c r="D37" s="14"/>
    </row>
    <row r="38" spans="1:4" x14ac:dyDescent="0.2">
      <c r="A38" s="52"/>
      <c r="B38" s="14"/>
      <c r="C38" s="14"/>
      <c r="D38" s="14"/>
    </row>
    <row r="39" spans="1:4" x14ac:dyDescent="0.2">
      <c r="A39" s="52"/>
      <c r="B39" s="14"/>
      <c r="C39" s="127"/>
      <c r="D39" s="127"/>
    </row>
    <row r="40" spans="1:4" ht="12.75" thickBot="1" x14ac:dyDescent="0.25">
      <c r="A40" s="65"/>
      <c r="B40" s="14"/>
      <c r="C40" s="14"/>
      <c r="D40" s="14"/>
    </row>
    <row r="41" spans="1:4" ht="15" customHeight="1" x14ac:dyDescent="0.2">
      <c r="A41" s="53" t="s">
        <v>86</v>
      </c>
      <c r="B41" s="128"/>
      <c r="C41" s="14"/>
      <c r="D41" s="14"/>
    </row>
    <row r="42" spans="1:4" x14ac:dyDescent="0.2">
      <c r="A42" s="38" t="s">
        <v>31</v>
      </c>
      <c r="B42" s="128"/>
      <c r="C42" s="14"/>
      <c r="D42" s="14"/>
    </row>
    <row r="43" spans="1:4" x14ac:dyDescent="0.2">
      <c r="A43" s="54"/>
      <c r="B43" s="14"/>
      <c r="C43" s="14"/>
      <c r="D43" s="14"/>
    </row>
    <row r="44" spans="1:4" ht="12.75" thickBot="1" x14ac:dyDescent="0.25">
      <c r="A44" s="14"/>
      <c r="B44" s="14"/>
      <c r="C44" s="14"/>
      <c r="D44" s="14"/>
    </row>
    <row r="45" spans="1:4" x14ac:dyDescent="0.2">
      <c r="A45" s="53" t="s">
        <v>87</v>
      </c>
      <c r="B45" s="14"/>
      <c r="C45" s="14"/>
      <c r="D45" s="14"/>
    </row>
    <row r="46" spans="1:4" x14ac:dyDescent="0.2">
      <c r="A46" s="38" t="s">
        <v>69</v>
      </c>
      <c r="B46" s="14"/>
      <c r="C46" s="14"/>
      <c r="D46" s="14"/>
    </row>
  </sheetData>
  <mergeCells count="7">
    <mergeCell ref="C11:C12"/>
    <mergeCell ref="D11:D12"/>
    <mergeCell ref="A4:A5"/>
    <mergeCell ref="B4:B5"/>
    <mergeCell ref="B41:B42"/>
    <mergeCell ref="A11:A12"/>
    <mergeCell ref="B11:B12"/>
  </mergeCells>
  <phoneticPr fontId="8" type="noConversion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6"/>
  <sheetViews>
    <sheetView topLeftCell="A7" zoomScale="115" zoomScaleNormal="115" workbookViewId="0">
      <selection activeCell="H42" sqref="H42"/>
    </sheetView>
  </sheetViews>
  <sheetFormatPr defaultColWidth="8.85546875" defaultRowHeight="11.25" x14ac:dyDescent="0.2"/>
  <cols>
    <col min="1" max="1" width="40.7109375" style="1" customWidth="1"/>
    <col min="2" max="2" width="9.42578125" style="1" hidden="1" customWidth="1"/>
    <col min="3" max="4" width="15.140625" style="1" customWidth="1"/>
    <col min="5" max="5" width="16" style="1" customWidth="1"/>
    <col min="6" max="6" width="17.7109375" style="1" customWidth="1"/>
    <col min="7" max="7" width="14.140625" style="1" customWidth="1"/>
    <col min="8" max="8" width="9.42578125" style="1" customWidth="1"/>
    <col min="9" max="9" width="14" style="1" bestFit="1" customWidth="1"/>
    <col min="10" max="10" width="8.85546875" style="1"/>
    <col min="11" max="11" width="12.28515625" style="1" bestFit="1" customWidth="1"/>
    <col min="12" max="16384" width="8.85546875" style="1"/>
  </cols>
  <sheetData>
    <row r="1" spans="1:7" x14ac:dyDescent="0.2">
      <c r="A1" s="66" t="s">
        <v>83</v>
      </c>
      <c r="B1" s="67"/>
      <c r="C1" s="67"/>
      <c r="D1" s="67"/>
      <c r="E1" s="67"/>
      <c r="F1" s="67"/>
      <c r="G1" s="67"/>
    </row>
    <row r="2" spans="1:7" x14ac:dyDescent="0.2">
      <c r="A2" s="68" t="s">
        <v>91</v>
      </c>
      <c r="B2" s="67"/>
      <c r="C2" s="67"/>
      <c r="D2" s="67"/>
      <c r="E2" s="67"/>
      <c r="F2" s="67"/>
      <c r="G2" s="67"/>
    </row>
    <row r="3" spans="1:7" ht="12" thickBot="1" x14ac:dyDescent="0.25">
      <c r="A3" s="69"/>
      <c r="B3" s="70"/>
      <c r="C3" s="70"/>
      <c r="D3" s="70"/>
      <c r="E3" s="70"/>
      <c r="F3" s="70"/>
      <c r="G3" s="70"/>
    </row>
    <row r="4" spans="1:7" ht="12" hidden="1" thickBot="1" x14ac:dyDescent="0.25">
      <c r="A4" s="69"/>
      <c r="B4" s="70"/>
      <c r="C4" s="70"/>
      <c r="D4" s="70"/>
      <c r="E4" s="70"/>
      <c r="F4" s="70"/>
      <c r="G4" s="70"/>
    </row>
    <row r="5" spans="1:7" ht="15" customHeight="1" x14ac:dyDescent="0.2">
      <c r="A5" s="140" t="s">
        <v>0</v>
      </c>
      <c r="B5" s="143"/>
      <c r="C5" s="143" t="s">
        <v>16</v>
      </c>
      <c r="D5" s="143" t="s">
        <v>78</v>
      </c>
      <c r="E5" s="143" t="s">
        <v>76</v>
      </c>
      <c r="F5" s="143" t="s">
        <v>17</v>
      </c>
      <c r="G5" s="143" t="s">
        <v>40</v>
      </c>
    </row>
    <row r="6" spans="1:7" x14ac:dyDescent="0.2">
      <c r="A6" s="141"/>
      <c r="B6" s="144"/>
      <c r="C6" s="144"/>
      <c r="D6" s="144"/>
      <c r="E6" s="144"/>
      <c r="F6" s="144"/>
      <c r="G6" s="144"/>
    </row>
    <row r="7" spans="1:7" ht="12" thickBot="1" x14ac:dyDescent="0.25">
      <c r="A7" s="142"/>
      <c r="B7" s="145"/>
      <c r="C7" s="145"/>
      <c r="D7" s="145"/>
      <c r="E7" s="145"/>
      <c r="F7" s="145"/>
      <c r="G7" s="145"/>
    </row>
    <row r="8" spans="1:7" x14ac:dyDescent="0.2">
      <c r="A8" s="71" t="s">
        <v>110</v>
      </c>
      <c r="B8" s="72"/>
      <c r="C8" s="73">
        <v>20753586</v>
      </c>
      <c r="D8" s="73">
        <v>1058765</v>
      </c>
      <c r="E8" s="73">
        <v>237988992</v>
      </c>
      <c r="F8" s="73">
        <v>136513565</v>
      </c>
      <c r="G8" s="73">
        <f>SUM(C8:F8)</f>
        <v>396314908</v>
      </c>
    </row>
    <row r="9" spans="1:7" x14ac:dyDescent="0.2">
      <c r="A9" s="74"/>
      <c r="B9" s="75"/>
      <c r="C9" s="72"/>
      <c r="D9" s="72"/>
      <c r="E9" s="72"/>
      <c r="F9" s="72"/>
      <c r="G9" s="72"/>
    </row>
    <row r="10" spans="1:7" x14ac:dyDescent="0.2">
      <c r="A10" s="76" t="s">
        <v>102</v>
      </c>
      <c r="B10" s="77"/>
      <c r="C10" s="73">
        <v>0</v>
      </c>
      <c r="D10" s="73">
        <v>0</v>
      </c>
      <c r="E10" s="78">
        <f>Ф2!D30</f>
        <v>2819362</v>
      </c>
      <c r="F10" s="73">
        <v>0</v>
      </c>
      <c r="G10" s="73">
        <f>SUM(C10:F10)</f>
        <v>2819362</v>
      </c>
    </row>
    <row r="11" spans="1:7" x14ac:dyDescent="0.2">
      <c r="A11" s="71"/>
      <c r="B11" s="79"/>
      <c r="C11" s="72"/>
      <c r="D11" s="72"/>
      <c r="E11" s="72"/>
      <c r="F11" s="72"/>
      <c r="G11" s="72"/>
    </row>
    <row r="12" spans="1:7" ht="12" hidden="1" thickBot="1" x14ac:dyDescent="0.25">
      <c r="A12" s="80" t="s">
        <v>62</v>
      </c>
      <c r="B12" s="81"/>
      <c r="C12" s="82"/>
      <c r="D12" s="82"/>
      <c r="E12" s="82">
        <f>SUM(E10:E11)</f>
        <v>2819362</v>
      </c>
      <c r="F12" s="82">
        <f t="shared" ref="F12:G12" si="0">SUM(F10:F11)</f>
        <v>0</v>
      </c>
      <c r="G12" s="82">
        <f t="shared" si="0"/>
        <v>2819362</v>
      </c>
    </row>
    <row r="13" spans="1:7" hidden="1" x14ac:dyDescent="0.2">
      <c r="A13" s="76"/>
      <c r="B13" s="83"/>
      <c r="C13" s="73"/>
      <c r="D13" s="73"/>
      <c r="E13" s="73"/>
      <c r="F13" s="73"/>
      <c r="G13" s="73"/>
    </row>
    <row r="14" spans="1:7" hidden="1" x14ac:dyDescent="0.2">
      <c r="A14" s="76"/>
      <c r="B14" s="75"/>
      <c r="C14" s="72"/>
      <c r="D14" s="72"/>
      <c r="E14" s="72"/>
      <c r="F14" s="72">
        <v>0</v>
      </c>
      <c r="G14" s="72">
        <v>0</v>
      </c>
    </row>
    <row r="15" spans="1:7" hidden="1" x14ac:dyDescent="0.2">
      <c r="A15" s="76"/>
      <c r="B15" s="84"/>
      <c r="C15" s="72"/>
      <c r="D15" s="72"/>
      <c r="E15" s="72"/>
      <c r="F15" s="72"/>
      <c r="G15" s="72" t="e">
        <f>#REF!+#REF!</f>
        <v>#REF!</v>
      </c>
    </row>
    <row r="16" spans="1:7" hidden="1" x14ac:dyDescent="0.2">
      <c r="A16" s="85" t="s">
        <v>73</v>
      </c>
      <c r="B16" s="84"/>
      <c r="C16" s="72"/>
      <c r="D16" s="72"/>
      <c r="E16" s="72"/>
      <c r="F16" s="72">
        <v>0</v>
      </c>
      <c r="G16" s="72" t="e">
        <f>#REF!+#REF!</f>
        <v>#REF!</v>
      </c>
    </row>
    <row r="17" spans="1:8" ht="12" thickBot="1" x14ac:dyDescent="0.25">
      <c r="A17" s="86" t="s">
        <v>111</v>
      </c>
      <c r="B17" s="87"/>
      <c r="C17" s="12">
        <f>C12+C8</f>
        <v>20753586</v>
      </c>
      <c r="D17" s="12">
        <f>D12+D8+D15</f>
        <v>1058765</v>
      </c>
      <c r="E17" s="12">
        <f>E12+E8+E16</f>
        <v>240808354</v>
      </c>
      <c r="F17" s="12">
        <f t="shared" ref="F17" si="1">F12+F8+F16</f>
        <v>136513565</v>
      </c>
      <c r="G17" s="12">
        <f>SUM(C17:F17)</f>
        <v>399134270</v>
      </c>
    </row>
    <row r="18" spans="1:8" x14ac:dyDescent="0.2">
      <c r="A18" s="71"/>
      <c r="B18" s="83"/>
      <c r="C18" s="73"/>
      <c r="D18" s="73"/>
      <c r="E18" s="73"/>
      <c r="F18" s="73"/>
      <c r="G18" s="73"/>
    </row>
    <row r="19" spans="1:8" x14ac:dyDescent="0.2">
      <c r="A19" s="71"/>
      <c r="B19" s="83"/>
      <c r="C19" s="73"/>
      <c r="D19" s="73"/>
      <c r="E19" s="73"/>
      <c r="F19" s="73"/>
      <c r="G19" s="73"/>
    </row>
    <row r="20" spans="1:8" ht="12" thickBot="1" x14ac:dyDescent="0.25">
      <c r="A20" s="69"/>
      <c r="B20" s="70"/>
      <c r="C20" s="70"/>
      <c r="D20" s="70"/>
      <c r="E20" s="70"/>
      <c r="F20" s="70"/>
      <c r="G20" s="70"/>
    </row>
    <row r="21" spans="1:8" ht="10.5" customHeight="1" x14ac:dyDescent="0.2">
      <c r="A21" s="140" t="s">
        <v>0</v>
      </c>
      <c r="B21" s="143"/>
      <c r="C21" s="143" t="s">
        <v>16</v>
      </c>
      <c r="D21" s="143" t="s">
        <v>78</v>
      </c>
      <c r="E21" s="143" t="s">
        <v>76</v>
      </c>
      <c r="F21" s="143" t="s">
        <v>17</v>
      </c>
      <c r="G21" s="143" t="s">
        <v>40</v>
      </c>
    </row>
    <row r="22" spans="1:8" x14ac:dyDescent="0.2">
      <c r="A22" s="141"/>
      <c r="B22" s="144"/>
      <c r="C22" s="144"/>
      <c r="D22" s="144"/>
      <c r="E22" s="144"/>
      <c r="F22" s="144"/>
      <c r="G22" s="144"/>
    </row>
    <row r="23" spans="1:8" ht="12" thickBot="1" x14ac:dyDescent="0.25">
      <c r="A23" s="142"/>
      <c r="B23" s="145"/>
      <c r="C23" s="145"/>
      <c r="D23" s="145"/>
      <c r="E23" s="145"/>
      <c r="F23" s="145"/>
      <c r="G23" s="145"/>
    </row>
    <row r="24" spans="1:8" ht="15" hidden="1" customHeight="1" x14ac:dyDescent="0.2">
      <c r="A24" s="71"/>
      <c r="B24" s="83"/>
      <c r="C24" s="73"/>
      <c r="D24" s="73"/>
      <c r="E24" s="73"/>
      <c r="F24" s="73"/>
      <c r="G24" s="73"/>
    </row>
    <row r="25" spans="1:8" ht="12" hidden="1" thickBot="1" x14ac:dyDescent="0.25">
      <c r="A25" s="88"/>
      <c r="B25" s="89"/>
      <c r="C25" s="90">
        <f>Ф1!D40-C26</f>
        <v>0</v>
      </c>
      <c r="D25" s="90">
        <f>Ф1!D41-D26</f>
        <v>0</v>
      </c>
      <c r="E25" s="90">
        <f>Ф1!D43-E26</f>
        <v>0</v>
      </c>
      <c r="F25" s="90"/>
      <c r="G25" s="90"/>
    </row>
    <row r="26" spans="1:8" x14ac:dyDescent="0.2">
      <c r="A26" s="71" t="s">
        <v>112</v>
      </c>
      <c r="B26" s="72"/>
      <c r="C26" s="91">
        <v>20753586</v>
      </c>
      <c r="D26" s="91">
        <v>1058765</v>
      </c>
      <c r="E26" s="73">
        <f>Ф1!D43</f>
        <v>153417657</v>
      </c>
      <c r="F26" s="91">
        <v>136513565</v>
      </c>
      <c r="G26" s="73">
        <f>SUM(C26:F26)</f>
        <v>311743573</v>
      </c>
      <c r="H26" s="125"/>
    </row>
    <row r="27" spans="1:8" x14ac:dyDescent="0.2">
      <c r="A27" s="76"/>
      <c r="B27" s="84"/>
      <c r="C27" s="77"/>
      <c r="D27" s="77"/>
      <c r="E27" s="77"/>
      <c r="F27" s="77"/>
      <c r="G27" s="72"/>
    </row>
    <row r="28" spans="1:8" x14ac:dyDescent="0.2">
      <c r="A28" s="76" t="s">
        <v>101</v>
      </c>
      <c r="B28" s="77"/>
      <c r="C28" s="92">
        <v>0</v>
      </c>
      <c r="D28" s="92">
        <v>0</v>
      </c>
      <c r="E28" s="77">
        <f>Ф2!C30</f>
        <v>4348651</v>
      </c>
      <c r="F28" s="77">
        <v>0</v>
      </c>
      <c r="G28" s="73">
        <f>SUM(C28:F28)</f>
        <v>4348651</v>
      </c>
    </row>
    <row r="29" spans="1:8" x14ac:dyDescent="0.2">
      <c r="A29" s="71"/>
      <c r="B29" s="79"/>
      <c r="C29" s="79"/>
      <c r="D29" s="79"/>
      <c r="E29" s="79"/>
      <c r="F29" s="79"/>
      <c r="G29" s="72"/>
    </row>
    <row r="30" spans="1:8" ht="12" hidden="1" thickBot="1" x14ac:dyDescent="0.25">
      <c r="A30" s="88" t="s">
        <v>62</v>
      </c>
      <c r="B30" s="90"/>
      <c r="C30" s="93"/>
      <c r="D30" s="93"/>
      <c r="E30" s="90">
        <f>E28</f>
        <v>4348651</v>
      </c>
      <c r="F30" s="90">
        <f t="shared" ref="F30" si="2">F28</f>
        <v>0</v>
      </c>
      <c r="G30" s="82">
        <f t="shared" ref="G30" si="3">SUM(G28:G29)</f>
        <v>4348651</v>
      </c>
    </row>
    <row r="31" spans="1:8" hidden="1" x14ac:dyDescent="0.2">
      <c r="A31" s="71"/>
      <c r="B31" s="75"/>
      <c r="C31" s="79"/>
      <c r="D31" s="79"/>
      <c r="E31" s="79"/>
      <c r="F31" s="79"/>
      <c r="G31" s="73"/>
    </row>
    <row r="32" spans="1:8" hidden="1" x14ac:dyDescent="0.2">
      <c r="A32" s="76" t="s">
        <v>41</v>
      </c>
      <c r="B32" s="84"/>
      <c r="C32" s="92"/>
      <c r="D32" s="92"/>
      <c r="E32" s="92"/>
      <c r="F32" s="92"/>
      <c r="G32" s="72">
        <v>0</v>
      </c>
    </row>
    <row r="33" spans="1:8" hidden="1" x14ac:dyDescent="0.2">
      <c r="A33" s="85" t="s">
        <v>72</v>
      </c>
      <c r="B33" s="84"/>
      <c r="C33" s="92"/>
      <c r="D33" s="92"/>
      <c r="E33" s="92"/>
      <c r="F33" s="92"/>
      <c r="G33" s="72" t="e">
        <f>#REF!+#REF!</f>
        <v>#REF!</v>
      </c>
    </row>
    <row r="34" spans="1:8" hidden="1" x14ac:dyDescent="0.2">
      <c r="A34" s="76" t="s">
        <v>70</v>
      </c>
      <c r="B34" s="84"/>
      <c r="C34" s="77"/>
      <c r="D34" s="77"/>
      <c r="E34" s="77"/>
      <c r="F34" s="77">
        <v>0</v>
      </c>
      <c r="G34" s="72" t="e">
        <f>#REF!+#REF!</f>
        <v>#REF!</v>
      </c>
    </row>
    <row r="35" spans="1:8" ht="12" thickBot="1" x14ac:dyDescent="0.25">
      <c r="A35" s="86" t="s">
        <v>113</v>
      </c>
      <c r="B35" s="94"/>
      <c r="C35" s="12">
        <f>C26</f>
        <v>20753586</v>
      </c>
      <c r="D35" s="12">
        <f>D26</f>
        <v>1058765</v>
      </c>
      <c r="E35" s="95">
        <f>E30+E26+E33</f>
        <v>157766308</v>
      </c>
      <c r="F35" s="95">
        <f>F30+F26+F34</f>
        <v>136513565</v>
      </c>
      <c r="G35" s="12">
        <f>SUM(C35:F35)</f>
        <v>316092224</v>
      </c>
      <c r="H35" s="125"/>
    </row>
    <row r="36" spans="1:8" hidden="1" x14ac:dyDescent="0.2">
      <c r="A36" s="67"/>
      <c r="B36" s="96"/>
      <c r="C36" s="96">
        <f>Ф1!C40-C35-D35+Ф1!C41</f>
        <v>0</v>
      </c>
      <c r="D36" s="96">
        <f>Ф1!C41-D35</f>
        <v>0</v>
      </c>
      <c r="E36" s="96">
        <f>Ф1!C43-E35</f>
        <v>0</v>
      </c>
      <c r="F36" s="96">
        <f>Ф1!C42-F35</f>
        <v>0</v>
      </c>
      <c r="G36" s="96"/>
    </row>
    <row r="37" spans="1:8" x14ac:dyDescent="0.2">
      <c r="A37" s="67"/>
      <c r="B37" s="96"/>
      <c r="C37" s="96"/>
      <c r="D37" s="96"/>
      <c r="E37" s="96"/>
      <c r="F37" s="96"/>
      <c r="G37" s="96"/>
    </row>
    <row r="38" spans="1:8" x14ac:dyDescent="0.2">
      <c r="A38" s="67"/>
      <c r="B38" s="96"/>
      <c r="C38" s="96"/>
      <c r="D38" s="96"/>
      <c r="E38" s="96"/>
      <c r="F38" s="96"/>
      <c r="G38" s="96"/>
    </row>
    <row r="39" spans="1:8" x14ac:dyDescent="0.2">
      <c r="A39" s="67"/>
      <c r="B39" s="96"/>
      <c r="C39" s="96"/>
      <c r="D39" s="96"/>
      <c r="E39" s="96"/>
      <c r="F39" s="96"/>
      <c r="G39" s="96"/>
    </row>
    <row r="40" spans="1:8" ht="12" thickBot="1" x14ac:dyDescent="0.25">
      <c r="A40" s="97"/>
      <c r="B40" s="67"/>
      <c r="C40" s="67"/>
      <c r="D40" s="96"/>
      <c r="E40" s="96"/>
      <c r="F40" s="67"/>
      <c r="G40" s="67"/>
    </row>
    <row r="41" spans="1:8" x14ac:dyDescent="0.2">
      <c r="A41" s="98" t="s">
        <v>86</v>
      </c>
      <c r="B41" s="146"/>
      <c r="C41" s="67"/>
      <c r="D41" s="96"/>
      <c r="E41" s="96"/>
      <c r="F41" s="67"/>
      <c r="G41" s="67"/>
    </row>
    <row r="42" spans="1:8" x14ac:dyDescent="0.2">
      <c r="A42" s="99" t="s">
        <v>31</v>
      </c>
      <c r="B42" s="146"/>
      <c r="C42" s="67"/>
      <c r="D42" s="96"/>
      <c r="E42" s="96"/>
      <c r="F42" s="67"/>
      <c r="G42" s="67"/>
    </row>
    <row r="43" spans="1:8" x14ac:dyDescent="0.2">
      <c r="A43" s="67"/>
      <c r="B43" s="67"/>
      <c r="C43" s="67"/>
      <c r="D43" s="96"/>
      <c r="E43" s="96"/>
      <c r="F43" s="67"/>
      <c r="G43" s="67"/>
    </row>
    <row r="44" spans="1:8" ht="12" thickBot="1" x14ac:dyDescent="0.25">
      <c r="A44" s="67"/>
      <c r="B44" s="67"/>
      <c r="C44" s="67"/>
      <c r="D44" s="67"/>
      <c r="E44" s="67"/>
      <c r="F44" s="67"/>
      <c r="G44" s="67"/>
    </row>
    <row r="45" spans="1:8" x14ac:dyDescent="0.2">
      <c r="A45" s="98" t="s">
        <v>87</v>
      </c>
      <c r="B45" s="67"/>
      <c r="C45" s="67"/>
      <c r="D45" s="67"/>
      <c r="E45" s="67"/>
      <c r="F45" s="67"/>
      <c r="G45" s="67"/>
    </row>
    <row r="46" spans="1:8" x14ac:dyDescent="0.2">
      <c r="A46" s="99" t="s">
        <v>69</v>
      </c>
      <c r="B46" s="67"/>
      <c r="C46" s="67"/>
      <c r="D46" s="67"/>
      <c r="E46" s="67"/>
      <c r="F46" s="67"/>
      <c r="G46" s="67"/>
    </row>
  </sheetData>
  <mergeCells count="15">
    <mergeCell ref="A5:A7"/>
    <mergeCell ref="B5:B7"/>
    <mergeCell ref="C5:C7"/>
    <mergeCell ref="D5:D7"/>
    <mergeCell ref="E5:E7"/>
    <mergeCell ref="F5:F7"/>
    <mergeCell ref="G5:G7"/>
    <mergeCell ref="B41:B42"/>
    <mergeCell ref="F21:F23"/>
    <mergeCell ref="G21:G23"/>
    <mergeCell ref="A21:A23"/>
    <mergeCell ref="B21:B23"/>
    <mergeCell ref="C21:C23"/>
    <mergeCell ref="D21:D23"/>
    <mergeCell ref="E21:E23"/>
  </mergeCells>
  <pageMargins left="0.7" right="0.7" top="0.75" bottom="0.75" header="0.3" footer="0.3"/>
  <pageSetup paperSize="9" orientation="landscape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76"/>
  <sheetViews>
    <sheetView tabSelected="1" zoomScaleNormal="100" workbookViewId="0">
      <selection activeCell="E72" sqref="E72"/>
    </sheetView>
  </sheetViews>
  <sheetFormatPr defaultColWidth="14.140625" defaultRowHeight="12" x14ac:dyDescent="0.2"/>
  <cols>
    <col min="1" max="1" width="62.7109375" style="2" customWidth="1"/>
    <col min="2" max="2" width="2.5703125" style="2" hidden="1" customWidth="1"/>
    <col min="3" max="3" width="18" style="2" customWidth="1"/>
    <col min="4" max="4" width="17.85546875" style="2" customWidth="1"/>
    <col min="5" max="16384" width="14.140625" style="2"/>
  </cols>
  <sheetData>
    <row r="1" spans="1:7" x14ac:dyDescent="0.2">
      <c r="A1" s="33" t="s">
        <v>83</v>
      </c>
      <c r="B1" s="14"/>
      <c r="C1" s="14"/>
      <c r="D1" s="14"/>
    </row>
    <row r="2" spans="1:7" x14ac:dyDescent="0.2">
      <c r="A2" s="100" t="s">
        <v>92</v>
      </c>
      <c r="B2" s="14"/>
      <c r="C2" s="14"/>
      <c r="D2" s="14"/>
    </row>
    <row r="3" spans="1:7" ht="24" x14ac:dyDescent="0.2">
      <c r="A3" s="137" t="s">
        <v>0</v>
      </c>
      <c r="B3" s="131"/>
      <c r="C3" s="31" t="s">
        <v>106</v>
      </c>
      <c r="D3" s="31" t="s">
        <v>106</v>
      </c>
      <c r="F3" s="3"/>
    </row>
    <row r="4" spans="1:7" ht="12.75" thickBot="1" x14ac:dyDescent="0.25">
      <c r="A4" s="138"/>
      <c r="B4" s="132"/>
      <c r="C4" s="32" t="s">
        <v>114</v>
      </c>
      <c r="D4" s="32" t="s">
        <v>115</v>
      </c>
      <c r="F4" s="3"/>
    </row>
    <row r="5" spans="1:7" x14ac:dyDescent="0.2">
      <c r="A5" s="37"/>
      <c r="B5" s="38"/>
      <c r="C5" s="101"/>
      <c r="D5" s="55"/>
      <c r="F5" s="3"/>
    </row>
    <row r="6" spans="1:7" x14ac:dyDescent="0.2">
      <c r="A6" s="39" t="s">
        <v>42</v>
      </c>
      <c r="B6" s="38"/>
      <c r="C6" s="102"/>
      <c r="D6" s="102"/>
    </row>
    <row r="7" spans="1:7" x14ac:dyDescent="0.2">
      <c r="A7" s="37" t="s">
        <v>82</v>
      </c>
      <c r="B7" s="38"/>
      <c r="C7" s="22">
        <f>Ф2!C24</f>
        <v>5797155</v>
      </c>
      <c r="D7" s="22">
        <f>Ф2!D24</f>
        <v>2878232</v>
      </c>
      <c r="G7" s="5"/>
    </row>
    <row r="8" spans="1:7" x14ac:dyDescent="0.2">
      <c r="A8" s="37"/>
      <c r="B8" s="38"/>
      <c r="C8" s="19"/>
      <c r="D8" s="19"/>
    </row>
    <row r="9" spans="1:7" x14ac:dyDescent="0.2">
      <c r="A9" s="39" t="s">
        <v>43</v>
      </c>
      <c r="B9" s="38"/>
      <c r="C9" s="19"/>
      <c r="D9" s="19"/>
    </row>
    <row r="10" spans="1:7" x14ac:dyDescent="0.2">
      <c r="A10" s="37" t="s">
        <v>88</v>
      </c>
      <c r="B10" s="38"/>
      <c r="C10" s="21">
        <v>193</v>
      </c>
      <c r="D10" s="21">
        <v>127</v>
      </c>
    </row>
    <row r="11" spans="1:7" x14ac:dyDescent="0.2">
      <c r="A11" s="37" t="s">
        <v>96</v>
      </c>
      <c r="B11" s="38"/>
      <c r="C11" s="21"/>
      <c r="D11" s="21">
        <v>0</v>
      </c>
      <c r="F11" s="5"/>
      <c r="G11" s="5"/>
    </row>
    <row r="12" spans="1:7" x14ac:dyDescent="0.2">
      <c r="A12" s="37" t="s">
        <v>98</v>
      </c>
      <c r="B12" s="38"/>
      <c r="C12" s="21">
        <v>0</v>
      </c>
      <c r="D12" s="21"/>
      <c r="F12" s="5"/>
      <c r="G12" s="5"/>
    </row>
    <row r="13" spans="1:7" x14ac:dyDescent="0.2">
      <c r="A13" s="37" t="s">
        <v>44</v>
      </c>
      <c r="B13" s="38"/>
      <c r="C13" s="21">
        <f>Ф2!C21*(-1)</f>
        <v>3685519</v>
      </c>
      <c r="D13" s="21">
        <f>Ф2!D21*(-1)</f>
        <v>623491</v>
      </c>
      <c r="E13" s="5"/>
    </row>
    <row r="14" spans="1:7" x14ac:dyDescent="0.2">
      <c r="A14" s="37" t="s">
        <v>37</v>
      </c>
      <c r="B14" s="38"/>
      <c r="C14" s="21">
        <f>-Ф2!C20</f>
        <v>-9163040</v>
      </c>
      <c r="D14" s="21">
        <f>-Ф2!D20</f>
        <v>-3580578</v>
      </c>
      <c r="E14" s="5"/>
    </row>
    <row r="15" spans="1:7" ht="7.5" customHeight="1" thickBot="1" x14ac:dyDescent="0.25">
      <c r="A15" s="40"/>
      <c r="B15" s="41"/>
      <c r="C15" s="103"/>
      <c r="D15" s="103"/>
    </row>
    <row r="16" spans="1:7" ht="7.5" customHeight="1" x14ac:dyDescent="0.2">
      <c r="A16" s="39"/>
      <c r="B16" s="38"/>
      <c r="C16" s="104"/>
      <c r="D16" s="102"/>
    </row>
    <row r="17" spans="1:7" ht="15" customHeight="1" x14ac:dyDescent="0.2">
      <c r="A17" s="148" t="s">
        <v>45</v>
      </c>
      <c r="B17" s="149"/>
      <c r="C17" s="147">
        <f>SUM(C7:C16)</f>
        <v>319827</v>
      </c>
      <c r="D17" s="147">
        <f>SUM(D7:D16)</f>
        <v>-78728</v>
      </c>
      <c r="E17" s="5"/>
      <c r="F17" s="4"/>
      <c r="G17" s="4"/>
    </row>
    <row r="18" spans="1:7" x14ac:dyDescent="0.2">
      <c r="A18" s="148"/>
      <c r="B18" s="149"/>
      <c r="C18" s="147"/>
      <c r="D18" s="147"/>
      <c r="F18" s="5"/>
    </row>
    <row r="19" spans="1:7" x14ac:dyDescent="0.2">
      <c r="A19" s="39" t="s">
        <v>46</v>
      </c>
      <c r="B19" s="38"/>
      <c r="C19" s="101"/>
      <c r="D19" s="101"/>
    </row>
    <row r="20" spans="1:7" x14ac:dyDescent="0.2">
      <c r="A20" s="37" t="s">
        <v>7</v>
      </c>
      <c r="B20" s="38"/>
      <c r="C20" s="21">
        <v>-222</v>
      </c>
      <c r="D20" s="21"/>
    </row>
    <row r="21" spans="1:7" x14ac:dyDescent="0.2">
      <c r="A21" s="37" t="s">
        <v>8</v>
      </c>
      <c r="B21" s="38"/>
      <c r="C21" s="21">
        <v>-413167</v>
      </c>
      <c r="D21" s="21">
        <v>31800</v>
      </c>
    </row>
    <row r="22" spans="1:7" x14ac:dyDescent="0.2">
      <c r="A22" s="37" t="s">
        <v>11</v>
      </c>
      <c r="B22" s="38"/>
      <c r="C22" s="21">
        <v>43485</v>
      </c>
      <c r="D22" s="21">
        <v>5320</v>
      </c>
    </row>
    <row r="23" spans="1:7" x14ac:dyDescent="0.2">
      <c r="A23" s="39" t="s">
        <v>47</v>
      </c>
      <c r="B23" s="38"/>
      <c r="C23" s="21"/>
      <c r="D23" s="21"/>
    </row>
    <row r="24" spans="1:7" x14ac:dyDescent="0.2">
      <c r="A24" s="37" t="s">
        <v>24</v>
      </c>
      <c r="B24" s="38"/>
      <c r="C24" s="21">
        <v>-10438</v>
      </c>
      <c r="D24" s="21">
        <v>-25389</v>
      </c>
    </row>
    <row r="25" spans="1:7" hidden="1" x14ac:dyDescent="0.2">
      <c r="A25" s="37" t="s">
        <v>48</v>
      </c>
      <c r="B25" s="38"/>
      <c r="C25" s="21">
        <v>0</v>
      </c>
      <c r="D25" s="21">
        <v>0</v>
      </c>
    </row>
    <row r="26" spans="1:7" hidden="1" x14ac:dyDescent="0.2">
      <c r="A26" s="37" t="s">
        <v>49</v>
      </c>
      <c r="B26" s="38"/>
      <c r="C26" s="21"/>
      <c r="D26" s="21">
        <v>0</v>
      </c>
    </row>
    <row r="27" spans="1:7" hidden="1" x14ac:dyDescent="0.2">
      <c r="A27" s="37" t="s">
        <v>26</v>
      </c>
      <c r="B27" s="38"/>
      <c r="C27" s="21">
        <v>0</v>
      </c>
      <c r="D27" s="21">
        <v>0</v>
      </c>
    </row>
    <row r="28" spans="1:7" ht="7.5" customHeight="1" thickBot="1" x14ac:dyDescent="0.25">
      <c r="A28" s="40"/>
      <c r="B28" s="41"/>
      <c r="C28" s="105"/>
      <c r="D28" s="105"/>
    </row>
    <row r="29" spans="1:7" ht="24" x14ac:dyDescent="0.2">
      <c r="A29" s="39" t="s">
        <v>50</v>
      </c>
      <c r="B29" s="38"/>
      <c r="C29" s="22">
        <f>SUM(C17:C27)</f>
        <v>-60515</v>
      </c>
      <c r="D29" s="22">
        <f>SUM(D17:D27)</f>
        <v>-66997</v>
      </c>
    </row>
    <row r="30" spans="1:7" x14ac:dyDescent="0.2">
      <c r="A30" s="15"/>
      <c r="B30" s="38"/>
      <c r="C30" s="102"/>
      <c r="D30" s="102"/>
    </row>
    <row r="31" spans="1:7" x14ac:dyDescent="0.2">
      <c r="A31" s="15" t="s">
        <v>51</v>
      </c>
      <c r="B31" s="38"/>
      <c r="C31" s="21">
        <v>3499</v>
      </c>
      <c r="D31" s="21"/>
      <c r="F31" s="5"/>
    </row>
    <row r="32" spans="1:7" x14ac:dyDescent="0.2">
      <c r="A32" s="15" t="s">
        <v>52</v>
      </c>
      <c r="B32" s="38"/>
      <c r="C32" s="21">
        <v>-1484610</v>
      </c>
      <c r="D32" s="21">
        <v>-58774</v>
      </c>
    </row>
    <row r="33" spans="1:6" x14ac:dyDescent="0.2">
      <c r="A33" s="15" t="s">
        <v>79</v>
      </c>
      <c r="B33" s="38"/>
      <c r="C33" s="21"/>
      <c r="D33" s="21">
        <v>1650000</v>
      </c>
      <c r="F33" s="6"/>
    </row>
    <row r="34" spans="1:6" ht="4.5" customHeight="1" thickBot="1" x14ac:dyDescent="0.25">
      <c r="A34" s="40"/>
      <c r="B34" s="41"/>
      <c r="C34" s="103"/>
      <c r="D34" s="103"/>
    </row>
    <row r="35" spans="1:6" ht="24.75" thickBot="1" x14ac:dyDescent="0.25">
      <c r="A35" s="26" t="s">
        <v>53</v>
      </c>
      <c r="B35" s="38"/>
      <c r="C35" s="22">
        <f>SUM(C29:C33)</f>
        <v>-1541626</v>
      </c>
      <c r="D35" s="22">
        <f>SUM(D29:D33)</f>
        <v>1524229</v>
      </c>
    </row>
    <row r="36" spans="1:6" x14ac:dyDescent="0.2">
      <c r="A36" s="106"/>
      <c r="B36" s="53"/>
      <c r="C36" s="107"/>
      <c r="D36" s="107"/>
    </row>
    <row r="37" spans="1:6" x14ac:dyDescent="0.2">
      <c r="A37" s="39" t="s">
        <v>54</v>
      </c>
      <c r="B37" s="38"/>
      <c r="C37" s="19"/>
      <c r="D37" s="19"/>
    </row>
    <row r="38" spans="1:6" x14ac:dyDescent="0.2">
      <c r="A38" s="37" t="s">
        <v>84</v>
      </c>
      <c r="B38" s="38"/>
      <c r="C38" s="21">
        <v>-1517</v>
      </c>
      <c r="D38" s="21"/>
    </row>
    <row r="39" spans="1:6" x14ac:dyDescent="0.2">
      <c r="A39" s="37" t="s">
        <v>97</v>
      </c>
      <c r="B39" s="38"/>
      <c r="C39" s="21"/>
      <c r="D39" s="21"/>
    </row>
    <row r="40" spans="1:6" x14ac:dyDescent="0.2">
      <c r="A40" s="37" t="s">
        <v>74</v>
      </c>
      <c r="B40" s="38"/>
      <c r="C40" s="21">
        <v>-11104900</v>
      </c>
      <c r="D40" s="21">
        <v>-3818900</v>
      </c>
      <c r="F40" s="6"/>
    </row>
    <row r="41" spans="1:6" x14ac:dyDescent="0.2">
      <c r="A41" s="37" t="s">
        <v>75</v>
      </c>
      <c r="B41" s="38"/>
      <c r="C41" s="21">
        <v>4950000</v>
      </c>
      <c r="D41" s="21">
        <v>1250000</v>
      </c>
      <c r="F41" s="6"/>
    </row>
    <row r="42" spans="1:6" hidden="1" x14ac:dyDescent="0.2">
      <c r="A42" s="37" t="s">
        <v>55</v>
      </c>
      <c r="B42" s="38"/>
      <c r="C42" s="21">
        <v>0</v>
      </c>
      <c r="D42" s="21">
        <v>0</v>
      </c>
    </row>
    <row r="43" spans="1:6" ht="7.5" customHeight="1" thickBot="1" x14ac:dyDescent="0.25">
      <c r="A43" s="40"/>
      <c r="B43" s="41"/>
      <c r="C43" s="103"/>
      <c r="D43" s="103"/>
    </row>
    <row r="44" spans="1:6" ht="5.25" customHeight="1" x14ac:dyDescent="0.2">
      <c r="A44" s="108"/>
      <c r="B44" s="53"/>
      <c r="C44" s="109"/>
      <c r="D44" s="110"/>
    </row>
    <row r="45" spans="1:6" x14ac:dyDescent="0.2">
      <c r="A45" s="39" t="s">
        <v>64</v>
      </c>
      <c r="B45" s="149"/>
      <c r="C45" s="147">
        <f>SUM(C38:C41)</f>
        <v>-6156417</v>
      </c>
      <c r="D45" s="147">
        <f>SUM(D38:D42)</f>
        <v>-2568900</v>
      </c>
      <c r="E45" s="5"/>
      <c r="F45" s="5"/>
    </row>
    <row r="46" spans="1:6" x14ac:dyDescent="0.2">
      <c r="A46" s="39" t="s">
        <v>65</v>
      </c>
      <c r="B46" s="149"/>
      <c r="C46" s="147"/>
      <c r="D46" s="147"/>
    </row>
    <row r="47" spans="1:6" ht="3.75" customHeight="1" thickBot="1" x14ac:dyDescent="0.25">
      <c r="A47" s="40"/>
      <c r="B47" s="41"/>
      <c r="C47" s="111"/>
      <c r="D47" s="111"/>
    </row>
    <row r="48" spans="1:6" x14ac:dyDescent="0.2">
      <c r="A48" s="112"/>
      <c r="B48" s="14"/>
      <c r="C48" s="14"/>
      <c r="D48" s="14"/>
    </row>
    <row r="49" spans="1:6" x14ac:dyDescent="0.2">
      <c r="A49" s="39" t="s">
        <v>56</v>
      </c>
      <c r="B49" s="38"/>
      <c r="C49" s="15"/>
      <c r="D49" s="15"/>
    </row>
    <row r="50" spans="1:6" x14ac:dyDescent="0.2">
      <c r="A50" s="37" t="s">
        <v>57</v>
      </c>
      <c r="B50" s="38"/>
      <c r="C50" s="21">
        <v>10080000</v>
      </c>
      <c r="D50" s="21">
        <v>1050000</v>
      </c>
      <c r="F50" s="5"/>
    </row>
    <row r="51" spans="1:6" x14ac:dyDescent="0.2">
      <c r="A51" s="37" t="s">
        <v>75</v>
      </c>
      <c r="B51" s="38"/>
      <c r="C51" s="21">
        <v>-6500</v>
      </c>
      <c r="D51" s="21">
        <v>1050000</v>
      </c>
    </row>
    <row r="52" spans="1:6" hidden="1" x14ac:dyDescent="0.2">
      <c r="A52" s="37" t="s">
        <v>41</v>
      </c>
      <c r="B52" s="38"/>
      <c r="C52" s="21">
        <v>0</v>
      </c>
      <c r="D52" s="21">
        <v>0</v>
      </c>
    </row>
    <row r="53" spans="1:6" ht="6" customHeight="1" thickBot="1" x14ac:dyDescent="0.25">
      <c r="A53" s="40"/>
      <c r="B53" s="41"/>
      <c r="C53" s="103"/>
      <c r="D53" s="103"/>
    </row>
    <row r="54" spans="1:6" ht="4.5" customHeight="1" x14ac:dyDescent="0.2">
      <c r="A54" s="39"/>
      <c r="B54" s="38"/>
      <c r="C54" s="113"/>
      <c r="D54" s="113"/>
    </row>
    <row r="55" spans="1:6" x14ac:dyDescent="0.2">
      <c r="A55" s="39" t="s">
        <v>66</v>
      </c>
      <c r="B55" s="149"/>
      <c r="C55" s="22">
        <f>SUM(C50:C54)</f>
        <v>10073500</v>
      </c>
      <c r="D55" s="22">
        <f>SUM(D51:D54)</f>
        <v>1050000</v>
      </c>
    </row>
    <row r="56" spans="1:6" x14ac:dyDescent="0.2">
      <c r="A56" s="39" t="s">
        <v>67</v>
      </c>
      <c r="B56" s="149"/>
      <c r="C56" s="21"/>
      <c r="D56" s="21"/>
    </row>
    <row r="57" spans="1:6" ht="3.75" customHeight="1" thickBot="1" x14ac:dyDescent="0.25">
      <c r="A57" s="42"/>
      <c r="B57" s="41"/>
      <c r="C57" s="114"/>
      <c r="D57" s="114"/>
    </row>
    <row r="58" spans="1:6" x14ac:dyDescent="0.2">
      <c r="A58" s="39"/>
      <c r="B58" s="38"/>
      <c r="C58" s="113"/>
      <c r="D58" s="113"/>
    </row>
    <row r="59" spans="1:6" x14ac:dyDescent="0.2">
      <c r="A59" s="39" t="s">
        <v>58</v>
      </c>
      <c r="B59" s="38"/>
      <c r="C59" s="21">
        <f>C55+C45+C35</f>
        <v>2375457</v>
      </c>
      <c r="D59" s="21">
        <f>D55+D45+D35</f>
        <v>5329</v>
      </c>
    </row>
    <row r="60" spans="1:6" hidden="1" x14ac:dyDescent="0.2">
      <c r="A60" s="37" t="s">
        <v>59</v>
      </c>
      <c r="B60" s="38"/>
      <c r="C60" s="21">
        <f>C56+C46+C36</f>
        <v>0</v>
      </c>
      <c r="D60" s="21"/>
    </row>
    <row r="61" spans="1:6" ht="8.25" customHeight="1" x14ac:dyDescent="0.2">
      <c r="A61" s="37"/>
      <c r="B61" s="38"/>
      <c r="C61" s="102"/>
      <c r="D61" s="21"/>
    </row>
    <row r="62" spans="1:6" x14ac:dyDescent="0.2">
      <c r="A62" s="15" t="s">
        <v>60</v>
      </c>
      <c r="B62" s="38"/>
      <c r="C62" s="115">
        <f>Ф1!D29</f>
        <v>11247</v>
      </c>
      <c r="D62" s="21">
        <v>7014</v>
      </c>
    </row>
    <row r="63" spans="1:6" hidden="1" x14ac:dyDescent="0.2">
      <c r="A63" s="54"/>
      <c r="B63" s="14"/>
      <c r="C63" s="14"/>
      <c r="D63" s="14"/>
    </row>
    <row r="64" spans="1:6" ht="12.75" thickBot="1" x14ac:dyDescent="0.25">
      <c r="A64" s="40"/>
      <c r="B64" s="41"/>
      <c r="C64" s="111"/>
      <c r="D64" s="111"/>
    </row>
    <row r="65" spans="1:6" x14ac:dyDescent="0.2">
      <c r="A65" s="37"/>
      <c r="B65" s="38"/>
      <c r="C65" s="15"/>
      <c r="D65" s="15"/>
    </row>
    <row r="66" spans="1:6" x14ac:dyDescent="0.2">
      <c r="A66" s="39" t="s">
        <v>61</v>
      </c>
      <c r="B66" s="35"/>
      <c r="C66" s="13">
        <f>SUM(C59:C62)</f>
        <v>2386704</v>
      </c>
      <c r="D66" s="13">
        <f>SUM(D59:D62)</f>
        <v>12343</v>
      </c>
    </row>
    <row r="67" spans="1:6" ht="22.5" customHeight="1" thickBot="1" x14ac:dyDescent="0.25">
      <c r="A67" s="116"/>
      <c r="B67" s="117"/>
      <c r="C67" s="118"/>
      <c r="D67" s="118"/>
    </row>
    <row r="68" spans="1:6" ht="12.75" thickTop="1" x14ac:dyDescent="0.2">
      <c r="A68" s="14"/>
      <c r="B68" s="14"/>
      <c r="C68" s="119"/>
      <c r="D68" s="119">
        <f>D66-D69</f>
        <v>12343</v>
      </c>
      <c r="E68" s="7"/>
      <c r="F68" s="8"/>
    </row>
    <row r="69" spans="1:6" x14ac:dyDescent="0.2">
      <c r="A69" s="14"/>
      <c r="B69" s="14"/>
      <c r="C69" s="120"/>
      <c r="D69" s="120"/>
      <c r="E69" s="8"/>
      <c r="F69" s="5"/>
    </row>
    <row r="70" spans="1:6" ht="12.75" thickBot="1" x14ac:dyDescent="0.25">
      <c r="A70" s="14"/>
      <c r="B70" s="14"/>
      <c r="C70" s="120"/>
      <c r="D70" s="14"/>
    </row>
    <row r="71" spans="1:6" ht="15" customHeight="1" x14ac:dyDescent="0.2">
      <c r="A71" s="53" t="s">
        <v>86</v>
      </c>
      <c r="B71" s="128"/>
      <c r="C71" s="120"/>
      <c r="D71" s="120"/>
    </row>
    <row r="72" spans="1:6" ht="15" customHeight="1" x14ac:dyDescent="0.2">
      <c r="A72" s="38" t="s">
        <v>31</v>
      </c>
      <c r="B72" s="128"/>
      <c r="C72" s="120"/>
      <c r="D72" s="14"/>
    </row>
    <row r="73" spans="1:6" x14ac:dyDescent="0.2">
      <c r="A73" s="14"/>
      <c r="B73" s="14"/>
      <c r="C73" s="120"/>
      <c r="D73" s="14"/>
    </row>
    <row r="74" spans="1:6" ht="12.75" thickBot="1" x14ac:dyDescent="0.25">
      <c r="A74" s="14"/>
      <c r="B74" s="14"/>
      <c r="C74" s="14"/>
      <c r="D74" s="14"/>
    </row>
    <row r="75" spans="1:6" x14ac:dyDescent="0.2">
      <c r="A75" s="53" t="s">
        <v>87</v>
      </c>
      <c r="B75" s="14"/>
      <c r="C75" s="14"/>
      <c r="D75" s="14"/>
    </row>
    <row r="76" spans="1:6" x14ac:dyDescent="0.2">
      <c r="A76" s="38" t="s">
        <v>69</v>
      </c>
      <c r="B76" s="14"/>
      <c r="C76" s="14"/>
      <c r="D76" s="14"/>
    </row>
  </sheetData>
  <mergeCells count="11">
    <mergeCell ref="A3:A4"/>
    <mergeCell ref="B3:B4"/>
    <mergeCell ref="A17:A18"/>
    <mergeCell ref="B17:B18"/>
    <mergeCell ref="B55:B56"/>
    <mergeCell ref="B45:B46"/>
    <mergeCell ref="B71:B72"/>
    <mergeCell ref="C17:C18"/>
    <mergeCell ref="D17:D18"/>
    <mergeCell ref="C45:C46"/>
    <mergeCell ref="D45:D46"/>
  </mergeCells>
  <pageMargins left="0.70866141732283472" right="0.70866141732283472" top="0.74803149606299213" bottom="0.74803149606299213" header="0.31496062992125984" footer="0.31496062992125984"/>
  <pageSetup paperSize="9" scale="89" orientation="portrait" verticalDpi="4294967295" r:id="rId1"/>
  <ignoredErrors>
    <ignoredError sqref="C4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9DE6080-E0D8-4A1E-BFD7-5F1F27C1FA7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Ф1</vt:lpstr>
      <vt:lpstr>Ф2</vt:lpstr>
      <vt:lpstr>Ф4</vt:lpstr>
      <vt:lpstr>Ф3</vt:lpstr>
      <vt:lpstr>Ф1!_Hlk144731180</vt:lpstr>
      <vt:lpstr>Ф1!_Toc414363594</vt:lpstr>
      <vt:lpstr>Ф1!OLE_LINK55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Шмидт Ольга Иосифовна</dc:creator>
  <cp:lastModifiedBy>Olga Ilyina [JR]</cp:lastModifiedBy>
  <cp:lastPrinted>2025-05-13T16:04:18Z</cp:lastPrinted>
  <dcterms:created xsi:type="dcterms:W3CDTF">2018-08-14T10:01:39Z</dcterms:created>
  <dcterms:modified xsi:type="dcterms:W3CDTF">2025-05-14T11:51:50Z</dcterms:modified>
</cp:coreProperties>
</file>