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int resourses\ФО\2020г\2 квартал 2020 года\"/>
    </mc:Choice>
  </mc:AlternateContent>
  <xr:revisionPtr revIDLastSave="0" documentId="13_ncr:1_{9F9D0A55-80C5-4D48-A60F-36238527A9D1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Ф1" sheetId="1" r:id="rId1"/>
    <sheet name="Ф2" sheetId="2" r:id="rId2"/>
    <sheet name="Лист1" sheetId="5" state="hidden" r:id="rId3"/>
    <sheet name="Ф4" sheetId="3" r:id="rId4"/>
    <sheet name="Ф3" sheetId="4" r:id="rId5"/>
  </sheets>
  <definedNames>
    <definedName name="_Hlk144731180" localSheetId="0">Ф1!$A$90</definedName>
    <definedName name="_Toc414363594" localSheetId="0">Ф2!$A$53</definedName>
    <definedName name="OLE_LINK2" localSheetId="0">Ф2!$A$40</definedName>
    <definedName name="OLE_LINK46" localSheetId="0">Ф3!#REF!</definedName>
    <definedName name="OLE_LINK55" localSheetId="0">Ф1!$A$3</definedName>
  </definedNames>
  <calcPr calcId="181029"/>
</workbook>
</file>

<file path=xl/calcChain.xml><?xml version="1.0" encoding="utf-8"?>
<calcChain xmlns="http://schemas.openxmlformats.org/spreadsheetml/2006/main">
  <c r="G35" i="3" l="1"/>
  <c r="F35" i="3"/>
  <c r="C24" i="3"/>
  <c r="E24" i="3"/>
  <c r="F24" i="3"/>
  <c r="G24" i="3"/>
  <c r="G34" i="3"/>
  <c r="L34" i="3" s="1"/>
  <c r="G32" i="3"/>
  <c r="L32" i="3" s="1"/>
  <c r="L26" i="3"/>
  <c r="L27" i="3"/>
  <c r="L28" i="3"/>
  <c r="L29" i="3"/>
  <c r="L30" i="3"/>
  <c r="L31" i="3"/>
  <c r="L33" i="3"/>
  <c r="L25" i="3"/>
  <c r="I7" i="3" l="1"/>
  <c r="G7" i="3"/>
  <c r="H32" i="3"/>
  <c r="K15" i="3"/>
  <c r="K14" i="3"/>
  <c r="K13" i="3"/>
  <c r="K12" i="3"/>
  <c r="K10" i="3"/>
  <c r="K8" i="3"/>
  <c r="C16" i="3"/>
  <c r="K7" i="3" l="1"/>
  <c r="I32" i="3"/>
  <c r="C34" i="3"/>
  <c r="E25" i="3"/>
  <c r="F25" i="3"/>
  <c r="G25" i="3"/>
  <c r="I25" i="3" s="1"/>
  <c r="H25" i="3"/>
  <c r="D16" i="3"/>
  <c r="F16" i="3"/>
  <c r="G33" i="3" l="1"/>
  <c r="I33" i="3" s="1"/>
  <c r="I31" i="3"/>
  <c r="F34" i="3" l="1"/>
  <c r="G14" i="3" l="1"/>
  <c r="I14" i="3" s="1"/>
  <c r="G4" i="5" l="1"/>
  <c r="I4" i="5" l="1"/>
  <c r="J4" i="5" s="1"/>
  <c r="G5" i="5"/>
  <c r="I5" i="5" s="1"/>
  <c r="J5" i="5" s="1"/>
  <c r="J7" i="5"/>
  <c r="F29" i="3"/>
  <c r="H11" i="3"/>
  <c r="H16" i="3" s="1"/>
  <c r="F11" i="3"/>
  <c r="D47" i="4"/>
  <c r="D58" i="4"/>
  <c r="D49" i="2"/>
  <c r="D10" i="2"/>
  <c r="D18" i="2" s="1"/>
  <c r="D25" i="2" s="1"/>
  <c r="D30" i="2" s="1"/>
  <c r="D36" i="2" l="1"/>
  <c r="D40" i="2" s="1"/>
  <c r="D48" i="2" s="1"/>
  <c r="D52" i="2" s="1"/>
  <c r="E9" i="3"/>
  <c r="D6" i="4"/>
  <c r="D18" i="4" s="1"/>
  <c r="D34" i="4" s="1"/>
  <c r="D39" i="4" s="1"/>
  <c r="D62" i="4" s="1"/>
  <c r="D69" i="4" s="1"/>
  <c r="D71" i="4" s="1"/>
  <c r="D44" i="2" l="1"/>
  <c r="G9" i="3"/>
  <c r="E11" i="3"/>
  <c r="E16" i="3" s="1"/>
  <c r="D57" i="2"/>
  <c r="C65" i="4"/>
  <c r="I9" i="3" l="1"/>
  <c r="K9" i="3" s="1"/>
  <c r="G11" i="3"/>
  <c r="D50" i="1"/>
  <c r="D55" i="1" s="1"/>
  <c r="J25" i="3" s="1"/>
  <c r="G16" i="3" l="1"/>
  <c r="I11" i="3"/>
  <c r="I16" i="3" s="1"/>
  <c r="J9" i="3"/>
  <c r="D69" i="1"/>
  <c r="K16" i="3" l="1"/>
  <c r="K11" i="3"/>
  <c r="C35" i="3"/>
  <c r="C37" i="1" l="1"/>
  <c r="D37" i="1"/>
  <c r="C69" i="1"/>
  <c r="D80" i="1"/>
  <c r="D83" i="1" s="1"/>
  <c r="D86" i="1" s="1"/>
  <c r="C80" i="1"/>
  <c r="C22" i="1"/>
  <c r="D22" i="1"/>
  <c r="C41" i="1" l="1"/>
  <c r="C83" i="1"/>
  <c r="D41" i="1"/>
  <c r="D89" i="1" s="1"/>
  <c r="C10" i="2" l="1"/>
  <c r="C49" i="2"/>
  <c r="H27" i="3" s="1"/>
  <c r="H29" i="3" l="1"/>
  <c r="H34" i="3" s="1"/>
  <c r="C18" i="2" l="1"/>
  <c r="C25" i="2" s="1"/>
  <c r="C6" i="4" l="1"/>
  <c r="C30" i="2"/>
  <c r="C36" i="2" l="1"/>
  <c r="C40" i="2" s="1"/>
  <c r="E27" i="3" s="1"/>
  <c r="C44" i="2" l="1"/>
  <c r="C48" i="2"/>
  <c r="G27" i="3"/>
  <c r="E29" i="3" l="1"/>
  <c r="E34" i="3" s="1"/>
  <c r="G29" i="3"/>
  <c r="I27" i="3"/>
  <c r="C52" i="2"/>
  <c r="C57" i="2"/>
  <c r="I29" i="3" l="1"/>
  <c r="I34" i="3" s="1"/>
  <c r="J27" i="3"/>
  <c r="H35" i="3"/>
  <c r="C50" i="1" l="1"/>
  <c r="C55" i="1" s="1"/>
  <c r="E35" i="3"/>
  <c r="C86" i="1" l="1"/>
  <c r="C89" i="1" s="1"/>
  <c r="J34" i="3"/>
  <c r="C47" i="4" l="1"/>
  <c r="C18" i="4" l="1"/>
  <c r="C34" i="4" s="1"/>
  <c r="C39" i="4" s="1"/>
  <c r="C58" i="4" l="1"/>
  <c r="C62" i="4" s="1"/>
  <c r="C69" i="4" s="1"/>
  <c r="C71" i="4" s="1"/>
</calcChain>
</file>

<file path=xl/sharedStrings.xml><?xml version="1.0" encoding="utf-8"?>
<sst xmlns="http://schemas.openxmlformats.org/spreadsheetml/2006/main" count="194" uniqueCount="151">
  <si>
    <t>В тысячах казахстанских тенге</t>
  </si>
  <si>
    <t>Прим.</t>
  </si>
  <si>
    <t>АКТИВЫ</t>
  </si>
  <si>
    <t>Долгосрочные активы</t>
  </si>
  <si>
    <t>Основные средства</t>
  </si>
  <si>
    <t>Горнорудные активы</t>
  </si>
  <si>
    <t>Активы по разведке и оценке</t>
  </si>
  <si>
    <t>Авансы, выданные за долгосрочные активы</t>
  </si>
  <si>
    <t>Активы по отсроченному подоходному налогу</t>
  </si>
  <si>
    <t>Долгосрочный НДС к возмещению</t>
  </si>
  <si>
    <t>Прочие долгосрочные активы</t>
  </si>
  <si>
    <t xml:space="preserve">Итого долгосрочные активы </t>
  </si>
  <si>
    <t>Краткосрочные активы</t>
  </si>
  <si>
    <t>Товарно-материальные запасы</t>
  </si>
  <si>
    <t xml:space="preserve">Актив по вскрышным работам </t>
  </si>
  <si>
    <t>Торговая и прочая дебиторская задолженность</t>
  </si>
  <si>
    <t>НДС к возмещению</t>
  </si>
  <si>
    <t>Предоплата по подоходному налогу</t>
  </si>
  <si>
    <t>Прочие краткосрочные активы</t>
  </si>
  <si>
    <t>Предоплата по налогам, помимо подоходного налога</t>
  </si>
  <si>
    <t>Денежные средства и их эквиваленты</t>
  </si>
  <si>
    <t xml:space="preserve">Итого краткосрочные активы </t>
  </si>
  <si>
    <t>ИТОГО АКТИВЫ</t>
  </si>
  <si>
    <t>КАПИТАЛ</t>
  </si>
  <si>
    <t>Акционерный капитал</t>
  </si>
  <si>
    <t>Прочий резервный капитал</t>
  </si>
  <si>
    <t>Непокрытый убыток</t>
  </si>
  <si>
    <t>Капитал, причитающийся участникам Группы</t>
  </si>
  <si>
    <t>Доля неконтролирующих участников</t>
  </si>
  <si>
    <t>ИТОГО КАПИТАЛ</t>
  </si>
  <si>
    <t>ОБЯЗАТЕЛЬСТВА</t>
  </si>
  <si>
    <t>Долгосрочные обязательства</t>
  </si>
  <si>
    <t>Долгосрочные резервы</t>
  </si>
  <si>
    <t>Займы</t>
  </si>
  <si>
    <t>Торговая кредиторская задолженность</t>
  </si>
  <si>
    <t>Вознаграждения работникам</t>
  </si>
  <si>
    <t xml:space="preserve">Прочие долгосрочные обязательства </t>
  </si>
  <si>
    <t xml:space="preserve">Итого долгосрочные обязательства </t>
  </si>
  <si>
    <t>Краткосрочные обязательства</t>
  </si>
  <si>
    <t>Торговая и прочая кредиторская задолженность</t>
  </si>
  <si>
    <t>Подоходный налог к уплате</t>
  </si>
  <si>
    <t>Прочие налоги к уплате</t>
  </si>
  <si>
    <t>Прочие текущие обязательства</t>
  </si>
  <si>
    <t>Итого краткосрочные обязательства</t>
  </si>
  <si>
    <t>ИТОГО ОБЯЗАТЕЛЬСТВА</t>
  </si>
  <si>
    <t>ИТОГО ОБЯЗАТЕЛЬСТВА И КАПИТАЛ</t>
  </si>
  <si>
    <t>Балансовая стоимость простой акции, тенге</t>
  </si>
  <si>
    <t xml:space="preserve">Генеральный директор </t>
  </si>
  <si>
    <t>Выручка</t>
  </si>
  <si>
    <t>Себестоимость продаж</t>
  </si>
  <si>
    <t>Валовая прибыль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</si>
  <si>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</si>
  <si>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</si>
  <si>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</si>
  <si>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</si>
  <si>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</si>
  <si>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</si>
  <si>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</si>
  <si>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Расход по подоходному налогу</t>
  </si>
  <si>
    <t>Прочий совокупный доход (убыток)</t>
  </si>
  <si>
    <t>Участникам Группы</t>
  </si>
  <si>
    <t>Неконтролирующим участникам</t>
  </si>
  <si>
    <t>Уставный капитал</t>
  </si>
  <si>
    <t>Итого</t>
  </si>
  <si>
    <t>Всего капитал</t>
  </si>
  <si>
    <t>Убыток за период</t>
  </si>
  <si>
    <t>Эмиссия акций</t>
  </si>
  <si>
    <t>Денежные потоки от операционной деятельности</t>
  </si>
  <si>
    <t>Убыток до налогообложения</t>
  </si>
  <si>
    <t>Корректировки на:</t>
  </si>
  <si>
    <t>Износ и амортизацию</t>
  </si>
  <si>
    <t>6,7,9</t>
  </si>
  <si>
    <t>Резерв по неиспользованным отпускам</t>
  </si>
  <si>
    <t>Резерв по сомнительной торговой и прочей дебиторской задолженности и запасам</t>
  </si>
  <si>
    <t>Нереализованную курсовую разницу</t>
  </si>
  <si>
    <t>Убыток от выбытия основных средств</t>
  </si>
  <si>
    <t>Финансовые затраты</t>
  </si>
  <si>
    <t>Прочее</t>
  </si>
  <si>
    <t>Денежные потоки от операционной деятельности до изменений в оборотном капитале</t>
  </si>
  <si>
    <t>(Увеличение)/уменьшение операционных активов:</t>
  </si>
  <si>
    <t>Авансы выданные</t>
  </si>
  <si>
    <t>Предоплата по налогам, помимо подоходного налога и НДС к возмещению</t>
  </si>
  <si>
    <t>Увеличение/(уменьшение) операционных обязательств:</t>
  </si>
  <si>
    <t>Авансы полученные</t>
  </si>
  <si>
    <t>Налоги к уплате</t>
  </si>
  <si>
    <t>Денежные средства, полученные от (использованные в) операционной деятельности</t>
  </si>
  <si>
    <t>Проценты полученные</t>
  </si>
  <si>
    <t>Подоходный налог уплаченный</t>
  </si>
  <si>
    <t>Проценты уплаченные</t>
  </si>
  <si>
    <t xml:space="preserve">Чистые денежные средства, полученные от  операционной деятельности </t>
  </si>
  <si>
    <t>Денежные потоки от инвестиционной деятельности</t>
  </si>
  <si>
    <t>Приобретение основных средств, нематериальных активов, горнорудных активов и авансы, выплаченные за долгосрочные активы</t>
  </si>
  <si>
    <t>Приобретение активов по разведке и оценке</t>
  </si>
  <si>
    <t>Погашение обязательств по контракту на недропользование, перечисление на специальный счет по ликвидационному фонду</t>
  </si>
  <si>
    <t>Размещение депозита</t>
  </si>
  <si>
    <t xml:space="preserve">Денежные потоки от финансовой деятельности </t>
  </si>
  <si>
    <t>Погашение займов</t>
  </si>
  <si>
    <t xml:space="preserve">Получение займов </t>
  </si>
  <si>
    <t>Прочие взносы собственников по компаниям, находящимся под общим контролем</t>
  </si>
  <si>
    <t xml:space="preserve">Чистое уменьшение денежных средств </t>
  </si>
  <si>
    <t>Чистая курсовая разница</t>
  </si>
  <si>
    <t xml:space="preserve">Денежные средства и их эквиваленты на начало года </t>
  </si>
  <si>
    <t>Денежные средства и их эквиваленты на конец периода</t>
  </si>
  <si>
    <t>Промежуточный сокращенный консолидированный отчет о финансовом положении</t>
  </si>
  <si>
    <t>Промежуточный сокращенный консолидированный отчет о прибылях и убытках и прочем совокупном доходе</t>
  </si>
  <si>
    <t>Промежуточный сокращенный консолидированный отчет об изменениях капитала</t>
  </si>
  <si>
    <t>Промежуточный сокращенный консолидированный отчет о движении денежных средств</t>
  </si>
  <si>
    <t>Убыток (доход)  от курсовой разницы, нетто</t>
  </si>
  <si>
    <t>Итого совокупный убыток  за период</t>
  </si>
  <si>
    <t>Убыток, причитающийся:</t>
  </si>
  <si>
    <t>Итого совокупный убыток, причитающийся:</t>
  </si>
  <si>
    <t>Итого совокупный убыток за период</t>
  </si>
  <si>
    <t>Инвестиции в долевые инструменты</t>
  </si>
  <si>
    <t>Чистые денежные средства, использованные в инвестиционной</t>
  </si>
  <si>
    <t xml:space="preserve"> деятельности </t>
  </si>
  <si>
    <t>Чистые денежные средства, полученные от финансовой</t>
  </si>
  <si>
    <t xml:space="preserve">деятельности </t>
  </si>
  <si>
    <t xml:space="preserve">Долгосрочные активы, предназначенные для продажи </t>
  </si>
  <si>
    <t>Средне-взвешенное кол-во простых акций для расчета базовой прибыли на 1 акцию</t>
  </si>
  <si>
    <t>Расчет средневзвешешного кол-ва акций</t>
  </si>
  <si>
    <t xml:space="preserve">Дата </t>
  </si>
  <si>
    <t xml:space="preserve">Кол-во акций на дату </t>
  </si>
  <si>
    <t xml:space="preserve">Период </t>
  </si>
  <si>
    <t>Кол-во дней</t>
  </si>
  <si>
    <t xml:space="preserve">Кол-во дней в году </t>
  </si>
  <si>
    <t>Период</t>
  </si>
  <si>
    <t>01/01/2018 - 12/03/2018</t>
  </si>
  <si>
    <t>12/03/2018 - 31/12/2018</t>
  </si>
  <si>
    <t>Убыток на одну акцию (тенге)</t>
  </si>
  <si>
    <t>Валиева Жанель Казбековна</t>
  </si>
  <si>
    <t xml:space="preserve">Долгосрочные займы выданные </t>
  </si>
  <si>
    <t>Займы выданные компаниям</t>
  </si>
  <si>
    <t>Займы, долгосрочные</t>
  </si>
  <si>
    <t>Обязательства по отсроченному подоходному налогу</t>
  </si>
  <si>
    <t xml:space="preserve">Прочие долгосрочные активы </t>
  </si>
  <si>
    <t>Галочкина Ольга Владимировна</t>
  </si>
  <si>
    <t>Главный бухгалтер</t>
  </si>
  <si>
    <t>Прочие операции с собственниками</t>
  </si>
  <si>
    <t>Инвестиционная недвижимость</t>
  </si>
  <si>
    <t>Нематериальные активы</t>
  </si>
  <si>
    <t>Остаток на 1 января 2019г.</t>
  </si>
  <si>
    <t xml:space="preserve">Остаток на 1 января 2020 г. </t>
  </si>
  <si>
    <t>31 декабря 2019 г.</t>
  </si>
  <si>
    <t>Обязательства, связанные с долгосрочными активами, предназначенными для продажи</t>
  </si>
  <si>
    <t>30 июня 2020 года</t>
  </si>
  <si>
    <t xml:space="preserve">6 месяцев, завершившихся </t>
  </si>
  <si>
    <t>30 июня 2019 г.</t>
  </si>
  <si>
    <t>30 июня 2020 г.</t>
  </si>
  <si>
    <t>Остаток на 30 июня 2019 г.</t>
  </si>
  <si>
    <t>Списание доли НКА</t>
  </si>
  <si>
    <t xml:space="preserve">Остаток на  30 июня 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</si>
</sst>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(* #,##0.00_);_(* \(#,##0.00\);_(* &quot;-&quot;_);_(@_)"/>
  </numFmts>
  <fonts count="18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7.5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Georgia"/>
      <family val="1"/>
      <charset val="204"/>
    </font>
    <font>
      <sz val="7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7"/>
      <color rgb="FFFF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Georgia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42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3" fontId="5" fillId="0" borderId="0" xfId="0" applyNumberFormat="1" applyFont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3" fontId="3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5" fillId="0" borderId="2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4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0" xfId="0" applyFont="1"/>
    <xf numFmtId="0" fontId="4" fillId="0" borderId="0" xfId="0" applyFont="1" applyAlignment="1">
      <alignment horizontal="left" vertical="center" indent="4"/>
    </xf>
    <xf numFmtId="0" fontId="12" fillId="0" borderId="0" xfId="0" applyFont="1"/>
    <xf numFmtId="0" fontId="12" fillId="0" borderId="0" xfId="0" applyFont="1" applyAlignment="1">
      <alignment horizontal="left" vertical="center" indent="4"/>
    </xf>
    <xf numFmtId="164" fontId="5" fillId="0" borderId="0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3" fontId="0" fillId="0" borderId="0" xfId="0" applyNumberFormat="1"/>
    <xf numFmtId="0" fontId="3" fillId="0" borderId="0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5" fillId="0" borderId="0" xfId="0" applyFont="1"/>
    <xf numFmtId="3" fontId="10" fillId="0" borderId="0" xfId="0" applyNumberFormat="1" applyFont="1" applyAlignment="1">
      <alignment horizontal="right" vertical="center" wrapText="1"/>
    </xf>
    <xf numFmtId="164" fontId="5" fillId="0" borderId="6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3" fontId="3" fillId="0" borderId="0" xfId="0" applyNumberFormat="1" applyFont="1" applyAlignment="1">
      <alignment horizontal="right" vertical="center" wrapText="1"/>
    </xf>
    <xf numFmtId="3" fontId="10" fillId="0" borderId="0" xfId="0" applyNumberFormat="1" applyFont="1" applyAlignment="1">
      <alignment horizontal="right" vertical="center" wrapText="1"/>
    </xf>
    <xf numFmtId="164" fontId="3" fillId="0" borderId="0" xfId="0" applyNumberFormat="1" applyFont="1" applyBorder="1" applyAlignment="1">
      <alignment vertical="center" wrapText="1"/>
    </xf>
    <xf numFmtId="164" fontId="10" fillId="0" borderId="0" xfId="0" applyNumberFormat="1" applyFont="1" applyBorder="1" applyAlignment="1">
      <alignment vertical="center" wrapText="1"/>
    </xf>
    <xf numFmtId="164" fontId="0" fillId="0" borderId="0" xfId="0" applyNumberFormat="1"/>
    <xf numFmtId="16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164" fontId="11" fillId="0" borderId="0" xfId="0" applyNumberFormat="1" applyFont="1" applyBorder="1" applyAlignment="1">
      <alignment horizontal="right" vertical="center" wrapText="1"/>
    </xf>
    <xf numFmtId="164" fontId="5" fillId="0" borderId="6" xfId="0" applyNumberFormat="1" applyFont="1" applyBorder="1" applyAlignment="1">
      <alignment vertical="center" wrapText="1"/>
    </xf>
    <xf numFmtId="164" fontId="11" fillId="0" borderId="6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164" fontId="11" fillId="0" borderId="0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10" fillId="0" borderId="5" xfId="0" applyNumberFormat="1" applyFont="1" applyBorder="1" applyAlignment="1">
      <alignment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 wrapText="1"/>
    </xf>
    <xf numFmtId="1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66" fontId="5" fillId="0" borderId="0" xfId="0" applyNumberFormat="1" applyFont="1" applyFill="1" applyBorder="1" applyAlignment="1">
      <alignment horizontal="right" vertical="center" wrapText="1"/>
    </xf>
    <xf numFmtId="9" fontId="0" fillId="0" borderId="0" xfId="2" applyFont="1"/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/>
    <xf numFmtId="3" fontId="0" fillId="0" borderId="0" xfId="0" applyNumberFormat="1" applyAlignment="1"/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indent="1"/>
    </xf>
    <xf numFmtId="43" fontId="16" fillId="0" borderId="0" xfId="1" applyFont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3" fontId="17" fillId="0" borderId="0" xfId="0" applyNumberFormat="1" applyFont="1"/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8"/>
  <sheetViews>
    <sheetView topLeftCell="A43" workbookViewId="0">
      <selection activeCell="H78" sqref="H78"/>
    </sheetView>
  </sheetViews>
  <sheetFormatPr defaultRowHeight="15" x14ac:dyDescent="0.25"/>
  <cols>
    <col min="1" max="1" width="50.85546875" customWidth="1"/>
    <col min="3" max="3" width="17.5703125" customWidth="1"/>
    <col min="4" max="4" width="18.7109375" customWidth="1"/>
    <col min="6" max="6" width="10.140625" bestFit="1" customWidth="1"/>
  </cols>
  <sheetData>
    <row r="1" spans="1:4" x14ac:dyDescent="0.25">
      <c r="A1" s="120" t="s">
        <v>103</v>
      </c>
    </row>
    <row r="3" spans="1:4" x14ac:dyDescent="0.25">
      <c r="A3" s="125" t="s">
        <v>0</v>
      </c>
      <c r="B3" s="127" t="s">
        <v>1</v>
      </c>
      <c r="C3" s="129" t="s">
        <v>144</v>
      </c>
      <c r="D3" s="129" t="s">
        <v>142</v>
      </c>
    </row>
    <row r="4" spans="1:4" ht="15.75" thickBot="1" x14ac:dyDescent="0.3">
      <c r="A4" s="126"/>
      <c r="B4" s="128"/>
      <c r="C4" s="130"/>
      <c r="D4" s="130"/>
    </row>
    <row r="5" spans="1:4" x14ac:dyDescent="0.25">
      <c r="A5" s="6"/>
      <c r="B5" s="7"/>
      <c r="C5" s="47"/>
      <c r="D5" s="8"/>
    </row>
    <row r="6" spans="1:4" x14ac:dyDescent="0.25">
      <c r="A6" s="9" t="s">
        <v>2</v>
      </c>
      <c r="B6" s="7"/>
      <c r="C6" s="47"/>
      <c r="D6" s="8"/>
    </row>
    <row r="7" spans="1:4" x14ac:dyDescent="0.25">
      <c r="A7" s="9"/>
      <c r="B7" s="7"/>
      <c r="C7" s="47"/>
      <c r="D7" s="8"/>
    </row>
    <row r="8" spans="1:4" x14ac:dyDescent="0.25">
      <c r="A8" s="9" t="s">
        <v>3</v>
      </c>
      <c r="B8" s="7"/>
      <c r="C8" s="47"/>
      <c r="D8" s="8"/>
    </row>
    <row r="9" spans="1:4" x14ac:dyDescent="0.25">
      <c r="A9" s="6" t="s">
        <v>4</v>
      </c>
      <c r="B9" s="7">
        <v>5</v>
      </c>
      <c r="C9" s="10">
        <v>22105885</v>
      </c>
      <c r="D9" s="10">
        <v>24004779</v>
      </c>
    </row>
    <row r="10" spans="1:4" x14ac:dyDescent="0.25">
      <c r="A10" s="6" t="s">
        <v>5</v>
      </c>
      <c r="B10" s="7">
        <v>6</v>
      </c>
      <c r="C10" s="10">
        <v>6655644</v>
      </c>
      <c r="D10" s="10">
        <v>6742350</v>
      </c>
    </row>
    <row r="11" spans="1:4" x14ac:dyDescent="0.25">
      <c r="A11" s="6" t="s">
        <v>6</v>
      </c>
      <c r="B11" s="7">
        <v>7</v>
      </c>
      <c r="C11" s="10">
        <v>29472783</v>
      </c>
      <c r="D11" s="10">
        <v>29766927</v>
      </c>
    </row>
    <row r="12" spans="1:4" x14ac:dyDescent="0.25">
      <c r="A12" s="6" t="s">
        <v>138</v>
      </c>
      <c r="B12" s="118"/>
      <c r="C12" s="10">
        <v>0</v>
      </c>
      <c r="D12" s="10">
        <v>0</v>
      </c>
    </row>
    <row r="13" spans="1:4" x14ac:dyDescent="0.25">
      <c r="A13" s="6" t="s">
        <v>139</v>
      </c>
      <c r="B13" s="7">
        <v>8</v>
      </c>
      <c r="C13" s="10">
        <v>4351874</v>
      </c>
      <c r="D13" s="10">
        <v>4448969</v>
      </c>
    </row>
    <row r="14" spans="1:4" x14ac:dyDescent="0.25">
      <c r="A14" s="6" t="s">
        <v>112</v>
      </c>
      <c r="B14" s="7">
        <v>9</v>
      </c>
      <c r="C14" s="10">
        <v>48045</v>
      </c>
      <c r="D14" s="10">
        <v>48000</v>
      </c>
    </row>
    <row r="15" spans="1:4" x14ac:dyDescent="0.25">
      <c r="A15" s="6" t="s">
        <v>7</v>
      </c>
      <c r="B15" s="7"/>
      <c r="C15" s="10">
        <v>1486</v>
      </c>
      <c r="D15" s="10">
        <v>288722</v>
      </c>
    </row>
    <row r="16" spans="1:4" x14ac:dyDescent="0.25">
      <c r="A16" s="6" t="s">
        <v>130</v>
      </c>
      <c r="B16" s="104"/>
      <c r="C16" s="10">
        <v>0</v>
      </c>
      <c r="D16" s="10">
        <v>0</v>
      </c>
    </row>
    <row r="17" spans="1:4" x14ac:dyDescent="0.25">
      <c r="A17" s="6" t="s">
        <v>8</v>
      </c>
      <c r="B17" s="7"/>
      <c r="C17" s="10">
        <v>706410</v>
      </c>
      <c r="D17" s="10">
        <v>586770</v>
      </c>
    </row>
    <row r="18" spans="1:4" x14ac:dyDescent="0.25">
      <c r="A18" s="6" t="s">
        <v>9</v>
      </c>
      <c r="B18" s="7"/>
      <c r="C18" s="10">
        <v>989192</v>
      </c>
      <c r="D18" s="10">
        <v>2810345</v>
      </c>
    </row>
    <row r="19" spans="1:4" x14ac:dyDescent="0.25">
      <c r="A19" s="6" t="s">
        <v>10</v>
      </c>
      <c r="B19" s="7">
        <v>12</v>
      </c>
      <c r="C19" s="10">
        <v>750320</v>
      </c>
      <c r="D19" s="10">
        <v>744599</v>
      </c>
    </row>
    <row r="20" spans="1:4" ht="15.75" thickBot="1" x14ac:dyDescent="0.3">
      <c r="A20" s="11"/>
      <c r="B20" s="12"/>
      <c r="C20" s="13"/>
      <c r="D20" s="13"/>
    </row>
    <row r="21" spans="1:4" x14ac:dyDescent="0.25">
      <c r="A21" s="9"/>
      <c r="B21" s="2"/>
      <c r="C21" s="49"/>
      <c r="D21" s="3"/>
    </row>
    <row r="22" spans="1:4" x14ac:dyDescent="0.25">
      <c r="A22" s="9" t="s">
        <v>11</v>
      </c>
      <c r="B22" s="2"/>
      <c r="C22" s="14">
        <f>SUM(C9:C21)</f>
        <v>65081639</v>
      </c>
      <c r="D22" s="14">
        <f>SUM(D9:D21)</f>
        <v>69441461</v>
      </c>
    </row>
    <row r="23" spans="1:4" ht="15.75" thickBot="1" x14ac:dyDescent="0.3">
      <c r="A23" s="15"/>
      <c r="B23" s="16"/>
      <c r="C23" s="50"/>
      <c r="D23" s="4"/>
    </row>
    <row r="24" spans="1:4" x14ac:dyDescent="0.25">
      <c r="A24" s="6"/>
      <c r="B24" s="7"/>
      <c r="C24" s="17"/>
      <c r="D24" s="17"/>
    </row>
    <row r="25" spans="1:4" x14ac:dyDescent="0.25">
      <c r="A25" s="9" t="s">
        <v>12</v>
      </c>
      <c r="B25" s="7"/>
      <c r="C25" s="17"/>
      <c r="D25" s="17"/>
    </row>
    <row r="26" spans="1:4" x14ac:dyDescent="0.25">
      <c r="A26" s="6" t="s">
        <v>13</v>
      </c>
      <c r="B26" s="7">
        <v>13</v>
      </c>
      <c r="C26" s="10">
        <v>6336969</v>
      </c>
      <c r="D26" s="10">
        <v>6710515</v>
      </c>
    </row>
    <row r="27" spans="1:4" x14ac:dyDescent="0.25">
      <c r="A27" s="6" t="s">
        <v>14</v>
      </c>
      <c r="B27" s="7"/>
      <c r="C27" s="10">
        <v>0</v>
      </c>
      <c r="D27" s="10">
        <v>0</v>
      </c>
    </row>
    <row r="28" spans="1:4" x14ac:dyDescent="0.25">
      <c r="A28" s="6" t="s">
        <v>15</v>
      </c>
      <c r="B28" s="7">
        <v>14</v>
      </c>
      <c r="C28" s="10">
        <v>11681958</v>
      </c>
      <c r="D28" s="10">
        <v>11571761</v>
      </c>
    </row>
    <row r="29" spans="1:4" x14ac:dyDescent="0.25">
      <c r="A29" s="6" t="s">
        <v>16</v>
      </c>
      <c r="B29" s="7"/>
      <c r="C29" s="10">
        <v>1094261</v>
      </c>
      <c r="D29" s="10">
        <v>119886</v>
      </c>
    </row>
    <row r="30" spans="1:4" x14ac:dyDescent="0.25">
      <c r="A30" s="110" t="s">
        <v>131</v>
      </c>
      <c r="B30" s="104"/>
      <c r="C30" s="10">
        <v>0</v>
      </c>
      <c r="D30" s="10">
        <v>0</v>
      </c>
    </row>
    <row r="31" spans="1:4" x14ac:dyDescent="0.25">
      <c r="A31" s="6" t="s">
        <v>17</v>
      </c>
      <c r="B31" s="7"/>
      <c r="C31" s="10">
        <v>171739</v>
      </c>
      <c r="D31" s="10">
        <v>143087</v>
      </c>
    </row>
    <row r="32" spans="1:4" x14ac:dyDescent="0.25">
      <c r="A32" s="6" t="s">
        <v>18</v>
      </c>
      <c r="B32" s="7"/>
      <c r="C32" s="10">
        <v>110704</v>
      </c>
      <c r="D32" s="10">
        <v>76209</v>
      </c>
    </row>
    <row r="33" spans="1:4" x14ac:dyDescent="0.25">
      <c r="A33" s="6" t="s">
        <v>19</v>
      </c>
      <c r="B33" s="7"/>
      <c r="C33" s="10">
        <v>34488</v>
      </c>
      <c r="D33" s="10">
        <v>64075</v>
      </c>
    </row>
    <row r="34" spans="1:4" x14ac:dyDescent="0.25">
      <c r="A34" s="6" t="s">
        <v>20</v>
      </c>
      <c r="B34" s="7">
        <v>15</v>
      </c>
      <c r="C34" s="10">
        <v>1459969</v>
      </c>
      <c r="D34" s="10">
        <v>1384877</v>
      </c>
    </row>
    <row r="35" spans="1:4" ht="15.75" thickBot="1" x14ac:dyDescent="0.3">
      <c r="A35" s="11"/>
      <c r="B35" s="12"/>
      <c r="C35" s="13"/>
      <c r="D35" s="13"/>
    </row>
    <row r="36" spans="1:4" x14ac:dyDescent="0.25">
      <c r="A36" s="6"/>
      <c r="B36" s="7"/>
      <c r="C36" s="17"/>
      <c r="D36" s="17"/>
    </row>
    <row r="37" spans="1:4" x14ac:dyDescent="0.25">
      <c r="A37" s="9" t="s">
        <v>21</v>
      </c>
      <c r="B37" s="2"/>
      <c r="C37" s="14">
        <f>SUM(C26:C34)</f>
        <v>20890088</v>
      </c>
      <c r="D37" s="14">
        <f>SUM(D26:D34)</f>
        <v>20070410</v>
      </c>
    </row>
    <row r="38" spans="1:4" x14ac:dyDescent="0.25">
      <c r="A38" s="74" t="s">
        <v>117</v>
      </c>
      <c r="B38" s="73"/>
      <c r="C38" s="10">
        <v>0</v>
      </c>
      <c r="D38" s="10">
        <v>110327</v>
      </c>
    </row>
    <row r="39" spans="1:4" ht="15.75" thickBot="1" x14ac:dyDescent="0.3">
      <c r="A39" s="15"/>
      <c r="B39" s="16"/>
      <c r="C39" s="4"/>
      <c r="D39" s="4"/>
    </row>
    <row r="40" spans="1:4" x14ac:dyDescent="0.25">
      <c r="A40" s="9"/>
      <c r="B40" s="2"/>
      <c r="C40" s="3"/>
      <c r="D40" s="3"/>
    </row>
    <row r="41" spans="1:4" x14ac:dyDescent="0.25">
      <c r="A41" s="9" t="s">
        <v>22</v>
      </c>
      <c r="B41" s="2"/>
      <c r="C41" s="14">
        <f>C37+C22+C38</f>
        <v>85971727</v>
      </c>
      <c r="D41" s="14">
        <f>D37+D22+D38</f>
        <v>89622198</v>
      </c>
    </row>
    <row r="42" spans="1:4" ht="15.75" thickBot="1" x14ac:dyDescent="0.3">
      <c r="A42" s="19"/>
      <c r="B42" s="20"/>
      <c r="C42" s="21"/>
      <c r="D42" s="21"/>
    </row>
    <row r="43" spans="1:4" ht="15.75" thickTop="1" x14ac:dyDescent="0.25">
      <c r="A43" s="6"/>
      <c r="B43" s="7"/>
      <c r="C43" s="17"/>
      <c r="D43" s="17"/>
    </row>
    <row r="44" spans="1:4" x14ac:dyDescent="0.25">
      <c r="A44" s="9" t="s">
        <v>23</v>
      </c>
      <c r="B44" s="7"/>
      <c r="C44" s="3"/>
      <c r="D44" s="3"/>
    </row>
    <row r="45" spans="1:4" x14ac:dyDescent="0.25">
      <c r="A45" s="9"/>
      <c r="B45" s="7"/>
      <c r="C45" s="22"/>
      <c r="D45" s="17"/>
    </row>
    <row r="46" spans="1:4" x14ac:dyDescent="0.25">
      <c r="A46" s="6" t="s">
        <v>24</v>
      </c>
      <c r="B46" s="7">
        <v>16</v>
      </c>
      <c r="C46" s="10">
        <v>20753586</v>
      </c>
      <c r="D46" s="10">
        <v>20753586</v>
      </c>
    </row>
    <row r="47" spans="1:4" x14ac:dyDescent="0.25">
      <c r="A47" s="6" t="s">
        <v>25</v>
      </c>
      <c r="B47" s="7">
        <v>17</v>
      </c>
      <c r="C47" s="10">
        <v>1058765</v>
      </c>
      <c r="D47" s="10">
        <v>1058765</v>
      </c>
    </row>
    <row r="48" spans="1:4" x14ac:dyDescent="0.25">
      <c r="A48" s="6" t="s">
        <v>26</v>
      </c>
      <c r="B48" s="7"/>
      <c r="C48" s="10">
        <v>-14554527</v>
      </c>
      <c r="D48" s="10">
        <v>-16155900</v>
      </c>
    </row>
    <row r="49" spans="1:4" ht="15.75" thickBot="1" x14ac:dyDescent="0.3">
      <c r="A49" s="11"/>
      <c r="B49" s="12"/>
      <c r="C49" s="13"/>
      <c r="D49" s="13"/>
    </row>
    <row r="50" spans="1:4" x14ac:dyDescent="0.25">
      <c r="A50" s="9" t="s">
        <v>27</v>
      </c>
      <c r="B50" s="2"/>
      <c r="C50" s="45">
        <f>SUM(C46:C49)</f>
        <v>7257824</v>
      </c>
      <c r="D50" s="45">
        <f>SUM(D46:D49)</f>
        <v>5656451</v>
      </c>
    </row>
    <row r="51" spans="1:4" x14ac:dyDescent="0.25">
      <c r="A51" s="6"/>
      <c r="B51" s="7"/>
      <c r="C51" s="23"/>
      <c r="D51" s="17"/>
    </row>
    <row r="52" spans="1:4" x14ac:dyDescent="0.25">
      <c r="A52" s="6" t="s">
        <v>28</v>
      </c>
      <c r="B52" s="7"/>
      <c r="C52" s="10">
        <v>7247595</v>
      </c>
      <c r="D52" s="10">
        <v>8863302</v>
      </c>
    </row>
    <row r="53" spans="1:4" ht="15.75" thickBot="1" x14ac:dyDescent="0.3">
      <c r="A53" s="11"/>
      <c r="B53" s="12"/>
      <c r="C53" s="13"/>
      <c r="D53" s="13"/>
    </row>
    <row r="54" spans="1:4" x14ac:dyDescent="0.25">
      <c r="A54" s="6"/>
      <c r="B54" s="7"/>
      <c r="C54" s="49"/>
      <c r="D54" s="3"/>
    </row>
    <row r="55" spans="1:4" x14ac:dyDescent="0.25">
      <c r="A55" s="9" t="s">
        <v>29</v>
      </c>
      <c r="B55" s="2"/>
      <c r="C55" s="14">
        <f>C50+C52</f>
        <v>14505419</v>
      </c>
      <c r="D55" s="14">
        <f>D50+D52</f>
        <v>14519753</v>
      </c>
    </row>
    <row r="56" spans="1:4" ht="15.75" thickBot="1" x14ac:dyDescent="0.3">
      <c r="A56" s="19"/>
      <c r="B56" s="20"/>
      <c r="C56" s="21"/>
      <c r="D56" s="21"/>
    </row>
    <row r="57" spans="1:4" ht="15.75" thickTop="1" x14ac:dyDescent="0.25">
      <c r="A57" s="6"/>
      <c r="B57" s="7"/>
      <c r="C57" s="17"/>
      <c r="D57" s="17"/>
    </row>
    <row r="58" spans="1:4" x14ac:dyDescent="0.25">
      <c r="A58" s="9" t="s">
        <v>30</v>
      </c>
      <c r="B58" s="7"/>
      <c r="C58" s="17"/>
      <c r="D58" s="17"/>
    </row>
    <row r="59" spans="1:4" x14ac:dyDescent="0.25">
      <c r="A59" s="9"/>
      <c r="B59" s="7"/>
      <c r="C59" s="17"/>
      <c r="D59" s="17"/>
    </row>
    <row r="60" spans="1:4" x14ac:dyDescent="0.25">
      <c r="A60" s="9" t="s">
        <v>31</v>
      </c>
      <c r="B60" s="7"/>
      <c r="C60" s="17"/>
      <c r="D60" s="17"/>
    </row>
    <row r="61" spans="1:4" x14ac:dyDescent="0.25">
      <c r="A61" s="6" t="s">
        <v>32</v>
      </c>
      <c r="B61" s="7">
        <v>18</v>
      </c>
      <c r="C61" s="10">
        <v>1817277</v>
      </c>
      <c r="D61" s="10">
        <v>1817276</v>
      </c>
    </row>
    <row r="62" spans="1:4" x14ac:dyDescent="0.25">
      <c r="A62" s="6" t="s">
        <v>132</v>
      </c>
      <c r="B62" s="7">
        <v>17</v>
      </c>
      <c r="C62" s="10">
        <v>9650965</v>
      </c>
      <c r="D62" s="10">
        <v>8964410</v>
      </c>
    </row>
    <row r="63" spans="1:4" x14ac:dyDescent="0.25">
      <c r="A63" s="6" t="s">
        <v>34</v>
      </c>
      <c r="B63" s="7"/>
      <c r="C63" s="10">
        <v>758535</v>
      </c>
      <c r="D63" s="10">
        <v>994636</v>
      </c>
    </row>
    <row r="64" spans="1:4" x14ac:dyDescent="0.25">
      <c r="A64" s="6" t="s">
        <v>35</v>
      </c>
      <c r="B64" s="7"/>
      <c r="C64" s="10">
        <v>0</v>
      </c>
      <c r="D64" s="10">
        <v>0</v>
      </c>
    </row>
    <row r="65" spans="1:4" x14ac:dyDescent="0.25">
      <c r="A65" s="6" t="s">
        <v>133</v>
      </c>
      <c r="B65" s="104"/>
      <c r="C65" s="10">
        <v>-73207</v>
      </c>
      <c r="D65" s="10">
        <v>0</v>
      </c>
    </row>
    <row r="66" spans="1:4" x14ac:dyDescent="0.25">
      <c r="A66" s="6" t="s">
        <v>36</v>
      </c>
      <c r="B66" s="7"/>
      <c r="C66" s="10">
        <v>177364</v>
      </c>
      <c r="D66" s="10">
        <v>177364</v>
      </c>
    </row>
    <row r="67" spans="1:4" ht="15.75" thickBot="1" x14ac:dyDescent="0.3">
      <c r="A67" s="11"/>
      <c r="B67" s="12"/>
      <c r="C67" s="13"/>
      <c r="D67" s="13"/>
    </row>
    <row r="68" spans="1:4" x14ac:dyDescent="0.25">
      <c r="A68" s="9"/>
      <c r="B68" s="7"/>
      <c r="C68" s="49"/>
      <c r="D68" s="3"/>
    </row>
    <row r="69" spans="1:4" x14ac:dyDescent="0.25">
      <c r="A69" s="9" t="s">
        <v>37</v>
      </c>
      <c r="B69" s="17"/>
      <c r="C69" s="14">
        <f>SUM(C61:C68)</f>
        <v>12330934</v>
      </c>
      <c r="D69" s="14">
        <f>SUM(D61:D68)</f>
        <v>11953686</v>
      </c>
    </row>
    <row r="70" spans="1:4" ht="15.75" thickBot="1" x14ac:dyDescent="0.3">
      <c r="A70" s="15"/>
      <c r="B70" s="12"/>
      <c r="C70" s="50"/>
      <c r="D70" s="4"/>
    </row>
    <row r="71" spans="1:4" x14ac:dyDescent="0.25">
      <c r="A71" s="6"/>
      <c r="B71" s="7"/>
      <c r="C71" s="17"/>
      <c r="D71" s="17"/>
    </row>
    <row r="72" spans="1:4" x14ac:dyDescent="0.25">
      <c r="A72" s="9" t="s">
        <v>38</v>
      </c>
      <c r="B72" s="7"/>
      <c r="C72" s="17"/>
      <c r="D72" s="17"/>
    </row>
    <row r="73" spans="1:4" x14ac:dyDescent="0.25">
      <c r="A73" s="6" t="s">
        <v>33</v>
      </c>
      <c r="B73" s="7">
        <v>17</v>
      </c>
      <c r="C73" s="10">
        <v>38727762</v>
      </c>
      <c r="D73" s="10">
        <v>41829058</v>
      </c>
    </row>
    <row r="74" spans="1:4" x14ac:dyDescent="0.25">
      <c r="A74" s="6" t="s">
        <v>39</v>
      </c>
      <c r="B74" s="7">
        <v>19</v>
      </c>
      <c r="C74" s="10">
        <v>19041194</v>
      </c>
      <c r="D74" s="10">
        <v>20327372</v>
      </c>
    </row>
    <row r="75" spans="1:4" x14ac:dyDescent="0.25">
      <c r="A75" s="6" t="s">
        <v>40</v>
      </c>
      <c r="B75" s="7"/>
      <c r="C75" s="10">
        <v>0</v>
      </c>
      <c r="D75" s="10">
        <v>23219</v>
      </c>
    </row>
    <row r="76" spans="1:4" x14ac:dyDescent="0.25">
      <c r="A76" s="6" t="s">
        <v>41</v>
      </c>
      <c r="B76" s="7"/>
      <c r="C76" s="10">
        <v>433755</v>
      </c>
      <c r="D76" s="10">
        <v>863688</v>
      </c>
    </row>
    <row r="77" spans="1:4" x14ac:dyDescent="0.25">
      <c r="A77" s="6" t="s">
        <v>42</v>
      </c>
      <c r="B77" s="7"/>
      <c r="C77" s="10">
        <v>932663</v>
      </c>
      <c r="D77" s="10">
        <v>67239</v>
      </c>
    </row>
    <row r="78" spans="1:4" ht="23.25" thickBot="1" x14ac:dyDescent="0.3">
      <c r="A78" s="11" t="s">
        <v>143</v>
      </c>
      <c r="B78" s="12"/>
      <c r="C78" s="13"/>
      <c r="D78" s="122">
        <v>38183</v>
      </c>
    </row>
    <row r="79" spans="1:4" x14ac:dyDescent="0.25">
      <c r="A79" s="6"/>
      <c r="B79" s="7"/>
      <c r="C79" s="49"/>
      <c r="D79" s="3"/>
    </row>
    <row r="80" spans="1:4" x14ac:dyDescent="0.25">
      <c r="A80" s="9" t="s">
        <v>43</v>
      </c>
      <c r="B80" s="7"/>
      <c r="C80" s="14">
        <f>SUM(C73:C78)</f>
        <v>59135374</v>
      </c>
      <c r="D80" s="14">
        <f>SUM(D73:D78)</f>
        <v>63148759</v>
      </c>
    </row>
    <row r="81" spans="1:7" ht="15.75" thickBot="1" x14ac:dyDescent="0.3">
      <c r="A81" s="15"/>
      <c r="B81" s="12"/>
      <c r="C81" s="24"/>
      <c r="D81" s="4"/>
    </row>
    <row r="82" spans="1:7" x14ac:dyDescent="0.25">
      <c r="A82" s="6"/>
      <c r="B82" s="2"/>
      <c r="C82" s="25"/>
      <c r="D82" s="3"/>
    </row>
    <row r="83" spans="1:7" x14ac:dyDescent="0.25">
      <c r="A83" s="9" t="s">
        <v>44</v>
      </c>
      <c r="B83" s="2"/>
      <c r="C83" s="14">
        <f>C80+C69</f>
        <v>71466308</v>
      </c>
      <c r="D83" s="14">
        <f>D80+D69</f>
        <v>75102445</v>
      </c>
      <c r="F83" s="53"/>
    </row>
    <row r="84" spans="1:7" ht="15.75" thickBot="1" x14ac:dyDescent="0.3">
      <c r="A84" s="19"/>
      <c r="B84" s="20"/>
      <c r="C84" s="26"/>
      <c r="D84" s="26"/>
    </row>
    <row r="85" spans="1:7" ht="15.75" thickTop="1" x14ac:dyDescent="0.25">
      <c r="A85" s="9"/>
      <c r="B85" s="2"/>
      <c r="C85" s="25"/>
      <c r="D85" s="25"/>
    </row>
    <row r="86" spans="1:7" ht="15.75" thickBot="1" x14ac:dyDescent="0.3">
      <c r="A86" s="19" t="s">
        <v>45</v>
      </c>
      <c r="B86" s="20"/>
      <c r="C86" s="27">
        <f>C83+C55</f>
        <v>85971727</v>
      </c>
      <c r="D86" s="27">
        <f>D83+D55</f>
        <v>89622198</v>
      </c>
      <c r="F86" s="53"/>
      <c r="G86" s="53"/>
    </row>
    <row r="87" spans="1:7" s="107" customFormat="1" ht="20.25" customHeight="1" thickTop="1" x14ac:dyDescent="0.25">
      <c r="A87" s="106"/>
      <c r="B87" s="102">
        <v>16</v>
      </c>
      <c r="C87" s="103">
        <v>0</v>
      </c>
      <c r="D87" s="103"/>
      <c r="F87" s="108"/>
      <c r="G87" s="108"/>
    </row>
    <row r="88" spans="1:7" s="107" customFormat="1" ht="15.75" thickBot="1" x14ac:dyDescent="0.3">
      <c r="A88" s="109" t="s">
        <v>46</v>
      </c>
      <c r="B88" s="12"/>
      <c r="C88" s="112">
        <v>10064.384616680823</v>
      </c>
      <c r="D88" s="112">
        <v>9982.350358176911</v>
      </c>
      <c r="F88" s="108"/>
      <c r="G88" s="108"/>
    </row>
    <row r="89" spans="1:7" x14ac:dyDescent="0.25">
      <c r="A89" s="9"/>
      <c r="B89" s="2"/>
      <c r="C89" s="111">
        <f>C86-C41</f>
        <v>0</v>
      </c>
      <c r="D89" s="111">
        <f>D86-D41</f>
        <v>0</v>
      </c>
    </row>
    <row r="90" spans="1:7" x14ac:dyDescent="0.25">
      <c r="A90" s="28"/>
      <c r="B90" s="2"/>
      <c r="C90" s="25"/>
      <c r="D90" s="25"/>
    </row>
    <row r="91" spans="1:7" x14ac:dyDescent="0.25">
      <c r="A91" s="28"/>
      <c r="B91" s="2"/>
      <c r="C91" s="25"/>
      <c r="D91" s="25"/>
    </row>
    <row r="92" spans="1:7" ht="15.75" thickBot="1" x14ac:dyDescent="0.3"/>
    <row r="93" spans="1:7" ht="22.5" customHeight="1" x14ac:dyDescent="0.25">
      <c r="A93" s="29" t="s">
        <v>129</v>
      </c>
      <c r="B93" s="124"/>
    </row>
    <row r="94" spans="1:7" x14ac:dyDescent="0.25">
      <c r="A94" s="101" t="s">
        <v>47</v>
      </c>
      <c r="B94" s="124"/>
    </row>
    <row r="95" spans="1:7" x14ac:dyDescent="0.25">
      <c r="A95" s="5"/>
    </row>
    <row r="96" spans="1:7" ht="15.75" thickBot="1" x14ac:dyDescent="0.3"/>
    <row r="97" spans="1:1" x14ac:dyDescent="0.25">
      <c r="A97" s="29" t="s">
        <v>135</v>
      </c>
    </row>
    <row r="98" spans="1:1" x14ac:dyDescent="0.25">
      <c r="A98" s="113" t="s">
        <v>136</v>
      </c>
    </row>
  </sheetData>
  <mergeCells count="5">
    <mergeCell ref="B93:B94"/>
    <mergeCell ref="A3:A4"/>
    <mergeCell ref="B3:B4"/>
    <mergeCell ref="C3:C4"/>
    <mergeCell ref="D3:D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8"/>
  <sheetViews>
    <sheetView topLeftCell="A25" workbookViewId="0">
      <selection activeCell="G46" sqref="G46"/>
    </sheetView>
  </sheetViews>
  <sheetFormatPr defaultRowHeight="15" x14ac:dyDescent="0.25"/>
  <cols>
    <col min="1" max="1" width="44.140625" customWidth="1"/>
    <col min="3" max="3" width="21.140625" customWidth="1"/>
    <col min="4" max="4" width="21" customWidth="1"/>
  </cols>
  <sheetData>
    <row r="1" spans="1:4" x14ac:dyDescent="0.25">
      <c r="A1" s="42" t="s">
        <v>104</v>
      </c>
    </row>
    <row r="3" spans="1:4" ht="22.5" x14ac:dyDescent="0.25">
      <c r="A3" s="132" t="s">
        <v>0</v>
      </c>
      <c r="B3" s="127" t="s">
        <v>1</v>
      </c>
      <c r="C3" s="49" t="s">
        <v>145</v>
      </c>
      <c r="D3" s="119" t="s">
        <v>145</v>
      </c>
    </row>
    <row r="4" spans="1:4" ht="15.75" thickBot="1" x14ac:dyDescent="0.3">
      <c r="A4" s="133"/>
      <c r="B4" s="128"/>
      <c r="C4" s="50" t="s">
        <v>147</v>
      </c>
      <c r="D4" s="117" t="s">
        <v>146</v>
      </c>
    </row>
    <row r="5" spans="1:4" x14ac:dyDescent="0.25">
      <c r="A5" s="6"/>
      <c r="B5" s="46"/>
      <c r="C5" s="49"/>
      <c r="D5" s="49"/>
    </row>
    <row r="6" spans="1:4" x14ac:dyDescent="0.25">
      <c r="A6" s="6" t="s">
        <v>48</v>
      </c>
      <c r="B6" s="46">
        <v>20</v>
      </c>
      <c r="C6" s="43">
        <v>14065879.594000001</v>
      </c>
      <c r="D6" s="43">
        <v>23823265</v>
      </c>
    </row>
    <row r="7" spans="1:4" x14ac:dyDescent="0.25">
      <c r="A7" s="6" t="s">
        <v>49</v>
      </c>
      <c r="B7" s="46">
        <v>21</v>
      </c>
      <c r="C7" s="43">
        <v>-8939392.875</v>
      </c>
      <c r="D7" s="43">
        <v>-13717888</v>
      </c>
    </row>
    <row r="8" spans="1:4" ht="15.75" thickBot="1" x14ac:dyDescent="0.3">
      <c r="A8" s="11"/>
      <c r="B8" s="12"/>
      <c r="C8" s="50"/>
      <c r="D8" s="50"/>
    </row>
    <row r="9" spans="1:4" x14ac:dyDescent="0.25">
      <c r="A9" s="52"/>
      <c r="B9" s="48"/>
      <c r="C9" s="49"/>
      <c r="D9" s="49"/>
    </row>
    <row r="10" spans="1:4" x14ac:dyDescent="0.25">
      <c r="A10" s="134" t="s">
        <v>50</v>
      </c>
      <c r="B10" s="127"/>
      <c r="C10" s="131">
        <f>SUM(C6:C9)</f>
        <v>5126486.7190000005</v>
      </c>
      <c r="D10" s="131">
        <f>SUM(D6:D9)</f>
        <v>10105377</v>
      </c>
    </row>
    <row r="11" spans="1:4" x14ac:dyDescent="0.25">
      <c r="A11" s="134"/>
      <c r="B11" s="127"/>
      <c r="C11" s="131"/>
      <c r="D11" s="131"/>
    </row>
    <row r="12" spans="1:4" x14ac:dyDescent="0.25">
      <c r="A12" s="6" t="s">
        <v>51</v>
      </c>
      <c r="B12" s="46">
        <v>26</v>
      </c>
      <c r="C12" s="43">
        <v>1190716.8089999999</v>
      </c>
      <c r="D12" s="43">
        <v>322386</v>
      </c>
    </row>
    <row r="13" spans="1:4" x14ac:dyDescent="0.25">
      <c r="A13" s="6" t="s">
        <v>52</v>
      </c>
      <c r="B13" s="46">
        <v>22</v>
      </c>
      <c r="C13" s="43">
        <v>-1169910</v>
      </c>
      <c r="D13" s="43">
        <v>-1468184.0439900002</v>
      </c>
    </row>
    <row r="14" spans="1:4" x14ac:dyDescent="0.25">
      <c r="A14" s="6" t="s">
        <v>53</v>
      </c>
      <c r="B14" s="46">
        <v>23</v>
      </c>
      <c r="C14" s="43">
        <v>-1572458</v>
      </c>
      <c r="D14" s="43">
        <v>-11349653.348409999</v>
      </c>
    </row>
    <row r="15" spans="1:4" x14ac:dyDescent="0.25">
      <c r="A15" s="6" t="s">
        <v>54</v>
      </c>
      <c r="B15" s="46">
        <v>27</v>
      </c>
      <c r="C15" s="43">
        <v>-1362428</v>
      </c>
      <c r="D15" s="43">
        <v>-329164.71913999994</v>
      </c>
    </row>
    <row r="16" spans="1:4" ht="15.75" thickBot="1" x14ac:dyDescent="0.3">
      <c r="A16" s="11"/>
      <c r="B16" s="12"/>
      <c r="C16" s="50"/>
      <c r="D16" s="50"/>
    </row>
    <row r="17" spans="1:4" x14ac:dyDescent="0.25">
      <c r="A17" s="52"/>
      <c r="B17" s="48"/>
      <c r="C17" s="49"/>
      <c r="D17" s="49"/>
    </row>
    <row r="18" spans="1:4" x14ac:dyDescent="0.25">
      <c r="A18" s="52" t="s">
        <v>55</v>
      </c>
      <c r="B18" s="48"/>
      <c r="C18" s="45">
        <f>SUM(C10:C17)</f>
        <v>2212407.5280000009</v>
      </c>
      <c r="D18" s="45">
        <f t="shared" ref="D18" si="0">SUM(D10:D17)</f>
        <v>-2719239.11154</v>
      </c>
    </row>
    <row r="19" spans="1:4" x14ac:dyDescent="0.25">
      <c r="A19" s="6"/>
      <c r="B19" s="46"/>
      <c r="C19" s="49"/>
      <c r="D19" s="49"/>
    </row>
    <row r="20" spans="1:4" x14ac:dyDescent="0.25">
      <c r="A20" s="6" t="s">
        <v>56</v>
      </c>
      <c r="B20" s="46">
        <v>24</v>
      </c>
      <c r="C20" s="43">
        <v>281374.00015000009</v>
      </c>
      <c r="D20" s="43">
        <v>62604.609069999889</v>
      </c>
    </row>
    <row r="21" spans="1:4" x14ac:dyDescent="0.25">
      <c r="A21" s="6" t="s">
        <v>57</v>
      </c>
      <c r="B21" s="46">
        <v>25</v>
      </c>
      <c r="C21" s="43">
        <v>-1834016.4088400002</v>
      </c>
      <c r="D21" s="43">
        <v>-1817241.369140001</v>
      </c>
    </row>
    <row r="22" spans="1:4" x14ac:dyDescent="0.25">
      <c r="A22" s="6" t="s">
        <v>107</v>
      </c>
      <c r="B22" s="46"/>
      <c r="C22" s="43">
        <v>-341572.01500000001</v>
      </c>
      <c r="D22" s="43">
        <v>-6700.4447300000174</v>
      </c>
    </row>
    <row r="23" spans="1:4" ht="15.75" thickBot="1" x14ac:dyDescent="0.3">
      <c r="A23" s="11"/>
      <c r="B23" s="12"/>
      <c r="C23" s="50"/>
      <c r="D23" s="50"/>
    </row>
    <row r="24" spans="1:4" x14ac:dyDescent="0.25">
      <c r="A24" s="52"/>
      <c r="B24" s="48"/>
      <c r="C24" s="49"/>
      <c r="D24" s="49"/>
    </row>
    <row r="25" spans="1:4" x14ac:dyDescent="0.25">
      <c r="A25" s="52" t="s">
        <v>68</v>
      </c>
      <c r="B25" s="48"/>
      <c r="C25" s="45">
        <f>SUM(C18:C23)</f>
        <v>318193.1043100009</v>
      </c>
      <c r="D25" s="45">
        <f>SUM(D18:D23)</f>
        <v>-4480576.3163400004</v>
      </c>
    </row>
    <row r="26" spans="1:4" x14ac:dyDescent="0.25">
      <c r="A26" s="6"/>
      <c r="B26" s="46"/>
      <c r="C26" s="49"/>
      <c r="D26" s="49"/>
    </row>
    <row r="27" spans="1:4" x14ac:dyDescent="0.25">
      <c r="A27" s="47" t="s">
        <v>58</v>
      </c>
      <c r="B27" s="46"/>
      <c r="C27" s="43">
        <v>-332527.40000000002</v>
      </c>
      <c r="D27" s="43">
        <v>-138130.511</v>
      </c>
    </row>
    <row r="28" spans="1:4" ht="15.75" thickBot="1" x14ac:dyDescent="0.3">
      <c r="A28" s="11"/>
      <c r="B28" s="12"/>
      <c r="C28" s="50"/>
      <c r="D28" s="50"/>
    </row>
    <row r="29" spans="1:4" x14ac:dyDescent="0.25">
      <c r="A29" s="6"/>
      <c r="B29" s="46"/>
      <c r="C29" s="49"/>
      <c r="D29" s="49"/>
    </row>
    <row r="30" spans="1:4" x14ac:dyDescent="0.25">
      <c r="A30" s="52" t="s">
        <v>65</v>
      </c>
      <c r="B30" s="48"/>
      <c r="C30" s="45">
        <f>C27+C25</f>
        <v>-14334.295689999126</v>
      </c>
      <c r="D30" s="45">
        <f>D27+D25</f>
        <v>-4618706.8273400003</v>
      </c>
    </row>
    <row r="31" spans="1:4" ht="15.75" thickBot="1" x14ac:dyDescent="0.3">
      <c r="A31" s="30"/>
      <c r="B31" s="51"/>
      <c r="C31" s="21"/>
      <c r="D31" s="21"/>
    </row>
    <row r="32" spans="1:4" ht="15.75" thickTop="1" x14ac:dyDescent="0.25">
      <c r="A32" s="6"/>
      <c r="B32" s="46"/>
      <c r="C32" s="49"/>
      <c r="D32" s="49"/>
    </row>
    <row r="33" spans="1:4" x14ac:dyDescent="0.25">
      <c r="A33" s="31" t="s">
        <v>59</v>
      </c>
      <c r="B33" s="46"/>
      <c r="C33" s="49"/>
      <c r="D33" s="49"/>
    </row>
    <row r="34" spans="1:4" ht="15.75" thickBot="1" x14ac:dyDescent="0.3">
      <c r="A34" s="11"/>
      <c r="B34" s="12"/>
      <c r="C34" s="50"/>
      <c r="D34" s="50"/>
    </row>
    <row r="35" spans="1:4" x14ac:dyDescent="0.25">
      <c r="A35" s="6"/>
      <c r="B35" s="46"/>
      <c r="C35" s="49"/>
      <c r="D35" s="49"/>
    </row>
    <row r="36" spans="1:4" x14ac:dyDescent="0.25">
      <c r="A36" s="52" t="s">
        <v>108</v>
      </c>
      <c r="B36" s="48"/>
      <c r="C36" s="45">
        <f>C30</f>
        <v>-14334.295689999126</v>
      </c>
      <c r="D36" s="45">
        <f>D30</f>
        <v>-4618706.8273400003</v>
      </c>
    </row>
    <row r="37" spans="1:4" ht="15.75" thickBot="1" x14ac:dyDescent="0.3">
      <c r="A37" s="30"/>
      <c r="B37" s="51"/>
      <c r="C37" s="21"/>
      <c r="D37" s="21"/>
    </row>
    <row r="38" spans="1:4" ht="15.75" thickTop="1" x14ac:dyDescent="0.25">
      <c r="A38" s="6"/>
      <c r="B38" s="46"/>
      <c r="C38" s="49"/>
      <c r="D38" s="49"/>
    </row>
    <row r="39" spans="1:4" x14ac:dyDescent="0.25">
      <c r="A39" s="52" t="s">
        <v>109</v>
      </c>
      <c r="B39" s="48"/>
      <c r="C39" s="49"/>
      <c r="D39" s="49"/>
    </row>
    <row r="40" spans="1:4" x14ac:dyDescent="0.25">
      <c r="A40" s="6" t="s">
        <v>60</v>
      </c>
      <c r="B40" s="46"/>
      <c r="C40" s="43">
        <f>C36-C41</f>
        <v>-85460.295689999126</v>
      </c>
      <c r="D40" s="43">
        <f>D36-D41</f>
        <v>-2698175.3628850002</v>
      </c>
    </row>
    <row r="41" spans="1:4" x14ac:dyDescent="0.25">
      <c r="A41" s="6" t="s">
        <v>61</v>
      </c>
      <c r="B41" s="46"/>
      <c r="C41" s="43">
        <v>71126</v>
      </c>
      <c r="D41" s="43">
        <v>-1920531.4644550001</v>
      </c>
    </row>
    <row r="42" spans="1:4" ht="15.75" thickBot="1" x14ac:dyDescent="0.3">
      <c r="A42" s="11"/>
      <c r="B42" s="12"/>
      <c r="C42" s="50"/>
      <c r="D42" s="50"/>
    </row>
    <row r="43" spans="1:4" x14ac:dyDescent="0.25">
      <c r="A43" s="6"/>
      <c r="B43" s="46"/>
      <c r="C43" s="49"/>
      <c r="D43" s="49"/>
    </row>
    <row r="44" spans="1:4" x14ac:dyDescent="0.25">
      <c r="A44" s="52" t="s">
        <v>65</v>
      </c>
      <c r="B44" s="48"/>
      <c r="C44" s="45">
        <f>C36</f>
        <v>-14334.295689999126</v>
      </c>
      <c r="D44" s="45">
        <f>D36</f>
        <v>-4618706.8273400003</v>
      </c>
    </row>
    <row r="45" spans="1:4" ht="15.75" thickBot="1" x14ac:dyDescent="0.3">
      <c r="A45" s="30"/>
      <c r="B45" s="51"/>
      <c r="C45" s="21"/>
      <c r="D45" s="21"/>
    </row>
    <row r="46" spans="1:4" ht="15.75" thickTop="1" x14ac:dyDescent="0.25">
      <c r="A46" s="6"/>
      <c r="B46" s="46"/>
      <c r="C46" s="49"/>
      <c r="D46" s="49"/>
    </row>
    <row r="47" spans="1:4" x14ac:dyDescent="0.25">
      <c r="A47" s="52" t="s">
        <v>110</v>
      </c>
      <c r="B47" s="48"/>
      <c r="C47" s="49"/>
      <c r="D47" s="49"/>
    </row>
    <row r="48" spans="1:4" x14ac:dyDescent="0.25">
      <c r="A48" s="6" t="s">
        <v>60</v>
      </c>
      <c r="B48" s="46"/>
      <c r="C48" s="43">
        <f>C40</f>
        <v>-85460.295689999126</v>
      </c>
      <c r="D48" s="43">
        <f t="shared" ref="D48:D49" si="1">D40</f>
        <v>-2698175.3628850002</v>
      </c>
    </row>
    <row r="49" spans="1:4" x14ac:dyDescent="0.25">
      <c r="A49" s="6" t="s">
        <v>61</v>
      </c>
      <c r="B49" s="46"/>
      <c r="C49" s="43">
        <f t="shared" ref="C49" si="2">C41</f>
        <v>71126</v>
      </c>
      <c r="D49" s="43">
        <f t="shared" si="1"/>
        <v>-1920531.4644550001</v>
      </c>
    </row>
    <row r="50" spans="1:4" ht="15.75" thickBot="1" x14ac:dyDescent="0.3">
      <c r="A50" s="11"/>
      <c r="B50" s="12"/>
      <c r="C50" s="13"/>
      <c r="D50" s="13"/>
    </row>
    <row r="51" spans="1:4" x14ac:dyDescent="0.25">
      <c r="A51" s="6"/>
      <c r="B51" s="46"/>
      <c r="C51" s="17"/>
      <c r="D51" s="49"/>
    </row>
    <row r="52" spans="1:4" x14ac:dyDescent="0.25">
      <c r="A52" s="52" t="s">
        <v>111</v>
      </c>
      <c r="B52" s="48"/>
      <c r="C52" s="45">
        <f>C48+C49</f>
        <v>-14334.295689999126</v>
      </c>
      <c r="D52" s="45">
        <f>D48+D49</f>
        <v>-4618706.8273400003</v>
      </c>
    </row>
    <row r="53" spans="1:4" ht="15.75" thickBot="1" x14ac:dyDescent="0.3">
      <c r="A53" s="55"/>
      <c r="B53" s="1"/>
      <c r="C53" s="1"/>
      <c r="D53" s="1"/>
    </row>
    <row r="54" spans="1:4" x14ac:dyDescent="0.25">
      <c r="A54" s="28"/>
    </row>
    <row r="55" spans="1:4" ht="22.5" x14ac:dyDescent="0.25">
      <c r="A55" s="6" t="s">
        <v>118</v>
      </c>
      <c r="C55" s="43">
        <v>1008859</v>
      </c>
      <c r="D55" s="43">
        <v>1007889</v>
      </c>
    </row>
    <row r="56" spans="1:4" x14ac:dyDescent="0.25">
      <c r="A56" s="28"/>
    </row>
    <row r="57" spans="1:4" x14ac:dyDescent="0.25">
      <c r="A57" s="28" t="s">
        <v>128</v>
      </c>
      <c r="C57" s="99">
        <f>C48/C55*1000</f>
        <v>-84.70985111893647</v>
      </c>
      <c r="D57" s="99">
        <f>D48/D55*1000</f>
        <v>-2677.0560675679562</v>
      </c>
    </row>
    <row r="58" spans="1:4" x14ac:dyDescent="0.25">
      <c r="A58" s="28"/>
    </row>
    <row r="59" spans="1:4" x14ac:dyDescent="0.25">
      <c r="A59" s="28"/>
    </row>
    <row r="60" spans="1:4" x14ac:dyDescent="0.25">
      <c r="A60" s="28"/>
    </row>
    <row r="61" spans="1:4" x14ac:dyDescent="0.25">
      <c r="A61" s="28"/>
    </row>
    <row r="62" spans="1:4" ht="15.75" thickBot="1" x14ac:dyDescent="0.3">
      <c r="A62" s="33"/>
    </row>
    <row r="63" spans="1:4" ht="15" customHeight="1" x14ac:dyDescent="0.25">
      <c r="A63" s="29" t="s">
        <v>129</v>
      </c>
      <c r="B63" s="124"/>
    </row>
    <row r="64" spans="1:4" x14ac:dyDescent="0.25">
      <c r="A64" s="7" t="s">
        <v>47</v>
      </c>
      <c r="B64" s="124"/>
    </row>
    <row r="65" spans="1:1" x14ac:dyDescent="0.25">
      <c r="A65" s="5"/>
    </row>
    <row r="66" spans="1:1" ht="15.75" thickBot="1" x14ac:dyDescent="0.3"/>
    <row r="67" spans="1:1" x14ac:dyDescent="0.25">
      <c r="A67" s="29" t="s">
        <v>135</v>
      </c>
    </row>
    <row r="68" spans="1:1" x14ac:dyDescent="0.25">
      <c r="A68" s="113" t="s">
        <v>136</v>
      </c>
    </row>
  </sheetData>
  <mergeCells count="7">
    <mergeCell ref="C10:C11"/>
    <mergeCell ref="D10:D11"/>
    <mergeCell ref="A3:A4"/>
    <mergeCell ref="B3:B4"/>
    <mergeCell ref="B63:B64"/>
    <mergeCell ref="A10:A11"/>
    <mergeCell ref="B10:B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F7EA7-9682-4B2C-A17B-2EBE7322E097}">
  <dimension ref="B2:J7"/>
  <sheetViews>
    <sheetView workbookViewId="0">
      <selection activeCell="M27" sqref="M27"/>
    </sheetView>
  </sheetViews>
  <sheetFormatPr defaultRowHeight="15" x14ac:dyDescent="0.25"/>
  <cols>
    <col min="3" max="3" width="10.140625" bestFit="1" customWidth="1"/>
    <col min="4" max="4" width="10.140625" customWidth="1"/>
    <col min="5" max="5" width="22.85546875" customWidth="1"/>
    <col min="6" max="6" width="12.85546875" style="97" bestFit="1" customWidth="1"/>
    <col min="7" max="8" width="12.85546875" style="97" customWidth="1"/>
    <col min="10" max="10" width="10.28515625" bestFit="1" customWidth="1"/>
  </cols>
  <sheetData>
    <row r="2" spans="2:10" x14ac:dyDescent="0.25">
      <c r="B2" t="s">
        <v>119</v>
      </c>
    </row>
    <row r="3" spans="2:10" x14ac:dyDescent="0.25">
      <c r="C3" t="s">
        <v>120</v>
      </c>
      <c r="E3" t="s">
        <v>125</v>
      </c>
      <c r="F3" s="97" t="s">
        <v>121</v>
      </c>
      <c r="G3" s="97" t="s">
        <v>123</v>
      </c>
      <c r="H3" s="97" t="s">
        <v>124</v>
      </c>
      <c r="I3" t="s">
        <v>122</v>
      </c>
    </row>
    <row r="4" spans="2:10" x14ac:dyDescent="0.25">
      <c r="C4" s="96">
        <v>43101</v>
      </c>
      <c r="D4" s="96"/>
      <c r="E4" s="96" t="s">
        <v>126</v>
      </c>
      <c r="F4" s="97">
        <v>999859</v>
      </c>
      <c r="G4" s="97">
        <f>C5-C4</f>
        <v>70</v>
      </c>
      <c r="H4" s="97">
        <v>270</v>
      </c>
      <c r="I4" s="100">
        <f>G4/H4</f>
        <v>0.25925925925925924</v>
      </c>
      <c r="J4" s="98">
        <f>F4*I4</f>
        <v>259222.70370370368</v>
      </c>
    </row>
    <row r="5" spans="2:10" x14ac:dyDescent="0.25">
      <c r="C5" s="96">
        <v>43171</v>
      </c>
      <c r="D5" s="96"/>
      <c r="E5" s="96" t="s">
        <v>127</v>
      </c>
      <c r="F5" s="97">
        <v>1007889</v>
      </c>
      <c r="G5" s="97">
        <f>H5-G4</f>
        <v>200</v>
      </c>
      <c r="H5" s="97">
        <v>270</v>
      </c>
      <c r="I5" s="100">
        <f t="shared" ref="I5" si="0">G5/H5</f>
        <v>0.7407407407407407</v>
      </c>
      <c r="J5" s="98">
        <f t="shared" ref="J5" si="1">F5*I5</f>
        <v>746584.44444444438</v>
      </c>
    </row>
    <row r="7" spans="2:10" x14ac:dyDescent="0.25">
      <c r="J7" s="98">
        <f>SUM(J4:J6)</f>
        <v>1005807.1481481481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3"/>
  <sheetViews>
    <sheetView tabSelected="1" topLeftCell="A13" workbookViewId="0">
      <selection activeCell="G39" sqref="G39"/>
    </sheetView>
  </sheetViews>
  <sheetFormatPr defaultRowHeight="15" x14ac:dyDescent="0.25"/>
  <cols>
    <col min="1" max="1" width="40.7109375" customWidth="1"/>
    <col min="2" max="2" width="9.42578125" bestFit="1" customWidth="1"/>
    <col min="3" max="4" width="15.140625" customWidth="1"/>
    <col min="5" max="5" width="16" customWidth="1"/>
    <col min="6" max="6" width="14.28515625" customWidth="1"/>
    <col min="7" max="7" width="10.28515625" bestFit="1" customWidth="1"/>
    <col min="8" max="8" width="13.7109375" customWidth="1"/>
    <col min="9" max="9" width="9.5703125" bestFit="1" customWidth="1"/>
    <col min="10" max="10" width="11" bestFit="1" customWidth="1"/>
    <col min="11" max="11" width="9.42578125" bestFit="1" customWidth="1"/>
    <col min="12" max="12" width="10.28515625" bestFit="1" customWidth="1"/>
    <col min="13" max="13" width="9.42578125" bestFit="1" customWidth="1"/>
  </cols>
  <sheetData>
    <row r="1" spans="1:11" x14ac:dyDescent="0.25">
      <c r="A1" s="42" t="s">
        <v>105</v>
      </c>
    </row>
    <row r="2" spans="1:11" ht="15.75" thickBot="1" x14ac:dyDescent="0.3">
      <c r="A2" s="58"/>
      <c r="B2" s="1"/>
      <c r="C2" s="1"/>
      <c r="D2" s="1"/>
      <c r="E2" s="1"/>
      <c r="F2" s="1"/>
      <c r="G2" s="1"/>
      <c r="H2" s="1"/>
      <c r="I2" s="1"/>
    </row>
    <row r="3" spans="1:11" ht="15.75" thickBot="1" x14ac:dyDescent="0.3">
      <c r="A3" s="58"/>
      <c r="B3" s="1"/>
      <c r="C3" s="1"/>
      <c r="D3" s="1"/>
      <c r="E3" s="1"/>
      <c r="F3" s="1"/>
      <c r="G3" s="1"/>
      <c r="H3" s="1"/>
      <c r="I3" s="1"/>
    </row>
    <row r="4" spans="1:11" ht="15" customHeight="1" x14ac:dyDescent="0.25">
      <c r="A4" s="135" t="s">
        <v>0</v>
      </c>
      <c r="B4" s="138" t="s">
        <v>1</v>
      </c>
      <c r="C4" s="138" t="s">
        <v>24</v>
      </c>
      <c r="D4" s="138" t="s">
        <v>62</v>
      </c>
      <c r="E4" s="138" t="s">
        <v>26</v>
      </c>
      <c r="F4" s="138" t="s">
        <v>25</v>
      </c>
      <c r="G4" s="138" t="s">
        <v>63</v>
      </c>
      <c r="H4" s="138" t="s">
        <v>28</v>
      </c>
      <c r="I4" s="138" t="s">
        <v>64</v>
      </c>
    </row>
    <row r="5" spans="1:11" x14ac:dyDescent="0.25">
      <c r="A5" s="136"/>
      <c r="B5" s="139"/>
      <c r="C5" s="139"/>
      <c r="D5" s="139"/>
      <c r="E5" s="139"/>
      <c r="F5" s="139"/>
      <c r="G5" s="139"/>
      <c r="H5" s="139"/>
      <c r="I5" s="139"/>
    </row>
    <row r="6" spans="1:11" ht="15.75" thickBot="1" x14ac:dyDescent="0.3">
      <c r="A6" s="137"/>
      <c r="B6" s="128"/>
      <c r="C6" s="128"/>
      <c r="D6" s="128"/>
      <c r="E6" s="128"/>
      <c r="F6" s="128"/>
      <c r="G6" s="128"/>
      <c r="H6" s="128"/>
      <c r="I6" s="128"/>
    </row>
    <row r="7" spans="1:11" x14ac:dyDescent="0.25">
      <c r="A7" s="56" t="s">
        <v>140</v>
      </c>
      <c r="B7" s="77"/>
      <c r="C7" s="78">
        <v>15716376</v>
      </c>
      <c r="D7" s="78"/>
      <c r="E7" s="78">
        <v>-12109435</v>
      </c>
      <c r="F7" s="78">
        <v>-3312497</v>
      </c>
      <c r="G7" s="78">
        <f>SUM(C7:F7)</f>
        <v>294444</v>
      </c>
      <c r="H7" s="78">
        <v>5465925</v>
      </c>
      <c r="I7" s="78">
        <f>G7+H7</f>
        <v>5760369</v>
      </c>
      <c r="K7" s="79">
        <f>H7+G7-I7</f>
        <v>0</v>
      </c>
    </row>
    <row r="8" spans="1:11" x14ac:dyDescent="0.25">
      <c r="A8" s="54"/>
      <c r="B8" s="80"/>
      <c r="C8" s="81"/>
      <c r="D8" s="81"/>
      <c r="E8" s="81"/>
      <c r="F8" s="81"/>
      <c r="G8" s="81"/>
      <c r="H8" s="78"/>
      <c r="I8" s="81"/>
      <c r="J8" s="79"/>
      <c r="K8" s="79">
        <f t="shared" ref="K8:K16" si="0">H8+G8-I8</f>
        <v>0</v>
      </c>
    </row>
    <row r="9" spans="1:11" x14ac:dyDescent="0.25">
      <c r="A9" s="57" t="s">
        <v>65</v>
      </c>
      <c r="B9" s="82"/>
      <c r="C9" s="83"/>
      <c r="D9" s="83"/>
      <c r="E9" s="43">
        <f>Ф2!D30-H9</f>
        <v>-2698175.8273400003</v>
      </c>
      <c r="F9" s="43"/>
      <c r="G9" s="43">
        <f>E9</f>
        <v>-2698175.8273400003</v>
      </c>
      <c r="H9" s="69">
        <v>-1920531</v>
      </c>
      <c r="I9" s="43">
        <f>H9+G9</f>
        <v>-4618706.8273400003</v>
      </c>
      <c r="J9" s="79">
        <f>I9-Ф2!D52</f>
        <v>0</v>
      </c>
      <c r="K9" s="79">
        <f t="shared" si="0"/>
        <v>0</v>
      </c>
    </row>
    <row r="10" spans="1:11" x14ac:dyDescent="0.25">
      <c r="A10" s="56"/>
      <c r="B10" s="81"/>
      <c r="C10" s="81"/>
      <c r="D10" s="81"/>
      <c r="E10" s="81"/>
      <c r="F10" s="81"/>
      <c r="G10" s="81"/>
      <c r="H10" s="78"/>
      <c r="I10" s="81"/>
      <c r="J10" s="79"/>
      <c r="K10" s="79">
        <f t="shared" si="0"/>
        <v>0</v>
      </c>
    </row>
    <row r="11" spans="1:11" ht="15.75" thickBot="1" x14ac:dyDescent="0.3">
      <c r="A11" s="60" t="s">
        <v>111</v>
      </c>
      <c r="B11" s="84"/>
      <c r="C11" s="85"/>
      <c r="D11" s="85"/>
      <c r="E11" s="71">
        <f>SUM(E9:E10)</f>
        <v>-2698175.8273400003</v>
      </c>
      <c r="F11" s="71">
        <f t="shared" ref="F11:I11" si="1">SUM(F9:F10)</f>
        <v>0</v>
      </c>
      <c r="G11" s="71">
        <f t="shared" si="1"/>
        <v>-2698175.8273400003</v>
      </c>
      <c r="H11" s="71">
        <f t="shared" si="1"/>
        <v>-1920531</v>
      </c>
      <c r="I11" s="71">
        <f t="shared" si="1"/>
        <v>-4618706.8273400003</v>
      </c>
      <c r="J11" s="79"/>
      <c r="K11" s="79">
        <f t="shared" si="0"/>
        <v>0</v>
      </c>
    </row>
    <row r="12" spans="1:11" x14ac:dyDescent="0.25">
      <c r="A12" s="57"/>
      <c r="B12" s="86"/>
      <c r="C12" s="87"/>
      <c r="D12" s="87"/>
      <c r="E12" s="87"/>
      <c r="F12" s="87"/>
      <c r="G12" s="87"/>
      <c r="H12" s="78"/>
      <c r="I12" s="87"/>
      <c r="J12" s="79"/>
      <c r="K12" s="79">
        <f t="shared" si="0"/>
        <v>0</v>
      </c>
    </row>
    <row r="13" spans="1:11" x14ac:dyDescent="0.25">
      <c r="A13" s="57"/>
      <c r="B13" s="80"/>
      <c r="C13" s="81"/>
      <c r="D13" s="81"/>
      <c r="E13" s="81"/>
      <c r="F13" s="43">
        <v>0</v>
      </c>
      <c r="G13" s="43">
        <v>0</v>
      </c>
      <c r="H13" s="78"/>
      <c r="I13" s="45">
        <v>0</v>
      </c>
      <c r="J13" s="79"/>
      <c r="K13" s="79">
        <f t="shared" si="0"/>
        <v>0</v>
      </c>
    </row>
    <row r="14" spans="1:11" x14ac:dyDescent="0.25">
      <c r="A14" s="57" t="s">
        <v>66</v>
      </c>
      <c r="B14" s="88"/>
      <c r="C14" s="81"/>
      <c r="D14" s="81"/>
      <c r="E14" s="81"/>
      <c r="F14" s="81"/>
      <c r="G14" s="82">
        <f>SUM(C14:F14)</f>
        <v>0</v>
      </c>
      <c r="H14" s="87">
        <v>0</v>
      </c>
      <c r="I14" s="45">
        <f>G14+H14</f>
        <v>0</v>
      </c>
      <c r="J14" s="79"/>
      <c r="K14" s="79">
        <f t="shared" si="0"/>
        <v>0</v>
      </c>
    </row>
    <row r="15" spans="1:11" x14ac:dyDescent="0.25">
      <c r="A15" s="57"/>
      <c r="B15" s="88"/>
      <c r="C15" s="82"/>
      <c r="D15" s="82"/>
      <c r="E15" s="82"/>
      <c r="F15" s="82"/>
      <c r="G15" s="82"/>
      <c r="H15" s="78"/>
      <c r="I15" s="82"/>
      <c r="J15" s="79"/>
      <c r="K15" s="79">
        <f t="shared" si="0"/>
        <v>0</v>
      </c>
    </row>
    <row r="16" spans="1:11" ht="15.75" thickBot="1" x14ac:dyDescent="0.3">
      <c r="A16" s="24" t="s">
        <v>148</v>
      </c>
      <c r="B16" s="89"/>
      <c r="C16" s="90">
        <f>C11+C7</f>
        <v>15716376</v>
      </c>
      <c r="D16" s="90">
        <f>D11+D7+D14</f>
        <v>0</v>
      </c>
      <c r="E16" s="90">
        <f>E11+E7</f>
        <v>-14807610.827339999</v>
      </c>
      <c r="F16" s="90">
        <f>F11+F7</f>
        <v>-3312497</v>
      </c>
      <c r="G16" s="90">
        <f>G11+G7</f>
        <v>-2403731.8273400003</v>
      </c>
      <c r="H16" s="90">
        <f>H11+H7</f>
        <v>3545394</v>
      </c>
      <c r="I16" s="90">
        <f>I11+I7+I14</f>
        <v>1141662.1726599997</v>
      </c>
      <c r="J16" s="79"/>
      <c r="K16" s="79">
        <f t="shared" si="0"/>
        <v>0</v>
      </c>
    </row>
    <row r="17" spans="1:12" x14ac:dyDescent="0.25">
      <c r="A17" s="56"/>
      <c r="B17" s="86"/>
      <c r="C17" s="78"/>
      <c r="D17" s="78"/>
      <c r="E17" s="78"/>
      <c r="F17" s="78"/>
      <c r="G17" s="78"/>
      <c r="H17" s="78"/>
      <c r="I17" s="78"/>
      <c r="J17" s="79"/>
      <c r="K17" s="79"/>
    </row>
    <row r="18" spans="1:12" x14ac:dyDescent="0.25">
      <c r="A18" s="56"/>
      <c r="B18" s="86"/>
      <c r="C18" s="78"/>
      <c r="D18" s="78"/>
      <c r="E18" s="78"/>
      <c r="F18" s="78"/>
      <c r="G18" s="78"/>
      <c r="H18" s="78"/>
      <c r="I18" s="78"/>
      <c r="J18" s="79"/>
      <c r="K18" s="79"/>
    </row>
    <row r="19" spans="1:12" x14ac:dyDescent="0.25">
      <c r="A19" s="56"/>
      <c r="B19" s="86"/>
      <c r="C19" s="78"/>
      <c r="D19" s="78"/>
      <c r="E19" s="78"/>
      <c r="F19" s="78"/>
      <c r="G19" s="78"/>
      <c r="H19" s="78"/>
      <c r="I19" s="78"/>
      <c r="J19" s="79"/>
      <c r="K19" s="79"/>
    </row>
    <row r="20" spans="1:12" x14ac:dyDescent="0.25">
      <c r="A20" s="56"/>
      <c r="B20" s="86"/>
      <c r="C20" s="78"/>
      <c r="D20" s="78"/>
      <c r="E20" s="78"/>
      <c r="F20" s="78"/>
      <c r="G20" s="78"/>
      <c r="H20" s="78"/>
      <c r="I20" s="78"/>
      <c r="J20" s="79"/>
      <c r="K20" s="79"/>
    </row>
    <row r="21" spans="1:12" x14ac:dyDescent="0.25">
      <c r="A21" s="56"/>
      <c r="B21" s="86"/>
      <c r="C21" s="78"/>
      <c r="D21" s="78"/>
      <c r="E21" s="78"/>
      <c r="F21" s="78"/>
      <c r="G21" s="78"/>
      <c r="H21" s="78"/>
      <c r="I21" s="78"/>
      <c r="J21" s="79"/>
      <c r="K21" s="79"/>
    </row>
    <row r="22" spans="1:12" x14ac:dyDescent="0.25">
      <c r="A22" s="56"/>
      <c r="B22" s="86"/>
      <c r="C22" s="78"/>
      <c r="D22" s="78"/>
      <c r="E22" s="78"/>
      <c r="F22" s="78"/>
      <c r="G22" s="78"/>
      <c r="H22" s="78"/>
      <c r="I22" s="78"/>
      <c r="J22" s="79"/>
      <c r="K22" s="79"/>
    </row>
    <row r="23" spans="1:12" x14ac:dyDescent="0.25">
      <c r="A23" s="56"/>
      <c r="B23" s="86"/>
      <c r="C23" s="78"/>
      <c r="D23" s="78"/>
      <c r="E23" s="78"/>
      <c r="F23" s="78"/>
      <c r="G23" s="78"/>
      <c r="H23" s="78"/>
      <c r="I23" s="78"/>
      <c r="J23" s="79"/>
      <c r="K23" s="79"/>
    </row>
    <row r="24" spans="1:12" x14ac:dyDescent="0.25">
      <c r="A24" s="57"/>
      <c r="B24" s="88"/>
      <c r="C24" s="53">
        <f>Ф1!D46-C25</f>
        <v>0</v>
      </c>
      <c r="D24" s="82"/>
      <c r="E24" s="82">
        <f>Ф1!D48-E25</f>
        <v>0</v>
      </c>
      <c r="F24" s="82">
        <f>Ф1!D47-F25</f>
        <v>0</v>
      </c>
      <c r="G24" s="82">
        <f>Ф1!D50-G25</f>
        <v>0</v>
      </c>
      <c r="H24" s="78"/>
      <c r="I24" s="82"/>
      <c r="J24" s="79"/>
      <c r="K24" s="79"/>
    </row>
    <row r="25" spans="1:12" x14ac:dyDescent="0.25">
      <c r="A25" s="56" t="s">
        <v>141</v>
      </c>
      <c r="B25" s="77"/>
      <c r="C25" s="78">
        <v>20753586</v>
      </c>
      <c r="D25" s="78"/>
      <c r="E25" s="45">
        <f>Ф1!D48</f>
        <v>-16155900</v>
      </c>
      <c r="F25" s="45">
        <f>Ф1!D47</f>
        <v>1058765</v>
      </c>
      <c r="G25" s="45">
        <f>SUM(C25:F25)</f>
        <v>5656451</v>
      </c>
      <c r="H25" s="45">
        <f>Ф1!D52</f>
        <v>8863302</v>
      </c>
      <c r="I25" s="78">
        <f>G25+H25</f>
        <v>14519753</v>
      </c>
      <c r="J25" s="79">
        <f>Ф1!D55-I25</f>
        <v>0</v>
      </c>
      <c r="K25" s="79"/>
      <c r="L25" s="79">
        <f>SUM(C25:F25)-G25</f>
        <v>0</v>
      </c>
    </row>
    <row r="26" spans="1:12" x14ac:dyDescent="0.25">
      <c r="A26" s="57"/>
      <c r="B26" s="88"/>
      <c r="C26" s="82"/>
      <c r="D26" s="82"/>
      <c r="E26" s="82"/>
      <c r="F26" s="82"/>
      <c r="G26" s="82"/>
      <c r="H26" s="82"/>
      <c r="I26" s="86"/>
      <c r="J26" s="79"/>
      <c r="K26" s="79"/>
      <c r="L26" s="79">
        <f t="shared" ref="L26:L34" si="2">SUM(C26:F26)-G26</f>
        <v>0</v>
      </c>
    </row>
    <row r="27" spans="1:12" x14ac:dyDescent="0.25">
      <c r="A27" s="57" t="s">
        <v>65</v>
      </c>
      <c r="B27" s="82"/>
      <c r="C27" s="83"/>
      <c r="D27" s="83"/>
      <c r="E27" s="43">
        <f>Ф2!C40</f>
        <v>-85460.295689999126</v>
      </c>
      <c r="F27" s="43"/>
      <c r="G27" s="43">
        <f>E27</f>
        <v>-85460.295689999126</v>
      </c>
      <c r="H27" s="43">
        <f>Ф2!C49</f>
        <v>71126</v>
      </c>
      <c r="I27" s="45">
        <f>H27+G27</f>
        <v>-14334.295689999126</v>
      </c>
      <c r="J27" s="79">
        <f>Ф2!C30-I27</f>
        <v>0</v>
      </c>
      <c r="K27" s="79"/>
      <c r="L27" s="79">
        <f t="shared" si="2"/>
        <v>0</v>
      </c>
    </row>
    <row r="28" spans="1:12" x14ac:dyDescent="0.25">
      <c r="A28" s="61"/>
      <c r="B28" s="91"/>
      <c r="C28" s="91"/>
      <c r="D28" s="91"/>
      <c r="E28" s="91"/>
      <c r="F28" s="91"/>
      <c r="G28" s="91"/>
      <c r="H28" s="92"/>
      <c r="I28" s="93"/>
      <c r="J28" s="79"/>
      <c r="K28" s="79"/>
      <c r="L28" s="79">
        <f t="shared" si="2"/>
        <v>0</v>
      </c>
    </row>
    <row r="29" spans="1:12" ht="15.75" thickBot="1" x14ac:dyDescent="0.3">
      <c r="A29" s="60" t="s">
        <v>111</v>
      </c>
      <c r="B29" s="94"/>
      <c r="C29" s="85"/>
      <c r="D29" s="85"/>
      <c r="E29" s="71">
        <f>E27</f>
        <v>-85460.295689999126</v>
      </c>
      <c r="F29" s="71">
        <f t="shared" ref="F29:I29" si="3">F27</f>
        <v>0</v>
      </c>
      <c r="G29" s="71">
        <f t="shared" si="3"/>
        <v>-85460.295689999126</v>
      </c>
      <c r="H29" s="71">
        <f t="shared" si="3"/>
        <v>71126</v>
      </c>
      <c r="I29" s="71">
        <f t="shared" si="3"/>
        <v>-14334.295689999126</v>
      </c>
      <c r="J29" s="79"/>
      <c r="K29" s="79"/>
      <c r="L29" s="79">
        <f t="shared" si="2"/>
        <v>0</v>
      </c>
    </row>
    <row r="30" spans="1:12" x14ac:dyDescent="0.25">
      <c r="A30" s="56"/>
      <c r="B30" s="80"/>
      <c r="C30" s="81"/>
      <c r="D30" s="81"/>
      <c r="E30" s="81"/>
      <c r="F30" s="81"/>
      <c r="G30" s="81"/>
      <c r="H30" s="82"/>
      <c r="I30" s="78"/>
      <c r="J30" s="79"/>
      <c r="K30" s="79"/>
      <c r="L30" s="79">
        <f t="shared" si="2"/>
        <v>0</v>
      </c>
    </row>
    <row r="31" spans="1:12" x14ac:dyDescent="0.25">
      <c r="A31" s="57" t="s">
        <v>66</v>
      </c>
      <c r="B31" s="88">
        <v>16</v>
      </c>
      <c r="C31" s="83"/>
      <c r="D31" s="83"/>
      <c r="E31" s="83"/>
      <c r="F31" s="83"/>
      <c r="G31" s="83"/>
      <c r="H31" s="83"/>
      <c r="I31" s="45">
        <f>H31+G31</f>
        <v>0</v>
      </c>
      <c r="J31" s="79"/>
      <c r="K31" s="79"/>
      <c r="L31" s="79">
        <f t="shared" si="2"/>
        <v>0</v>
      </c>
    </row>
    <row r="32" spans="1:12" x14ac:dyDescent="0.25">
      <c r="A32" s="123" t="s">
        <v>149</v>
      </c>
      <c r="B32" s="88"/>
      <c r="C32" s="83"/>
      <c r="D32" s="83"/>
      <c r="E32" s="83">
        <v>1686833.2</v>
      </c>
      <c r="F32" s="83"/>
      <c r="G32" s="82">
        <f>E32</f>
        <v>1686833.2</v>
      </c>
      <c r="H32" s="83">
        <f>-E32</f>
        <v>-1686833.2</v>
      </c>
      <c r="I32" s="45">
        <f>H32+G32</f>
        <v>0</v>
      </c>
      <c r="J32" s="79"/>
      <c r="K32" s="79"/>
      <c r="L32" s="79">
        <f t="shared" si="2"/>
        <v>0</v>
      </c>
    </row>
    <row r="33" spans="1:12" x14ac:dyDescent="0.25">
      <c r="A33" s="57" t="s">
        <v>137</v>
      </c>
      <c r="B33" s="88"/>
      <c r="C33" s="82"/>
      <c r="D33" s="82"/>
      <c r="E33" s="82"/>
      <c r="F33" s="82">
        <v>0</v>
      </c>
      <c r="G33" s="82">
        <f>F33</f>
        <v>0</v>
      </c>
      <c r="H33" s="82"/>
      <c r="I33" s="45">
        <f>H33+G33</f>
        <v>0</v>
      </c>
      <c r="J33" s="79"/>
      <c r="K33" s="79"/>
      <c r="L33" s="79">
        <f t="shared" si="2"/>
        <v>0</v>
      </c>
    </row>
    <row r="34" spans="1:12" ht="15.75" thickBot="1" x14ac:dyDescent="0.3">
      <c r="A34" s="24" t="s">
        <v>150</v>
      </c>
      <c r="B34" s="95"/>
      <c r="C34" s="90">
        <f>C25</f>
        <v>20753586</v>
      </c>
      <c r="D34" s="90"/>
      <c r="E34" s="72">
        <f>E29+E25+E32</f>
        <v>-14554527.095690001</v>
      </c>
      <c r="F34" s="72">
        <f>F29+F25+F33</f>
        <v>1058765</v>
      </c>
      <c r="G34" s="72">
        <f>G29+G25+G33+G32</f>
        <v>7257823.9043100011</v>
      </c>
      <c r="H34" s="72">
        <f>H29+H25+H32</f>
        <v>7247594.7999999998</v>
      </c>
      <c r="I34" s="72">
        <f>I29+I25+I31+I33</f>
        <v>14505418.70431</v>
      </c>
      <c r="J34" s="79">
        <f>Ф1!C55-I34</f>
        <v>0.29569000005722046</v>
      </c>
      <c r="K34" s="79"/>
      <c r="L34" s="79">
        <f t="shared" si="2"/>
        <v>0</v>
      </c>
    </row>
    <row r="35" spans="1:12" x14ac:dyDescent="0.25">
      <c r="B35" s="79"/>
      <c r="C35" s="79">
        <f>Ф1!C46-C34</f>
        <v>0</v>
      </c>
      <c r="D35" s="79"/>
      <c r="E35" s="79">
        <f>Ф1!C48-E34</f>
        <v>9.5690000802278519E-2</v>
      </c>
      <c r="F35" s="79">
        <f>Ф1!C47-F34</f>
        <v>0</v>
      </c>
      <c r="G35" s="79">
        <f>Ф1!C50-G34</f>
        <v>9.5689998939633369E-2</v>
      </c>
      <c r="H35" s="79">
        <f>Ф1!C52-H34</f>
        <v>0.20000000018626451</v>
      </c>
      <c r="I35" s="79"/>
      <c r="J35" s="79"/>
      <c r="K35" s="79"/>
    </row>
    <row r="36" spans="1:12" x14ac:dyDescent="0.25">
      <c r="B36" s="79"/>
      <c r="C36" s="79"/>
      <c r="D36" s="79"/>
      <c r="E36" s="79"/>
      <c r="F36" s="79"/>
      <c r="H36" s="79"/>
      <c r="I36" s="79"/>
      <c r="J36" s="79"/>
      <c r="K36" s="79"/>
    </row>
    <row r="37" spans="1:12" ht="15.75" thickBot="1" x14ac:dyDescent="0.3">
      <c r="A37" s="28"/>
      <c r="D37" s="79"/>
      <c r="E37" s="79"/>
    </row>
    <row r="38" spans="1:12" ht="21.75" customHeight="1" x14ac:dyDescent="0.25">
      <c r="A38" s="29" t="s">
        <v>129</v>
      </c>
      <c r="B38" s="124"/>
      <c r="D38" s="79"/>
      <c r="E38" s="79"/>
    </row>
    <row r="39" spans="1:12" ht="22.5" customHeight="1" x14ac:dyDescent="0.25">
      <c r="A39" s="101" t="s">
        <v>47</v>
      </c>
      <c r="B39" s="124"/>
      <c r="D39" s="79"/>
      <c r="E39" s="79"/>
    </row>
    <row r="40" spans="1:12" x14ac:dyDescent="0.25">
      <c r="D40" s="79"/>
      <c r="E40" s="79"/>
    </row>
    <row r="41" spans="1:12" ht="15.75" thickBot="1" x14ac:dyDescent="0.3"/>
    <row r="42" spans="1:12" x14ac:dyDescent="0.25">
      <c r="A42" s="29" t="s">
        <v>135</v>
      </c>
    </row>
    <row r="43" spans="1:12" x14ac:dyDescent="0.25">
      <c r="A43" s="113" t="s">
        <v>136</v>
      </c>
    </row>
  </sheetData>
  <mergeCells count="10">
    <mergeCell ref="F4:F6"/>
    <mergeCell ref="G4:G6"/>
    <mergeCell ref="I4:I6"/>
    <mergeCell ref="H4:H6"/>
    <mergeCell ref="B38:B39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9"/>
  <sheetViews>
    <sheetView topLeftCell="A55" workbookViewId="0">
      <selection activeCell="J23" sqref="J23"/>
    </sheetView>
  </sheetViews>
  <sheetFormatPr defaultColWidth="14.140625" defaultRowHeight="15" x14ac:dyDescent="0.25"/>
  <cols>
    <col min="1" max="1" width="45.5703125" customWidth="1"/>
    <col min="2" max="2" width="10.28515625" customWidth="1"/>
  </cols>
  <sheetData>
    <row r="1" spans="1:6" x14ac:dyDescent="0.25">
      <c r="A1" s="41" t="s">
        <v>106</v>
      </c>
    </row>
    <row r="2" spans="1:6" ht="22.5" x14ac:dyDescent="0.25">
      <c r="A2" s="132" t="s">
        <v>0</v>
      </c>
      <c r="B2" s="127" t="s">
        <v>1</v>
      </c>
      <c r="C2" s="116" t="s">
        <v>145</v>
      </c>
      <c r="D2" s="121" t="s">
        <v>145</v>
      </c>
      <c r="F2" s="40"/>
    </row>
    <row r="3" spans="1:6" ht="15.75" thickBot="1" x14ac:dyDescent="0.3">
      <c r="A3" s="133"/>
      <c r="B3" s="128"/>
      <c r="C3" s="117" t="s">
        <v>147</v>
      </c>
      <c r="D3" s="117" t="s">
        <v>146</v>
      </c>
      <c r="F3" s="40"/>
    </row>
    <row r="4" spans="1:6" x14ac:dyDescent="0.25">
      <c r="A4" s="6"/>
      <c r="B4" s="46"/>
      <c r="C4" s="36"/>
      <c r="D4" s="36"/>
      <c r="F4" s="40"/>
    </row>
    <row r="5" spans="1:6" x14ac:dyDescent="0.25">
      <c r="A5" s="52" t="s">
        <v>67</v>
      </c>
      <c r="B5" s="46"/>
      <c r="C5" s="34"/>
      <c r="D5" s="34"/>
    </row>
    <row r="6" spans="1:6" x14ac:dyDescent="0.25">
      <c r="A6" s="6" t="s">
        <v>68</v>
      </c>
      <c r="B6" s="46"/>
      <c r="C6" s="45">
        <f>Ф2!C25</f>
        <v>318193.1043100009</v>
      </c>
      <c r="D6" s="45">
        <f>Ф2!D25</f>
        <v>-4480576.3163400004</v>
      </c>
    </row>
    <row r="7" spans="1:6" x14ac:dyDescent="0.25">
      <c r="A7" s="6"/>
      <c r="B7" s="46"/>
      <c r="C7" s="17"/>
      <c r="D7" s="17"/>
    </row>
    <row r="8" spans="1:6" x14ac:dyDescent="0.25">
      <c r="A8" s="52" t="s">
        <v>69</v>
      </c>
      <c r="B8" s="46"/>
      <c r="C8" s="17"/>
      <c r="D8" s="17"/>
    </row>
    <row r="9" spans="1:6" x14ac:dyDescent="0.25">
      <c r="A9" s="6" t="s">
        <v>70</v>
      </c>
      <c r="B9" s="46" t="s">
        <v>71</v>
      </c>
      <c r="C9" s="43">
        <v>2381039</v>
      </c>
      <c r="D9" s="43">
        <v>2101096</v>
      </c>
    </row>
    <row r="10" spans="1:6" x14ac:dyDescent="0.25">
      <c r="A10" s="6" t="s">
        <v>72</v>
      </c>
      <c r="B10" s="46"/>
      <c r="C10" s="43">
        <v>0</v>
      </c>
      <c r="D10" s="43">
        <v>24507</v>
      </c>
    </row>
    <row r="11" spans="1:6" ht="22.5" x14ac:dyDescent="0.25">
      <c r="A11" s="6" t="s">
        <v>73</v>
      </c>
      <c r="B11" s="46"/>
      <c r="C11" s="43">
        <v>0</v>
      </c>
      <c r="D11" s="43">
        <v>0</v>
      </c>
    </row>
    <row r="12" spans="1:6" x14ac:dyDescent="0.25">
      <c r="A12" s="6" t="s">
        <v>74</v>
      </c>
      <c r="B12" s="46"/>
      <c r="C12" s="43">
        <v>-94695</v>
      </c>
      <c r="D12" s="43">
        <v>65332</v>
      </c>
    </row>
    <row r="13" spans="1:6" x14ac:dyDescent="0.25">
      <c r="A13" s="6" t="s">
        <v>75</v>
      </c>
      <c r="B13" s="46"/>
      <c r="C13" s="43">
        <v>0</v>
      </c>
      <c r="D13" s="43">
        <v>0</v>
      </c>
    </row>
    <row r="14" spans="1:6" x14ac:dyDescent="0.25">
      <c r="A14" s="6" t="s">
        <v>76</v>
      </c>
      <c r="B14" s="46">
        <v>25</v>
      </c>
      <c r="C14" s="43">
        <v>1834016</v>
      </c>
      <c r="D14" s="43">
        <v>1817241</v>
      </c>
    </row>
    <row r="15" spans="1:6" x14ac:dyDescent="0.25">
      <c r="A15" s="6" t="s">
        <v>56</v>
      </c>
      <c r="B15" s="46">
        <v>26</v>
      </c>
      <c r="C15" s="43">
        <v>-281374</v>
      </c>
      <c r="D15" s="43">
        <v>-62605</v>
      </c>
    </row>
    <row r="16" spans="1:6" ht="15.75" thickBot="1" x14ac:dyDescent="0.3">
      <c r="A16" s="11" t="s">
        <v>77</v>
      </c>
      <c r="B16" s="12"/>
      <c r="C16" s="62"/>
      <c r="D16" s="62">
        <v>0</v>
      </c>
    </row>
    <row r="17" spans="1:6" x14ac:dyDescent="0.25">
      <c r="A17" s="52"/>
      <c r="B17" s="46"/>
      <c r="C17" s="63"/>
      <c r="D17" s="34"/>
    </row>
    <row r="18" spans="1:6" ht="15" customHeight="1" x14ac:dyDescent="0.25">
      <c r="A18" s="134" t="s">
        <v>78</v>
      </c>
      <c r="B18" s="141"/>
      <c r="C18" s="140">
        <f>SUM(C6:C17)</f>
        <v>4157179.1043100003</v>
      </c>
      <c r="D18" s="140">
        <f>SUM(D6:D17)</f>
        <v>-535005.31634000037</v>
      </c>
    </row>
    <row r="19" spans="1:6" x14ac:dyDescent="0.25">
      <c r="A19" s="134"/>
      <c r="B19" s="141"/>
      <c r="C19" s="140"/>
      <c r="D19" s="140"/>
    </row>
    <row r="20" spans="1:6" x14ac:dyDescent="0.25">
      <c r="A20" s="52" t="s">
        <v>79</v>
      </c>
      <c r="B20" s="46"/>
      <c r="C20" s="36"/>
      <c r="D20" s="36"/>
    </row>
    <row r="21" spans="1:6" x14ac:dyDescent="0.25">
      <c r="A21" s="6" t="s">
        <v>13</v>
      </c>
      <c r="B21" s="46"/>
      <c r="C21" s="43">
        <v>373552</v>
      </c>
      <c r="D21" s="43">
        <v>-2345076</v>
      </c>
    </row>
    <row r="22" spans="1:6" x14ac:dyDescent="0.25">
      <c r="A22" s="6" t="s">
        <v>15</v>
      </c>
      <c r="B22" s="46"/>
      <c r="C22" s="43">
        <v>-6030234</v>
      </c>
      <c r="D22" s="43">
        <v>-2678740</v>
      </c>
    </row>
    <row r="23" spans="1:6" x14ac:dyDescent="0.25">
      <c r="A23" s="6" t="s">
        <v>80</v>
      </c>
      <c r="B23" s="46"/>
      <c r="C23" s="43">
        <v>102534</v>
      </c>
      <c r="D23" s="43">
        <v>417086</v>
      </c>
    </row>
    <row r="24" spans="1:6" ht="22.5" x14ac:dyDescent="0.25">
      <c r="A24" s="6" t="s">
        <v>81</v>
      </c>
      <c r="B24" s="46"/>
      <c r="C24" s="43">
        <v>871466</v>
      </c>
      <c r="D24" s="43">
        <v>1826537</v>
      </c>
      <c r="F24" s="114"/>
    </row>
    <row r="25" spans="1:6" x14ac:dyDescent="0.25">
      <c r="A25" s="6" t="s">
        <v>134</v>
      </c>
      <c r="B25" s="105"/>
      <c r="C25" s="43">
        <v>-726611</v>
      </c>
      <c r="D25" s="43">
        <v>-1707493</v>
      </c>
      <c r="F25" s="114"/>
    </row>
    <row r="26" spans="1:6" x14ac:dyDescent="0.25">
      <c r="A26" s="6" t="s">
        <v>18</v>
      </c>
      <c r="B26" s="46"/>
      <c r="C26" s="43">
        <v>5954135</v>
      </c>
      <c r="D26" s="43">
        <v>-186390</v>
      </c>
    </row>
    <row r="27" spans="1:6" x14ac:dyDescent="0.25">
      <c r="A27" s="52"/>
      <c r="B27" s="46"/>
      <c r="C27" s="43">
        <v>0</v>
      </c>
      <c r="D27" s="43">
        <v>0</v>
      </c>
    </row>
    <row r="28" spans="1:6" x14ac:dyDescent="0.25">
      <c r="A28" s="6"/>
      <c r="B28" s="46"/>
      <c r="C28" s="43">
        <v>0</v>
      </c>
      <c r="D28" s="43">
        <v>0</v>
      </c>
    </row>
    <row r="29" spans="1:6" ht="22.5" x14ac:dyDescent="0.25">
      <c r="A29" s="52" t="s">
        <v>82</v>
      </c>
      <c r="B29" s="46"/>
      <c r="C29" s="43">
        <v>0</v>
      </c>
      <c r="D29" s="43">
        <v>0</v>
      </c>
    </row>
    <row r="30" spans="1:6" x14ac:dyDescent="0.25">
      <c r="A30" s="6" t="s">
        <v>39</v>
      </c>
      <c r="B30" s="46"/>
      <c r="C30" s="43">
        <v>2674928</v>
      </c>
      <c r="D30" s="43">
        <v>3796402</v>
      </c>
    </row>
    <row r="31" spans="1:6" x14ac:dyDescent="0.25">
      <c r="A31" s="6" t="s">
        <v>83</v>
      </c>
      <c r="B31" s="46"/>
      <c r="C31" s="43">
        <v>-945375</v>
      </c>
      <c r="D31" s="43">
        <v>-62665</v>
      </c>
    </row>
    <row r="32" spans="1:6" x14ac:dyDescent="0.25">
      <c r="A32" s="6" t="s">
        <v>84</v>
      </c>
      <c r="B32" s="46"/>
      <c r="C32" s="43">
        <v>-448871</v>
      </c>
      <c r="D32" s="43">
        <v>-1213989</v>
      </c>
    </row>
    <row r="33" spans="1:4" ht="15.75" thickBot="1" x14ac:dyDescent="0.3">
      <c r="A33" s="11" t="s">
        <v>42</v>
      </c>
      <c r="B33" s="12"/>
      <c r="C33" s="44">
        <v>622765</v>
      </c>
      <c r="D33" s="44">
        <v>-498219</v>
      </c>
    </row>
    <row r="34" spans="1:4" ht="22.5" x14ac:dyDescent="0.25">
      <c r="A34" s="52" t="s">
        <v>85</v>
      </c>
      <c r="B34" s="46"/>
      <c r="C34" s="45">
        <f>SUM(C18:C33)</f>
        <v>6605468.1043100003</v>
      </c>
      <c r="D34" s="45">
        <f>SUM(D18:D33)</f>
        <v>-3187552.3163400004</v>
      </c>
    </row>
    <row r="35" spans="1:4" x14ac:dyDescent="0.25">
      <c r="A35" s="47"/>
      <c r="B35" s="46"/>
      <c r="C35" s="34"/>
      <c r="D35" s="34"/>
    </row>
    <row r="36" spans="1:4" x14ac:dyDescent="0.25">
      <c r="A36" s="47" t="s">
        <v>86</v>
      </c>
      <c r="B36" s="46"/>
      <c r="C36" s="43">
        <v>40678</v>
      </c>
      <c r="D36" s="43">
        <v>32125</v>
      </c>
    </row>
    <row r="37" spans="1:4" x14ac:dyDescent="0.25">
      <c r="A37" s="47" t="s">
        <v>87</v>
      </c>
      <c r="B37" s="46"/>
      <c r="C37" s="43">
        <v>-459871</v>
      </c>
      <c r="D37" s="43">
        <v>-66255</v>
      </c>
    </row>
    <row r="38" spans="1:4" ht="15.75" thickBot="1" x14ac:dyDescent="0.3">
      <c r="A38" s="35" t="s">
        <v>88</v>
      </c>
      <c r="B38" s="12">
        <v>17</v>
      </c>
      <c r="C38" s="44">
        <v>-2393558</v>
      </c>
      <c r="D38" s="44">
        <v>-178582</v>
      </c>
    </row>
    <row r="39" spans="1:4" ht="23.25" thickBot="1" x14ac:dyDescent="0.3">
      <c r="A39" s="25" t="s">
        <v>89</v>
      </c>
      <c r="B39" s="46"/>
      <c r="C39" s="45">
        <f>SUM(C34:C38)</f>
        <v>3792717.1043100003</v>
      </c>
      <c r="D39" s="45">
        <f>SUM(D34:D38)</f>
        <v>-3400264.3163400004</v>
      </c>
    </row>
    <row r="40" spans="1:4" x14ac:dyDescent="0.25">
      <c r="A40" s="37"/>
      <c r="B40" s="29"/>
      <c r="C40" s="64"/>
      <c r="D40" s="64"/>
    </row>
    <row r="41" spans="1:4" ht="22.5" x14ac:dyDescent="0.25">
      <c r="A41" s="52" t="s">
        <v>90</v>
      </c>
      <c r="B41" s="46"/>
      <c r="C41" s="17"/>
      <c r="D41" s="17"/>
    </row>
    <row r="42" spans="1:4" ht="33.75" x14ac:dyDescent="0.25">
      <c r="A42" s="6" t="s">
        <v>91</v>
      </c>
      <c r="B42" s="46"/>
      <c r="C42" s="43">
        <v>-462907</v>
      </c>
      <c r="D42" s="43">
        <v>-981985</v>
      </c>
    </row>
    <row r="43" spans="1:4" x14ac:dyDescent="0.25">
      <c r="A43" s="6" t="s">
        <v>92</v>
      </c>
      <c r="B43" s="46"/>
      <c r="C43" s="43">
        <v>-890124</v>
      </c>
      <c r="D43" s="43">
        <v>-1633074</v>
      </c>
    </row>
    <row r="44" spans="1:4" ht="33.75" x14ac:dyDescent="0.25">
      <c r="A44" s="6" t="s">
        <v>93</v>
      </c>
      <c r="B44" s="46"/>
      <c r="C44" s="43">
        <v>0</v>
      </c>
      <c r="D44" s="43">
        <v>0</v>
      </c>
    </row>
    <row r="45" spans="1:4" ht="15.75" thickBot="1" x14ac:dyDescent="0.3">
      <c r="A45" s="6" t="s">
        <v>94</v>
      </c>
      <c r="B45" s="46"/>
      <c r="C45" s="43">
        <v>0</v>
      </c>
      <c r="D45" s="43">
        <v>0</v>
      </c>
    </row>
    <row r="46" spans="1:4" x14ac:dyDescent="0.25">
      <c r="A46" s="38"/>
      <c r="B46" s="29"/>
      <c r="C46" s="65"/>
      <c r="D46" s="66"/>
    </row>
    <row r="47" spans="1:4" ht="22.5" x14ac:dyDescent="0.25">
      <c r="A47" s="52" t="s">
        <v>113</v>
      </c>
      <c r="B47" s="141"/>
      <c r="C47" s="140">
        <f>SUM(C42:C44)</f>
        <v>-1353031</v>
      </c>
      <c r="D47" s="140">
        <f>SUM(D42:D45)</f>
        <v>-2615059</v>
      </c>
    </row>
    <row r="48" spans="1:4" x14ac:dyDescent="0.25">
      <c r="A48" s="52" t="s">
        <v>114</v>
      </c>
      <c r="B48" s="141"/>
      <c r="C48" s="140"/>
      <c r="D48" s="140"/>
    </row>
    <row r="49" spans="1:4" ht="15.75" thickBot="1" x14ac:dyDescent="0.3">
      <c r="A49" s="11"/>
      <c r="B49" s="12"/>
      <c r="C49" s="35"/>
      <c r="D49" s="35"/>
    </row>
    <row r="50" spans="1:4" x14ac:dyDescent="0.25">
      <c r="A50" s="39"/>
    </row>
    <row r="51" spans="1:4" x14ac:dyDescent="0.25">
      <c r="A51" s="52" t="s">
        <v>95</v>
      </c>
      <c r="B51" s="46"/>
      <c r="C51" s="47"/>
      <c r="D51" s="47"/>
    </row>
    <row r="52" spans="1:4" x14ac:dyDescent="0.25">
      <c r="A52" s="6" t="s">
        <v>96</v>
      </c>
      <c r="B52" s="46">
        <v>17</v>
      </c>
      <c r="C52" s="43">
        <v>-4431049</v>
      </c>
      <c r="D52" s="43">
        <v>-1616802</v>
      </c>
    </row>
    <row r="53" spans="1:4" x14ac:dyDescent="0.25">
      <c r="A53" s="6" t="s">
        <v>97</v>
      </c>
      <c r="B53" s="46">
        <v>17</v>
      </c>
      <c r="C53" s="43">
        <v>2066455</v>
      </c>
      <c r="D53" s="43">
        <v>7732907</v>
      </c>
    </row>
    <row r="54" spans="1:4" x14ac:dyDescent="0.25">
      <c r="A54" s="47" t="s">
        <v>66</v>
      </c>
      <c r="B54" s="46">
        <v>16</v>
      </c>
      <c r="C54" s="43">
        <v>0</v>
      </c>
      <c r="D54" s="43">
        <v>0</v>
      </c>
    </row>
    <row r="55" spans="1:4" ht="22.5" x14ac:dyDescent="0.25">
      <c r="A55" s="47" t="s">
        <v>98</v>
      </c>
      <c r="B55" s="46"/>
      <c r="C55" s="43">
        <v>0</v>
      </c>
      <c r="D55" s="43">
        <v>0</v>
      </c>
    </row>
    <row r="56" spans="1:4" ht="15.75" thickBot="1" x14ac:dyDescent="0.3">
      <c r="A56" s="11"/>
      <c r="B56" s="12"/>
      <c r="C56" s="62"/>
      <c r="D56" s="62"/>
    </row>
    <row r="57" spans="1:4" x14ac:dyDescent="0.25">
      <c r="A57" s="52"/>
      <c r="B57" s="46"/>
      <c r="C57" s="68"/>
      <c r="D57" s="68"/>
    </row>
    <row r="58" spans="1:4" ht="22.5" x14ac:dyDescent="0.25">
      <c r="A58" s="52" t="s">
        <v>115</v>
      </c>
      <c r="B58" s="141"/>
      <c r="C58" s="131">
        <f>SUM(C52:C57)</f>
        <v>-2364594</v>
      </c>
      <c r="D58" s="131">
        <f>SUM(D52:D57)</f>
        <v>6116105</v>
      </c>
    </row>
    <row r="59" spans="1:4" x14ac:dyDescent="0.25">
      <c r="A59" s="52" t="s">
        <v>116</v>
      </c>
      <c r="B59" s="141"/>
      <c r="C59" s="131"/>
      <c r="D59" s="131"/>
    </row>
    <row r="60" spans="1:4" ht="15.75" thickBot="1" x14ac:dyDescent="0.3">
      <c r="A60" s="15"/>
      <c r="B60" s="12"/>
      <c r="C60" s="59"/>
      <c r="D60" s="59"/>
    </row>
    <row r="61" spans="1:4" x14ac:dyDescent="0.25">
      <c r="A61" s="52"/>
      <c r="B61" s="46"/>
      <c r="C61" s="68"/>
      <c r="D61" s="68"/>
    </row>
    <row r="62" spans="1:4" x14ac:dyDescent="0.25">
      <c r="A62" s="52" t="s">
        <v>99</v>
      </c>
      <c r="B62" s="46"/>
      <c r="C62" s="18">
        <f>C58+C47+C39</f>
        <v>75092.104310000315</v>
      </c>
      <c r="D62" s="75">
        <f>D58+D47+D39</f>
        <v>100781.68365999963</v>
      </c>
    </row>
    <row r="63" spans="1:4" x14ac:dyDescent="0.25">
      <c r="A63" s="6" t="s">
        <v>100</v>
      </c>
      <c r="B63" s="46"/>
      <c r="C63" s="43"/>
      <c r="D63" s="43">
        <v>0</v>
      </c>
    </row>
    <row r="64" spans="1:4" x14ac:dyDescent="0.25">
      <c r="A64" s="6"/>
      <c r="B64" s="46"/>
      <c r="C64" s="34"/>
      <c r="D64" s="43">
        <v>0</v>
      </c>
    </row>
    <row r="65" spans="1:5" x14ac:dyDescent="0.25">
      <c r="A65" s="47" t="s">
        <v>101</v>
      </c>
      <c r="B65" s="46"/>
      <c r="C65" s="67">
        <f>Ф1!D34</f>
        <v>1384877</v>
      </c>
      <c r="D65" s="43">
        <v>4590080</v>
      </c>
    </row>
    <row r="66" spans="1:5" x14ac:dyDescent="0.25">
      <c r="A66" s="69"/>
    </row>
    <row r="67" spans="1:5" ht="15.75" thickBot="1" x14ac:dyDescent="0.3">
      <c r="A67" s="11"/>
      <c r="B67" s="12"/>
      <c r="C67" s="35"/>
      <c r="D67" s="35"/>
    </row>
    <row r="68" spans="1:5" x14ac:dyDescent="0.25">
      <c r="A68" s="6"/>
      <c r="B68" s="46"/>
      <c r="C68" s="47"/>
      <c r="D68" s="47"/>
    </row>
    <row r="69" spans="1:5" ht="22.5" x14ac:dyDescent="0.25">
      <c r="A69" s="52" t="s">
        <v>102</v>
      </c>
      <c r="B69" s="48">
        <v>16</v>
      </c>
      <c r="C69" s="70">
        <f>SUM(C62:C65)</f>
        <v>1459969.1043100003</v>
      </c>
      <c r="D69" s="76">
        <f>SUM(D62:D65)</f>
        <v>4690861.6836599996</v>
      </c>
    </row>
    <row r="70" spans="1:5" ht="22.5" customHeight="1" thickBot="1" x14ac:dyDescent="0.3">
      <c r="A70" s="30"/>
      <c r="B70" s="51"/>
      <c r="C70" s="32"/>
      <c r="D70" s="32"/>
    </row>
    <row r="71" spans="1:5" ht="15.75" thickTop="1" x14ac:dyDescent="0.25">
      <c r="C71" s="115">
        <f>Ф1!C34-C69</f>
        <v>-0.10431000031530857</v>
      </c>
      <c r="D71" s="115">
        <f>4690862-D69</f>
        <v>0.31634000036865473</v>
      </c>
    </row>
    <row r="72" spans="1:5" x14ac:dyDescent="0.25">
      <c r="E72" s="53"/>
    </row>
    <row r="73" spans="1:5" ht="15.75" thickBot="1" x14ac:dyDescent="0.3"/>
    <row r="74" spans="1:5" ht="15" customHeight="1" x14ac:dyDescent="0.25">
      <c r="A74" s="29" t="s">
        <v>129</v>
      </c>
      <c r="B74" s="124"/>
    </row>
    <row r="75" spans="1:5" ht="15" customHeight="1" x14ac:dyDescent="0.25">
      <c r="A75" s="101" t="s">
        <v>47</v>
      </c>
      <c r="B75" s="124"/>
    </row>
    <row r="77" spans="1:5" ht="15.75" thickBot="1" x14ac:dyDescent="0.3"/>
    <row r="78" spans="1:5" x14ac:dyDescent="0.25">
      <c r="A78" s="29" t="s">
        <v>135</v>
      </c>
    </row>
    <row r="79" spans="1:5" x14ac:dyDescent="0.25">
      <c r="A79" s="113" t="s">
        <v>136</v>
      </c>
    </row>
  </sheetData>
  <mergeCells count="13">
    <mergeCell ref="B74:B75"/>
    <mergeCell ref="A2:A3"/>
    <mergeCell ref="B2:B3"/>
    <mergeCell ref="A18:A19"/>
    <mergeCell ref="B18:B19"/>
    <mergeCell ref="B58:B59"/>
    <mergeCell ref="C58:C59"/>
    <mergeCell ref="D58:D59"/>
    <mergeCell ref="C18:C19"/>
    <mergeCell ref="D18:D19"/>
    <mergeCell ref="B47:B48"/>
    <mergeCell ref="C47:C48"/>
    <mergeCell ref="D47:D48"/>
  </mergeCells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DE6080-E0D8-4A1E-BFD7-5F1F27C1FA79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Ф1</vt:lpstr>
      <vt:lpstr>Ф2</vt:lpstr>
      <vt:lpstr>Лист1</vt:lpstr>
      <vt:lpstr>Ф4</vt:lpstr>
      <vt:lpstr>Ф3</vt:lpstr>
      <vt:lpstr>Ф1!_Hlk144731180</vt:lpstr>
      <vt:lpstr>Ф1!_Toc414363594</vt:lpstr>
      <vt:lpstr>Ф1!OLE_LINK2</vt:lpstr>
      <vt:lpstr>Ф1!OLE_LINK55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Шмидт Ольга Иосифовна</dc:creator>
  <cp:lastModifiedBy>Ольга Галочкина </cp:lastModifiedBy>
  <cp:lastPrinted>2019-05-17T04:08:14Z</cp:lastPrinted>
  <dcterms:created xsi:type="dcterms:W3CDTF">2018-08-14T10:01:39Z</dcterms:created>
  <dcterms:modified xsi:type="dcterms:W3CDTF">2020-08-13T12:20:17Z</dcterms:modified>
</cp:coreProperties>
</file>