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int resourses\ФО\2021г\2 квартал 2021 года\"/>
    </mc:Choice>
  </mc:AlternateContent>
  <xr:revisionPtr revIDLastSave="0" documentId="13_ncr:1_{6DAF161E-4AE8-4FDF-A8FA-0315797AB7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Лист1" sheetId="5" state="hidden" r:id="rId3"/>
    <sheet name="Ф3" sheetId="4" r:id="rId4"/>
    <sheet name="Ф4" sheetId="3" r:id="rId5"/>
  </sheets>
  <definedNames>
    <definedName name="_Hlk144731180" localSheetId="0">Ф1!$A$95</definedName>
    <definedName name="_Toc414363594" localSheetId="0">Ф2!$A$61</definedName>
    <definedName name="OLE_LINK2" localSheetId="0">Ф2!$A$48</definedName>
    <definedName name="OLE_LINK46" localSheetId="0">Ф3!#REF!</definedName>
    <definedName name="OLE_LINK55" localSheetId="0">Ф1!$A$6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D27" i="3"/>
  <c r="E9" i="3"/>
  <c r="G27" i="3" l="1"/>
  <c r="I27" i="3" s="1"/>
  <c r="E26" i="3"/>
  <c r="C26" i="3"/>
  <c r="H34" i="3"/>
  <c r="D51" i="1"/>
  <c r="D26" i="3" s="1"/>
  <c r="D36" i="3"/>
  <c r="D37" i="3" s="1"/>
  <c r="L27" i="3" l="1"/>
  <c r="G34" i="3"/>
  <c r="K17" i="3"/>
  <c r="K15" i="3"/>
  <c r="K14" i="3"/>
  <c r="K12" i="3"/>
  <c r="K10" i="3"/>
  <c r="C18" i="3"/>
  <c r="K9" i="3" l="1"/>
  <c r="I34" i="3"/>
  <c r="C36" i="3"/>
  <c r="D18" i="3"/>
  <c r="G35" i="3" l="1"/>
  <c r="I35" i="3" s="1"/>
  <c r="I33" i="3"/>
  <c r="G16" i="3" l="1"/>
  <c r="I16" i="3" l="1"/>
  <c r="K16" i="3" s="1"/>
  <c r="G4" i="5"/>
  <c r="I4" i="5" l="1"/>
  <c r="J4" i="5" s="1"/>
  <c r="G5" i="5"/>
  <c r="I5" i="5" s="1"/>
  <c r="J5" i="5" s="1"/>
  <c r="J7" i="5" s="1"/>
  <c r="F31" i="3"/>
  <c r="F36" i="3" s="1"/>
  <c r="H13" i="3"/>
  <c r="H18" i="3" s="1"/>
  <c r="F13" i="3"/>
  <c r="F18" i="3" s="1"/>
  <c r="D51" i="4"/>
  <c r="D62" i="4"/>
  <c r="D57" i="2"/>
  <c r="D13" i="2"/>
  <c r="D21" i="2" s="1"/>
  <c r="D28" i="2" s="1"/>
  <c r="D33" i="2" s="1"/>
  <c r="D38" i="2" s="1"/>
  <c r="D9" i="4" l="1"/>
  <c r="D21" i="4" s="1"/>
  <c r="E11" i="3"/>
  <c r="D44" i="2"/>
  <c r="D48" i="2" s="1"/>
  <c r="D56" i="2" s="1"/>
  <c r="D60" i="2" s="1"/>
  <c r="D37" i="4" l="1"/>
  <c r="D42" i="4" s="1"/>
  <c r="D66" i="4" s="1"/>
  <c r="D73" i="4" s="1"/>
  <c r="D75" i="4" s="1"/>
  <c r="D52" i="2"/>
  <c r="G11" i="3"/>
  <c r="E13" i="3"/>
  <c r="E18" i="3" s="1"/>
  <c r="D65" i="2"/>
  <c r="C69" i="4"/>
  <c r="I11" i="3" l="1"/>
  <c r="K11" i="3" s="1"/>
  <c r="G13" i="3"/>
  <c r="D55" i="1"/>
  <c r="D60" i="1" s="1"/>
  <c r="G18" i="3" l="1"/>
  <c r="I13" i="3"/>
  <c r="I18" i="3" s="1"/>
  <c r="J11" i="3"/>
  <c r="D74" i="1"/>
  <c r="K18" i="3" l="1"/>
  <c r="K13" i="3"/>
  <c r="D41" i="1" l="1"/>
  <c r="D85" i="1"/>
  <c r="D88" i="1" s="1"/>
  <c r="D91" i="1" s="1"/>
  <c r="D26" i="1"/>
  <c r="D45" i="1" l="1"/>
  <c r="D94" i="1" s="1"/>
  <c r="C57" i="2" l="1"/>
  <c r="H29" i="3" s="1"/>
  <c r="H31" i="3" l="1"/>
  <c r="H36" i="3" s="1"/>
  <c r="F37" i="3" l="1"/>
  <c r="C13" i="2"/>
  <c r="C74" i="1"/>
  <c r="C85" i="1" l="1"/>
  <c r="C88" i="1" s="1"/>
  <c r="C41" i="1"/>
  <c r="C26" i="1"/>
  <c r="C45" i="1" l="1"/>
  <c r="C21" i="2" l="1"/>
  <c r="C28" i="2" s="1"/>
  <c r="C9" i="4" l="1"/>
  <c r="C33" i="2"/>
  <c r="C38" i="2" l="1"/>
  <c r="C44" i="2" s="1"/>
  <c r="C52" i="2" l="1"/>
  <c r="C48" i="2"/>
  <c r="E29" i="3" l="1"/>
  <c r="C56" i="2"/>
  <c r="G29" i="3" l="1"/>
  <c r="E31" i="3"/>
  <c r="C65" i="2"/>
  <c r="C60" i="2"/>
  <c r="E36" i="3" l="1"/>
  <c r="G31" i="3"/>
  <c r="I29" i="3"/>
  <c r="G36" i="3" l="1"/>
  <c r="I31" i="3"/>
  <c r="I36" i="3" s="1"/>
  <c r="J29" i="3"/>
  <c r="E37" i="3" l="1"/>
  <c r="H37" i="3" l="1"/>
  <c r="C37" i="3" l="1"/>
  <c r="C55" i="1"/>
  <c r="C60" i="1" l="1"/>
  <c r="G37" i="3"/>
  <c r="J36" i="3" l="1"/>
  <c r="C91" i="1"/>
  <c r="C94" i="1" s="1"/>
  <c r="C51" i="4" l="1"/>
  <c r="C21" i="4" l="1"/>
  <c r="C62" i="4" l="1"/>
  <c r="C37" i="4"/>
  <c r="C42" i="4" s="1"/>
  <c r="C66" i="4" s="1"/>
  <c r="C73" i="4" s="1"/>
  <c r="C75" i="4" s="1"/>
</calcChain>
</file>

<file path=xl/sharedStrings.xml><?xml version="1.0" encoding="utf-8"?>
<sst xmlns="http://schemas.openxmlformats.org/spreadsheetml/2006/main" count="208" uniqueCount="159">
  <si>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</si>
  <si>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</si>
  <si>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</si>
  <si>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</si>
  <si>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</si>
  <si>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</si>
  <si>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</si>
  <si>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</si>
  <si>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</si>
  <si>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</si>
  <si>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</si>
  <si>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</si>
  <si>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</si>
  <si>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</si>
  <si>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 xml:space="preserve">Актив по вскрышным работам 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</si>
  <si>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</si>
  <si>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</si>
  <si>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</si>
  <si>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</si>
  <si>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Предоплата по налогам, помимо подоходного налога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</si>
  <si>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</si>
  <si>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</si>
  <si>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</si>
  <si>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</si>
  <si>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</si>
  <si>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</si>
  <si>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</si>
  <si>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</si>
  <si>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</si>
  <si>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</si>
  <si>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</si>
  <si>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</si>
  <si>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</si>
  <si>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</si>
  <si>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</si>
  <si>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</si>
  <si>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</si>
  <si>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</si>
  <si>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</si>
  <si>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</si>
  <si>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</si>
  <si>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</si>
  <si>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</si>
  <si>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</si>
  <si>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</si>
  <si>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</si>
  <si>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</si>
  <si>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</si>
  <si>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</si>
  <si>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</si>
  <si>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</si>
  <si>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</si>
  <si>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</si>
  <si>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</si>
  <si>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</si>
  <si>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</si>
  <si>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</si>
  <si>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</si>
  <si>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</si>
  <si>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</si>
  <si>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</si>
  <si>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</si>
  <si>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</si>
  <si>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</si>
  <si>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</si>
  <si>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</si>
  <si>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</si>
  <si>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Убыток до налогообложения</t>
  </si>
  <si>
    <t>Корректировки на:</t>
  </si>
  <si>
    <t>Износ и амортизацию</t>
  </si>
  <si>
    <t>Резерв по неиспользованным отпускам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</si>
  <si>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</si>
  <si>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</si>
  <si>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</si>
  <si>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</si>
  <si>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</si>
  <si>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</si>
  <si>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</si>
  <si>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</si>
  <si>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</si>
  <si>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</si>
  <si>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</si>
  <si>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</si>
  <si>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</si>
  <si>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</si>
  <si>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</si>
  <si>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</si>
  <si>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</si>
  <si>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</si>
  <si>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</si>
  <si>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>Приобретение активов по разведке и оценке</t>
  </si>
  <si>
    <t>Погашение обязательств по контракту на недропользование, перечисление на специальный счет по ликвидационному фонду</t>
  </si>
  <si>
    <t>Размещение депозита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</si>
  <si>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</si>
  <si>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</si>
  <si>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</si>
  <si>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</si>
  <si>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</si>
  <si>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</si>
  <si>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</si>
  <si>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</si>
  <si>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</si>
  <si>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</si>
  <si>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</si>
  <si>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</si>
  <si>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Убыток (доход)  от курсовой разницы, нетто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</si>
  <si>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</si>
  <si>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</si>
  <si>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</si>
  <si>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</si>
  <si>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</si>
  <si>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</si>
  <si>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</si>
  <si>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</si>
  <si>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</si>
  <si>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</si>
  <si>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</si>
  <si>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</si>
  <si>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</si>
  <si>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</si>
  <si>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</si>
  <si>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</si>
  <si>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</si>
  <si>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</si>
  <si>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</si>
  <si>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</si>
  <si>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Убыток на одну акцию (тенге)</t>
  </si>
  <si>
    <t xml:space="preserve">Долгосрочные займы выданные </t>
  </si>
  <si>
    <t>Займы выданные компаниям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</si>
  <si>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</si>
  <si>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</si>
  <si>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</si>
  <si>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</si>
  <si>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</si>
  <si>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Прочие операции с собственниками</t>
  </si>
  <si>
    <t>Инвестиционная недвижимость</t>
  </si>
  <si>
    <t>Нематериальные активы</t>
  </si>
  <si>
    <t>Обязательства, связанные с долгосрочными активами, предназначенными для продажи</t>
  </si>
  <si>
    <t>Списание доли НКА</t>
  </si>
  <si>
    <t>Инвестиции</t>
  </si>
  <si>
    <t>Найзабекова Света Мырзахановна</t>
  </si>
  <si>
    <t>Прекращенная деятельность:</t>
  </si>
  <si>
    <t>Прибыль (убыток) за год после налогообложения от прекращенной деятельности</t>
  </si>
  <si>
    <t>Остаток на 1 января 2020г.</t>
  </si>
  <si>
    <t xml:space="preserve">Остаток на 1 января 2021 г. </t>
  </si>
  <si>
    <t>Приобретение акций и долей участия</t>
  </si>
  <si>
    <t xml:space="preserve">6 месяцев, завершившихся </t>
  </si>
  <si>
    <t>30 июня 2021 г.</t>
  </si>
  <si>
    <t>30 июня 2020 г.</t>
  </si>
  <si>
    <t>30 июня  2021 года</t>
  </si>
  <si>
    <t>31 декабря 2020 года</t>
  </si>
  <si>
    <t>пересчитано</t>
  </si>
  <si>
    <t>Резерв по переоценке финансовых активов, имеющихся в наличии для продажи</t>
  </si>
  <si>
    <t>АО "Joint Resources"</t>
  </si>
  <si>
    <t>Остаток на 30 июня  2020 г.</t>
  </si>
  <si>
    <t xml:space="preserve">Остаток на  30 июня 2021 года </t>
  </si>
  <si>
    <t>Резерв по переоценке</t>
  </si>
  <si>
    <t>по состоянию на 30 июня 2021 года</t>
  </si>
  <si>
    <t>за период 6 месяцев, завершившихся 30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</si>
</sst>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  <numFmt numFmtId="167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3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/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167" fontId="3" fillId="0" borderId="0" xfId="1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left"/>
    </xf>
    <xf numFmtId="0" fontId="0" fillId="0" borderId="0" xfId="0" applyBorder="1"/>
    <xf numFmtId="0" fontId="18" fillId="0" borderId="1" xfId="0" applyFont="1" applyBorder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3"/>
  <sheetViews>
    <sheetView tabSelected="1" workbookViewId="0">
      <selection activeCell="I11" sqref="I11"/>
    </sheetView>
  </sheetViews>
  <sheetFormatPr defaultRowHeight="15" x14ac:dyDescent="0.25"/>
  <cols>
    <col min="1" max="1" width="50.85546875" customWidth="1"/>
    <col min="3" max="3" width="17.5703125" customWidth="1"/>
    <col min="4" max="4" width="18.7109375" customWidth="1"/>
    <col min="6" max="6" width="10.140625" bestFit="1" customWidth="1"/>
  </cols>
  <sheetData>
    <row r="1" spans="1:8" x14ac:dyDescent="0.25">
      <c r="A1" s="115" t="s">
        <v>101</v>
      </c>
    </row>
    <row r="2" spans="1:8" x14ac:dyDescent="0.25">
      <c r="A2" s="115" t="s">
        <v>157</v>
      </c>
    </row>
    <row r="3" spans="1:8" x14ac:dyDescent="0.25">
      <c r="A3" s="131" t="s">
        <v>153</v>
      </c>
      <c r="H3" s="40"/>
    </row>
    <row r="6" spans="1:8" x14ac:dyDescent="0.25">
      <c r="A6" s="136" t="s">
        <v>0</v>
      </c>
      <c r="B6" s="138" t="s">
        <v>1</v>
      </c>
      <c r="C6" s="140" t="s">
        <v>149</v>
      </c>
      <c r="D6" s="140" t="s">
        <v>150</v>
      </c>
    </row>
    <row r="7" spans="1:8" ht="15.75" thickBot="1" x14ac:dyDescent="0.3">
      <c r="A7" s="137"/>
      <c r="B7" s="139"/>
      <c r="C7" s="141"/>
      <c r="D7" s="141"/>
    </row>
    <row r="8" spans="1:8" x14ac:dyDescent="0.25">
      <c r="A8" s="6"/>
      <c r="B8" s="7"/>
      <c r="C8" s="45"/>
      <c r="D8" s="8"/>
    </row>
    <row r="9" spans="1:8" x14ac:dyDescent="0.25">
      <c r="A9" s="9" t="s">
        <v>2</v>
      </c>
      <c r="B9" s="7"/>
      <c r="C9" s="45"/>
      <c r="D9" s="8"/>
    </row>
    <row r="10" spans="1:8" x14ac:dyDescent="0.25">
      <c r="A10" s="9"/>
      <c r="B10" s="7"/>
      <c r="C10" s="45"/>
      <c r="D10" s="8"/>
    </row>
    <row r="11" spans="1:8" x14ac:dyDescent="0.25">
      <c r="A11" s="9" t="s">
        <v>3</v>
      </c>
      <c r="B11" s="7"/>
      <c r="C11" s="45"/>
      <c r="D11" s="8"/>
    </row>
    <row r="12" spans="1:8" hidden="1" x14ac:dyDescent="0.25">
      <c r="A12" s="6" t="s">
        <v>4</v>
      </c>
      <c r="B12" s="7">
        <v>5</v>
      </c>
      <c r="C12" s="10">
        <v>0</v>
      </c>
      <c r="D12" s="10">
        <v>0</v>
      </c>
    </row>
    <row r="13" spans="1:8" hidden="1" x14ac:dyDescent="0.25">
      <c r="A13" s="6" t="s">
        <v>5</v>
      </c>
      <c r="B13" s="7">
        <v>6</v>
      </c>
      <c r="C13" s="10">
        <v>0</v>
      </c>
      <c r="D13" s="10">
        <v>0</v>
      </c>
    </row>
    <row r="14" spans="1:8" hidden="1" x14ac:dyDescent="0.25">
      <c r="A14" s="6" t="s">
        <v>6</v>
      </c>
      <c r="B14" s="7">
        <v>7</v>
      </c>
      <c r="C14" s="10">
        <v>0</v>
      </c>
      <c r="D14" s="10">
        <v>0</v>
      </c>
    </row>
    <row r="15" spans="1:8" hidden="1" x14ac:dyDescent="0.25">
      <c r="A15" s="6" t="s">
        <v>135</v>
      </c>
      <c r="B15" s="114"/>
      <c r="C15" s="10">
        <v>0</v>
      </c>
      <c r="D15" s="10">
        <v>0</v>
      </c>
    </row>
    <row r="16" spans="1:8" hidden="1" x14ac:dyDescent="0.25">
      <c r="A16" s="6" t="s">
        <v>136</v>
      </c>
      <c r="B16" s="7">
        <v>8</v>
      </c>
      <c r="C16" s="10">
        <v>0</v>
      </c>
      <c r="D16" s="10">
        <v>0</v>
      </c>
    </row>
    <row r="17" spans="1:4" x14ac:dyDescent="0.25">
      <c r="A17" s="6" t="s">
        <v>139</v>
      </c>
      <c r="B17" s="118">
        <v>4</v>
      </c>
      <c r="C17" s="10">
        <v>0</v>
      </c>
      <c r="D17" s="10">
        <v>6653</v>
      </c>
    </row>
    <row r="18" spans="1:4" x14ac:dyDescent="0.25">
      <c r="A18" s="6" t="s">
        <v>110</v>
      </c>
      <c r="B18" s="7">
        <v>5</v>
      </c>
      <c r="C18" s="10">
        <v>268163985</v>
      </c>
      <c r="D18" s="10">
        <v>268152293</v>
      </c>
    </row>
    <row r="19" spans="1:4" hidden="1" x14ac:dyDescent="0.25">
      <c r="A19" s="6" t="s">
        <v>7</v>
      </c>
      <c r="B19" s="7"/>
      <c r="C19" s="10">
        <v>0</v>
      </c>
      <c r="D19" s="10">
        <v>0</v>
      </c>
    </row>
    <row r="20" spans="1:4" hidden="1" x14ac:dyDescent="0.25">
      <c r="A20" s="6" t="s">
        <v>127</v>
      </c>
      <c r="B20" s="101"/>
      <c r="C20" s="10">
        <v>0</v>
      </c>
      <c r="D20" s="10">
        <v>0</v>
      </c>
    </row>
    <row r="21" spans="1:4" hidden="1" x14ac:dyDescent="0.25">
      <c r="A21" s="6" t="s">
        <v>8</v>
      </c>
      <c r="B21" s="7"/>
      <c r="C21" s="10">
        <v>0</v>
      </c>
      <c r="D21" s="10">
        <v>0</v>
      </c>
    </row>
    <row r="22" spans="1:4" hidden="1" x14ac:dyDescent="0.25">
      <c r="A22" s="6" t="s">
        <v>9</v>
      </c>
      <c r="B22" s="7"/>
      <c r="C22" s="10">
        <v>0</v>
      </c>
      <c r="D22" s="10">
        <v>0</v>
      </c>
    </row>
    <row r="23" spans="1:4" hidden="1" x14ac:dyDescent="0.25">
      <c r="A23" s="6" t="s">
        <v>10</v>
      </c>
      <c r="B23" s="7">
        <v>12</v>
      </c>
      <c r="C23" s="10">
        <v>0</v>
      </c>
      <c r="D23" s="10">
        <v>0</v>
      </c>
    </row>
    <row r="24" spans="1:4" ht="15.75" thickBot="1" x14ac:dyDescent="0.3">
      <c r="A24" s="11"/>
      <c r="B24" s="12"/>
      <c r="C24" s="13"/>
      <c r="D24" s="13"/>
    </row>
    <row r="25" spans="1:4" x14ac:dyDescent="0.25">
      <c r="A25" s="9"/>
      <c r="B25" s="2"/>
      <c r="C25" s="47"/>
      <c r="D25" s="3"/>
    </row>
    <row r="26" spans="1:4" x14ac:dyDescent="0.25">
      <c r="A26" s="9" t="s">
        <v>11</v>
      </c>
      <c r="B26" s="2"/>
      <c r="C26" s="14">
        <f>SUM(C12:C25)</f>
        <v>268163985</v>
      </c>
      <c r="D26" s="14">
        <f>SUM(D12:D25)</f>
        <v>268158946</v>
      </c>
    </row>
    <row r="27" spans="1:4" ht="15.75" thickBot="1" x14ac:dyDescent="0.3">
      <c r="A27" s="15"/>
      <c r="B27" s="16"/>
      <c r="C27" s="48"/>
      <c r="D27" s="4"/>
    </row>
    <row r="28" spans="1:4" x14ac:dyDescent="0.25">
      <c r="A28" s="6"/>
      <c r="B28" s="7"/>
      <c r="C28" s="17"/>
      <c r="D28" s="17"/>
    </row>
    <row r="29" spans="1:4" x14ac:dyDescent="0.25">
      <c r="A29" s="9" t="s">
        <v>12</v>
      </c>
      <c r="B29" s="7"/>
      <c r="C29" s="17"/>
      <c r="D29" s="17"/>
    </row>
    <row r="30" spans="1:4" x14ac:dyDescent="0.25">
      <c r="A30" s="6" t="s">
        <v>13</v>
      </c>
      <c r="B30" s="7"/>
      <c r="C30" s="10">
        <v>5</v>
      </c>
      <c r="D30" s="10">
        <v>5</v>
      </c>
    </row>
    <row r="31" spans="1:4" hidden="1" x14ac:dyDescent="0.25">
      <c r="A31" s="6" t="s">
        <v>14</v>
      </c>
      <c r="B31" s="7"/>
      <c r="C31" s="10">
        <v>0</v>
      </c>
      <c r="D31" s="10">
        <v>0</v>
      </c>
    </row>
    <row r="32" spans="1:4" hidden="1" x14ac:dyDescent="0.25">
      <c r="A32" s="6" t="s">
        <v>15</v>
      </c>
      <c r="B32" s="7">
        <v>14</v>
      </c>
      <c r="C32" s="10">
        <v>0</v>
      </c>
      <c r="D32" s="10">
        <v>0</v>
      </c>
    </row>
    <row r="33" spans="1:4" hidden="1" x14ac:dyDescent="0.25">
      <c r="A33" s="6" t="s">
        <v>16</v>
      </c>
      <c r="B33" s="7"/>
      <c r="C33" s="10">
        <v>0</v>
      </c>
      <c r="D33" s="10">
        <v>0</v>
      </c>
    </row>
    <row r="34" spans="1:4" x14ac:dyDescent="0.25">
      <c r="A34" s="107" t="s">
        <v>128</v>
      </c>
      <c r="B34" s="101"/>
      <c r="C34" s="10">
        <v>596951</v>
      </c>
      <c r="D34" s="10">
        <v>596951</v>
      </c>
    </row>
    <row r="35" spans="1:4" x14ac:dyDescent="0.25">
      <c r="A35" s="6" t="s">
        <v>17</v>
      </c>
      <c r="B35" s="7"/>
      <c r="C35" s="10">
        <v>135536</v>
      </c>
      <c r="D35" s="10">
        <v>135497</v>
      </c>
    </row>
    <row r="36" spans="1:4" x14ac:dyDescent="0.25">
      <c r="A36" s="6" t="s">
        <v>18</v>
      </c>
      <c r="B36" s="7"/>
      <c r="C36" s="10">
        <v>30442</v>
      </c>
      <c r="D36" s="10">
        <v>9251</v>
      </c>
    </row>
    <row r="37" spans="1:4" hidden="1" x14ac:dyDescent="0.25">
      <c r="A37" s="6" t="s">
        <v>19</v>
      </c>
      <c r="B37" s="7"/>
      <c r="C37" s="10">
        <v>0</v>
      </c>
      <c r="D37" s="10">
        <v>0</v>
      </c>
    </row>
    <row r="38" spans="1:4" x14ac:dyDescent="0.25">
      <c r="A38" s="6" t="s">
        <v>20</v>
      </c>
      <c r="B38" s="7">
        <v>6</v>
      </c>
      <c r="C38" s="10">
        <v>3799</v>
      </c>
      <c r="D38" s="10">
        <v>6538</v>
      </c>
    </row>
    <row r="39" spans="1:4" ht="15.75" thickBot="1" x14ac:dyDescent="0.3">
      <c r="A39" s="11"/>
      <c r="B39" s="12"/>
      <c r="C39" s="13"/>
      <c r="D39" s="13"/>
    </row>
    <row r="40" spans="1:4" x14ac:dyDescent="0.25">
      <c r="A40" s="6"/>
      <c r="B40" s="7"/>
      <c r="C40" s="17"/>
      <c r="D40" s="17"/>
    </row>
    <row r="41" spans="1:4" x14ac:dyDescent="0.25">
      <c r="A41" s="9" t="s">
        <v>21</v>
      </c>
      <c r="B41" s="2"/>
      <c r="C41" s="14">
        <f>SUM(C30:C38)</f>
        <v>766733</v>
      </c>
      <c r="D41" s="14">
        <f>SUM(D30:D38)</f>
        <v>748242</v>
      </c>
    </row>
    <row r="42" spans="1:4" x14ac:dyDescent="0.25">
      <c r="A42" s="72" t="s">
        <v>115</v>
      </c>
      <c r="B42" s="71"/>
      <c r="C42" s="10">
        <v>0</v>
      </c>
      <c r="D42" s="10">
        <v>0</v>
      </c>
    </row>
    <row r="43" spans="1:4" ht="15.75" thickBot="1" x14ac:dyDescent="0.3">
      <c r="A43" s="15"/>
      <c r="B43" s="16"/>
      <c r="C43" s="4"/>
      <c r="D43" s="4"/>
    </row>
    <row r="44" spans="1:4" x14ac:dyDescent="0.25">
      <c r="A44" s="9"/>
      <c r="B44" s="2"/>
      <c r="C44" s="3"/>
      <c r="D44" s="3"/>
    </row>
    <row r="45" spans="1:4" x14ac:dyDescent="0.25">
      <c r="A45" s="9" t="s">
        <v>22</v>
      </c>
      <c r="B45" s="2"/>
      <c r="C45" s="14">
        <f>C41+C26+C42</f>
        <v>268930718</v>
      </c>
      <c r="D45" s="14">
        <f>D41+D26+D42</f>
        <v>268907188</v>
      </c>
    </row>
    <row r="46" spans="1:4" ht="15.75" thickBot="1" x14ac:dyDescent="0.3">
      <c r="A46" s="18"/>
      <c r="B46" s="19"/>
      <c r="C46" s="20"/>
      <c r="D46" s="20"/>
    </row>
    <row r="47" spans="1:4" ht="15.75" thickTop="1" x14ac:dyDescent="0.25">
      <c r="A47" s="6"/>
      <c r="B47" s="7"/>
      <c r="C47" s="17"/>
      <c r="D47" s="17"/>
    </row>
    <row r="48" spans="1:4" x14ac:dyDescent="0.25">
      <c r="A48" s="9" t="s">
        <v>23</v>
      </c>
      <c r="B48" s="7"/>
      <c r="C48" s="3"/>
      <c r="D48" s="3"/>
    </row>
    <row r="49" spans="1:4" x14ac:dyDescent="0.25">
      <c r="A49" s="9"/>
      <c r="B49" s="7"/>
      <c r="C49" s="21"/>
      <c r="D49" s="17"/>
    </row>
    <row r="50" spans="1:4" x14ac:dyDescent="0.25">
      <c r="A50" s="6" t="s">
        <v>24</v>
      </c>
      <c r="B50" s="7">
        <v>7</v>
      </c>
      <c r="C50" s="10">
        <v>20753586</v>
      </c>
      <c r="D50" s="10">
        <v>20753586</v>
      </c>
    </row>
    <row r="51" spans="1:4" ht="22.5" x14ac:dyDescent="0.25">
      <c r="A51" s="6" t="s">
        <v>152</v>
      </c>
      <c r="B51" s="128"/>
      <c r="C51" s="10">
        <v>169732371</v>
      </c>
      <c r="D51" s="10">
        <f>C51</f>
        <v>169732371</v>
      </c>
    </row>
    <row r="52" spans="1:4" x14ac:dyDescent="0.25">
      <c r="A52" s="6" t="s">
        <v>25</v>
      </c>
      <c r="B52" s="7"/>
      <c r="C52" s="10">
        <v>1058765</v>
      </c>
      <c r="D52" s="10">
        <v>1058765</v>
      </c>
    </row>
    <row r="53" spans="1:4" x14ac:dyDescent="0.25">
      <c r="A53" s="6" t="s">
        <v>26</v>
      </c>
      <c r="B53" s="7"/>
      <c r="C53" s="41">
        <v>77293515</v>
      </c>
      <c r="D53" s="41">
        <v>77327258</v>
      </c>
    </row>
    <row r="54" spans="1:4" ht="15.75" thickBot="1" x14ac:dyDescent="0.3">
      <c r="A54" s="11"/>
      <c r="B54" s="12"/>
      <c r="C54" s="13"/>
      <c r="D54" s="13"/>
    </row>
    <row r="55" spans="1:4" x14ac:dyDescent="0.25">
      <c r="A55" s="9" t="s">
        <v>27</v>
      </c>
      <c r="B55" s="2"/>
      <c r="C55" s="43">
        <f>SUM(C50:C54)</f>
        <v>268838237</v>
      </c>
      <c r="D55" s="43">
        <f>SUM(D50:D54)</f>
        <v>268871980</v>
      </c>
    </row>
    <row r="56" spans="1:4" x14ac:dyDescent="0.25">
      <c r="A56" s="6"/>
      <c r="B56" s="7"/>
      <c r="C56" s="22"/>
      <c r="D56" s="17"/>
    </row>
    <row r="57" spans="1:4" x14ac:dyDescent="0.25">
      <c r="A57" s="6" t="s">
        <v>28</v>
      </c>
      <c r="B57" s="7"/>
      <c r="C57" s="10">
        <v>0</v>
      </c>
      <c r="D57" s="10">
        <v>116</v>
      </c>
    </row>
    <row r="58" spans="1:4" ht="15.75" thickBot="1" x14ac:dyDescent="0.3">
      <c r="A58" s="11"/>
      <c r="B58" s="12"/>
      <c r="C58" s="13"/>
      <c r="D58" s="13"/>
    </row>
    <row r="59" spans="1:4" x14ac:dyDescent="0.25">
      <c r="A59" s="6"/>
      <c r="B59" s="7"/>
      <c r="C59" s="47"/>
      <c r="D59" s="3"/>
    </row>
    <row r="60" spans="1:4" x14ac:dyDescent="0.25">
      <c r="A60" s="9" t="s">
        <v>29</v>
      </c>
      <c r="B60" s="2"/>
      <c r="C60" s="14">
        <f>C55+C57</f>
        <v>268838237</v>
      </c>
      <c r="D60" s="14">
        <f>D55+D57</f>
        <v>268872096</v>
      </c>
    </row>
    <row r="61" spans="1:4" ht="15.75" thickBot="1" x14ac:dyDescent="0.3">
      <c r="A61" s="18"/>
      <c r="B61" s="19"/>
      <c r="C61" s="20"/>
      <c r="D61" s="20"/>
    </row>
    <row r="62" spans="1:4" ht="15.75" thickTop="1" x14ac:dyDescent="0.25">
      <c r="A62" s="6"/>
      <c r="B62" s="7"/>
      <c r="C62" s="17"/>
      <c r="D62" s="17"/>
    </row>
    <row r="63" spans="1:4" x14ac:dyDescent="0.25">
      <c r="A63" s="9" t="s">
        <v>30</v>
      </c>
      <c r="B63" s="7"/>
      <c r="C63" s="17"/>
      <c r="D63" s="17"/>
    </row>
    <row r="64" spans="1:4" x14ac:dyDescent="0.25">
      <c r="A64" s="9"/>
      <c r="B64" s="7"/>
      <c r="C64" s="17"/>
      <c r="D64" s="17"/>
    </row>
    <row r="65" spans="1:4" x14ac:dyDescent="0.25">
      <c r="A65" s="9" t="s">
        <v>31</v>
      </c>
      <c r="B65" s="7"/>
      <c r="C65" s="17"/>
      <c r="D65" s="17"/>
    </row>
    <row r="66" spans="1:4" hidden="1" x14ac:dyDescent="0.25">
      <c r="A66" s="6" t="s">
        <v>32</v>
      </c>
      <c r="B66" s="7">
        <v>18</v>
      </c>
      <c r="C66" s="10">
        <v>0</v>
      </c>
      <c r="D66" s="10">
        <v>0</v>
      </c>
    </row>
    <row r="67" spans="1:4" hidden="1" x14ac:dyDescent="0.25">
      <c r="A67" s="6" t="s">
        <v>129</v>
      </c>
      <c r="B67" s="7">
        <v>17</v>
      </c>
      <c r="C67" s="10">
        <v>0</v>
      </c>
      <c r="D67" s="10">
        <v>0</v>
      </c>
    </row>
    <row r="68" spans="1:4" hidden="1" x14ac:dyDescent="0.25">
      <c r="A68" s="6" t="s">
        <v>34</v>
      </c>
      <c r="B68" s="7"/>
      <c r="C68" s="10">
        <v>0</v>
      </c>
      <c r="D68" s="10">
        <v>0</v>
      </c>
    </row>
    <row r="69" spans="1:4" hidden="1" x14ac:dyDescent="0.25">
      <c r="A69" s="6" t="s">
        <v>35</v>
      </c>
      <c r="B69" s="7"/>
      <c r="C69" s="10">
        <v>0</v>
      </c>
      <c r="D69" s="10">
        <v>0</v>
      </c>
    </row>
    <row r="70" spans="1:4" hidden="1" x14ac:dyDescent="0.25">
      <c r="A70" s="6" t="s">
        <v>130</v>
      </c>
      <c r="B70" s="101"/>
      <c r="C70" s="10">
        <v>0</v>
      </c>
      <c r="D70" s="10">
        <v>0</v>
      </c>
    </row>
    <row r="71" spans="1:4" hidden="1" x14ac:dyDescent="0.25">
      <c r="A71" s="6" t="s">
        <v>36</v>
      </c>
      <c r="B71" s="7"/>
      <c r="C71" s="10">
        <v>0</v>
      </c>
      <c r="D71" s="10">
        <v>0</v>
      </c>
    </row>
    <row r="72" spans="1:4" ht="15.75" thickBot="1" x14ac:dyDescent="0.3">
      <c r="A72" s="11"/>
      <c r="B72" s="12"/>
      <c r="C72" s="13"/>
      <c r="D72" s="13"/>
    </row>
    <row r="73" spans="1:4" x14ac:dyDescent="0.25">
      <c r="A73" s="9"/>
      <c r="B73" s="7"/>
      <c r="C73" s="47"/>
      <c r="D73" s="3"/>
    </row>
    <row r="74" spans="1:4" x14ac:dyDescent="0.25">
      <c r="A74" s="9" t="s">
        <v>37</v>
      </c>
      <c r="B74" s="17"/>
      <c r="C74" s="14">
        <f>SUM(C66:C73)</f>
        <v>0</v>
      </c>
      <c r="D74" s="14">
        <f>SUM(D66:D73)</f>
        <v>0</v>
      </c>
    </row>
    <row r="75" spans="1:4" ht="15.75" thickBot="1" x14ac:dyDescent="0.3">
      <c r="A75" s="15"/>
      <c r="B75" s="12"/>
      <c r="C75" s="48"/>
      <c r="D75" s="4"/>
    </row>
    <row r="76" spans="1:4" x14ac:dyDescent="0.25">
      <c r="A76" s="6"/>
      <c r="B76" s="7"/>
      <c r="C76" s="17"/>
      <c r="D76" s="17"/>
    </row>
    <row r="77" spans="1:4" x14ac:dyDescent="0.25">
      <c r="A77" s="9" t="s">
        <v>38</v>
      </c>
      <c r="B77" s="7"/>
      <c r="C77" s="17"/>
      <c r="D77" s="17"/>
    </row>
    <row r="78" spans="1:4" x14ac:dyDescent="0.25">
      <c r="A78" s="6" t="s">
        <v>33</v>
      </c>
      <c r="B78" s="7">
        <v>8</v>
      </c>
      <c r="C78" s="10">
        <v>90180</v>
      </c>
      <c r="D78" s="10">
        <v>33500</v>
      </c>
    </row>
    <row r="79" spans="1:4" x14ac:dyDescent="0.25">
      <c r="A79" s="6" t="s">
        <v>39</v>
      </c>
      <c r="B79" s="7"/>
      <c r="C79" s="10">
        <v>2301</v>
      </c>
      <c r="D79" s="10">
        <v>1589</v>
      </c>
    </row>
    <row r="80" spans="1:4" hidden="1" x14ac:dyDescent="0.25">
      <c r="A80" s="6" t="s">
        <v>40</v>
      </c>
      <c r="B80" s="7"/>
      <c r="C80" s="10">
        <v>0</v>
      </c>
      <c r="D80" s="10">
        <v>0</v>
      </c>
    </row>
    <row r="81" spans="1:7" hidden="1" x14ac:dyDescent="0.25">
      <c r="A81" s="6" t="s">
        <v>41</v>
      </c>
      <c r="B81" s="7"/>
      <c r="C81" s="10">
        <v>0</v>
      </c>
      <c r="D81" s="10">
        <v>0</v>
      </c>
    </row>
    <row r="82" spans="1:7" x14ac:dyDescent="0.25">
      <c r="A82" s="6" t="s">
        <v>42</v>
      </c>
      <c r="B82" s="7"/>
      <c r="C82" s="10">
        <v>0</v>
      </c>
      <c r="D82" s="10">
        <v>3</v>
      </c>
    </row>
    <row r="83" spans="1:7" ht="23.25" thickBot="1" x14ac:dyDescent="0.3">
      <c r="A83" s="11" t="s">
        <v>137</v>
      </c>
      <c r="B83" s="12"/>
      <c r="C83" s="13"/>
      <c r="D83" s="116">
        <v>0</v>
      </c>
    </row>
    <row r="84" spans="1:7" x14ac:dyDescent="0.25">
      <c r="A84" s="6"/>
      <c r="B84" s="7"/>
      <c r="C84" s="47"/>
      <c r="D84" s="3"/>
    </row>
    <row r="85" spans="1:7" x14ac:dyDescent="0.25">
      <c r="A85" s="9" t="s">
        <v>43</v>
      </c>
      <c r="B85" s="7"/>
      <c r="C85" s="14">
        <f>SUM(C78:C83)</f>
        <v>92481</v>
      </c>
      <c r="D85" s="14">
        <f>SUM(D78:D83)</f>
        <v>35092</v>
      </c>
    </row>
    <row r="86" spans="1:7" ht="15.75" thickBot="1" x14ac:dyDescent="0.3">
      <c r="A86" s="15"/>
      <c r="B86" s="12"/>
      <c r="C86" s="23"/>
      <c r="D86" s="4"/>
    </row>
    <row r="87" spans="1:7" x14ac:dyDescent="0.25">
      <c r="A87" s="6"/>
      <c r="B87" s="2"/>
      <c r="C87" s="24"/>
      <c r="D87" s="3"/>
    </row>
    <row r="88" spans="1:7" x14ac:dyDescent="0.25">
      <c r="A88" s="9" t="s">
        <v>44</v>
      </c>
      <c r="B88" s="2"/>
      <c r="C88" s="14">
        <f>C85+C74</f>
        <v>92481</v>
      </c>
      <c r="D88" s="14">
        <f>D85+D74</f>
        <v>35092</v>
      </c>
      <c r="F88" s="51"/>
    </row>
    <row r="89" spans="1:7" ht="15.75" thickBot="1" x14ac:dyDescent="0.3">
      <c r="A89" s="18"/>
      <c r="B89" s="19"/>
      <c r="C89" s="25"/>
      <c r="D89" s="25"/>
    </row>
    <row r="90" spans="1:7" ht="15.75" thickTop="1" x14ac:dyDescent="0.25">
      <c r="A90" s="9"/>
      <c r="B90" s="2"/>
      <c r="C90" s="24"/>
      <c r="D90" s="24"/>
    </row>
    <row r="91" spans="1:7" ht="15.75" thickBot="1" x14ac:dyDescent="0.3">
      <c r="A91" s="18" t="s">
        <v>45</v>
      </c>
      <c r="B91" s="19"/>
      <c r="C91" s="26">
        <f>C88+C60</f>
        <v>268930718</v>
      </c>
      <c r="D91" s="26">
        <f>D88+D60</f>
        <v>268907188</v>
      </c>
      <c r="F91" s="51"/>
      <c r="G91" s="51"/>
    </row>
    <row r="92" spans="1:7" s="104" customFormat="1" ht="20.25" customHeight="1" thickTop="1" x14ac:dyDescent="0.25">
      <c r="A92" s="103"/>
      <c r="B92" s="99"/>
      <c r="C92" s="100">
        <v>0</v>
      </c>
      <c r="D92" s="100"/>
      <c r="F92" s="105"/>
      <c r="G92" s="105"/>
    </row>
    <row r="93" spans="1:7" s="104" customFormat="1" ht="15.75" thickBot="1" x14ac:dyDescent="0.3">
      <c r="A93" s="106" t="s">
        <v>46</v>
      </c>
      <c r="B93" s="12"/>
      <c r="C93" s="109">
        <v>266477.5127148591</v>
      </c>
      <c r="D93" s="109">
        <v>266511.07435203536</v>
      </c>
      <c r="F93" s="105"/>
      <c r="G93" s="105"/>
    </row>
    <row r="94" spans="1:7" x14ac:dyDescent="0.25">
      <c r="A94" s="9"/>
      <c r="B94" s="2"/>
      <c r="C94" s="108">
        <f>C91-C45</f>
        <v>0</v>
      </c>
      <c r="D94" s="108">
        <f>D91-D45</f>
        <v>0</v>
      </c>
    </row>
    <row r="95" spans="1:7" x14ac:dyDescent="0.25">
      <c r="A95" s="27"/>
      <c r="B95" s="2"/>
      <c r="C95" s="24"/>
      <c r="D95" s="24"/>
    </row>
    <row r="96" spans="1:7" x14ac:dyDescent="0.25">
      <c r="A96" s="27"/>
      <c r="B96" s="2"/>
      <c r="C96" s="24"/>
      <c r="D96" s="24"/>
    </row>
    <row r="97" spans="1:2" ht="15.75" thickBot="1" x14ac:dyDescent="0.3"/>
    <row r="98" spans="1:2" ht="22.5" customHeight="1" x14ac:dyDescent="0.25">
      <c r="A98" s="28" t="s">
        <v>140</v>
      </c>
      <c r="B98" s="135"/>
    </row>
    <row r="99" spans="1:2" x14ac:dyDescent="0.25">
      <c r="A99" s="98" t="s">
        <v>47</v>
      </c>
      <c r="B99" s="135"/>
    </row>
    <row r="100" spans="1:2" x14ac:dyDescent="0.25">
      <c r="A100" s="5"/>
    </row>
    <row r="101" spans="1:2" ht="15.75" thickBot="1" x14ac:dyDescent="0.3"/>
    <row r="102" spans="1:2" x14ac:dyDescent="0.25">
      <c r="A102" s="28" t="s">
        <v>132</v>
      </c>
    </row>
    <row r="103" spans="1:2" x14ac:dyDescent="0.25">
      <c r="A103" s="110" t="s">
        <v>133</v>
      </c>
    </row>
  </sheetData>
  <mergeCells count="5">
    <mergeCell ref="B98:B99"/>
    <mergeCell ref="A6:A7"/>
    <mergeCell ref="B6:B7"/>
    <mergeCell ref="C6:C7"/>
    <mergeCell ref="D6:D7"/>
  </mergeCells>
  <pageMargins left="0.7" right="0.7" top="0.75" bottom="0.75" header="0.3" footer="0.3"/>
  <pageSetup paperSize="9" scale="62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6"/>
  <sheetViews>
    <sheetView workbookViewId="0">
      <selection activeCell="A2" sqref="A2"/>
    </sheetView>
  </sheetViews>
  <sheetFormatPr defaultRowHeight="15" x14ac:dyDescent="0.25"/>
  <cols>
    <col min="1" max="1" width="44.140625" customWidth="1"/>
    <col min="3" max="3" width="21.140625" customWidth="1"/>
    <col min="4" max="4" width="21" customWidth="1"/>
  </cols>
  <sheetData>
    <row r="1" spans="1:4" x14ac:dyDescent="0.25">
      <c r="A1" s="115" t="s">
        <v>102</v>
      </c>
    </row>
    <row r="2" spans="1:4" x14ac:dyDescent="0.25">
      <c r="A2" s="115" t="s">
        <v>158</v>
      </c>
    </row>
    <row r="3" spans="1:4" x14ac:dyDescent="0.25">
      <c r="A3" s="132" t="s">
        <v>153</v>
      </c>
    </row>
    <row r="4" spans="1:4" x14ac:dyDescent="0.25">
      <c r="A4" s="131"/>
    </row>
    <row r="5" spans="1:4" x14ac:dyDescent="0.25">
      <c r="A5" s="131"/>
    </row>
    <row r="6" spans="1:4" ht="22.5" x14ac:dyDescent="0.25">
      <c r="A6" s="143" t="s">
        <v>0</v>
      </c>
      <c r="B6" s="138" t="s">
        <v>1</v>
      </c>
      <c r="C6" s="47" t="s">
        <v>146</v>
      </c>
      <c r="D6" s="129" t="s">
        <v>146</v>
      </c>
    </row>
    <row r="7" spans="1:4" ht="15.75" thickBot="1" x14ac:dyDescent="0.3">
      <c r="A7" s="144"/>
      <c r="B7" s="139"/>
      <c r="C7" s="120" t="s">
        <v>147</v>
      </c>
      <c r="D7" s="113" t="s">
        <v>148</v>
      </c>
    </row>
    <row r="8" spans="1:4" x14ac:dyDescent="0.25">
      <c r="A8" s="6"/>
      <c r="B8" s="44"/>
      <c r="C8" s="47"/>
      <c r="D8" s="130" t="s">
        <v>151</v>
      </c>
    </row>
    <row r="9" spans="1:4" x14ac:dyDescent="0.25">
      <c r="A9" s="6" t="s">
        <v>48</v>
      </c>
      <c r="B9" s="44"/>
      <c r="C9" s="41">
        <v>0</v>
      </c>
      <c r="D9" s="41">
        <v>0</v>
      </c>
    </row>
    <row r="10" spans="1:4" x14ac:dyDescent="0.25">
      <c r="A10" s="6" t="s">
        <v>49</v>
      </c>
      <c r="B10" s="44"/>
      <c r="C10" s="41">
        <v>0</v>
      </c>
      <c r="D10" s="41">
        <v>0</v>
      </c>
    </row>
    <row r="11" spans="1:4" ht="15.75" thickBot="1" x14ac:dyDescent="0.3">
      <c r="A11" s="11"/>
      <c r="B11" s="12"/>
      <c r="C11" s="48"/>
      <c r="D11" s="48"/>
    </row>
    <row r="12" spans="1:4" x14ac:dyDescent="0.25">
      <c r="A12" s="50"/>
      <c r="B12" s="46"/>
      <c r="C12" s="47"/>
      <c r="D12" s="47"/>
    </row>
    <row r="13" spans="1:4" x14ac:dyDescent="0.25">
      <c r="A13" s="145" t="s">
        <v>50</v>
      </c>
      <c r="B13" s="138"/>
      <c r="C13" s="142">
        <f>SUM(C9:C12)</f>
        <v>0</v>
      </c>
      <c r="D13" s="142">
        <f>SUM(D9:D12)</f>
        <v>0</v>
      </c>
    </row>
    <row r="14" spans="1:4" x14ac:dyDescent="0.25">
      <c r="A14" s="145"/>
      <c r="B14" s="138"/>
      <c r="C14" s="142"/>
      <c r="D14" s="142"/>
    </row>
    <row r="15" spans="1:4" x14ac:dyDescent="0.25">
      <c r="A15" s="6" t="s">
        <v>51</v>
      </c>
      <c r="B15" s="44"/>
      <c r="C15" s="41">
        <v>0</v>
      </c>
      <c r="D15" s="41">
        <v>2000</v>
      </c>
    </row>
    <row r="16" spans="1:4" x14ac:dyDescent="0.25">
      <c r="A16" s="6" t="s">
        <v>52</v>
      </c>
      <c r="B16" s="44">
        <v>10</v>
      </c>
      <c r="C16" s="41">
        <v>-34039.1</v>
      </c>
      <c r="D16" s="41">
        <v>-9668</v>
      </c>
    </row>
    <row r="17" spans="1:4" x14ac:dyDescent="0.25">
      <c r="A17" s="6" t="s">
        <v>53</v>
      </c>
      <c r="B17" s="44"/>
      <c r="C17" s="41">
        <v>0</v>
      </c>
      <c r="D17" s="41">
        <v>0</v>
      </c>
    </row>
    <row r="18" spans="1:4" x14ac:dyDescent="0.25">
      <c r="A18" s="6" t="s">
        <v>54</v>
      </c>
      <c r="B18" s="44"/>
      <c r="C18" s="41">
        <v>7.73070496506989E-12</v>
      </c>
      <c r="D18" s="41">
        <v>-308077</v>
      </c>
    </row>
    <row r="19" spans="1:4" ht="15.75" thickBot="1" x14ac:dyDescent="0.3">
      <c r="A19" s="11"/>
      <c r="B19" s="12"/>
      <c r="C19" s="48"/>
      <c r="D19" s="48"/>
    </row>
    <row r="20" spans="1:4" x14ac:dyDescent="0.25">
      <c r="A20" s="50"/>
      <c r="B20" s="46"/>
      <c r="C20" s="47"/>
      <c r="D20" s="47"/>
    </row>
    <row r="21" spans="1:4" x14ac:dyDescent="0.25">
      <c r="A21" s="50" t="s">
        <v>55</v>
      </c>
      <c r="B21" s="46"/>
      <c r="C21" s="43">
        <f>SUM(C13:C20)</f>
        <v>-34039.099999999991</v>
      </c>
      <c r="D21" s="43">
        <f t="shared" ref="D21" si="0">SUM(D13:D20)</f>
        <v>-315745</v>
      </c>
    </row>
    <row r="22" spans="1:4" x14ac:dyDescent="0.25">
      <c r="A22" s="6"/>
      <c r="B22" s="44"/>
      <c r="C22" s="47"/>
      <c r="D22" s="47"/>
    </row>
    <row r="23" spans="1:4" x14ac:dyDescent="0.25">
      <c r="A23" s="6" t="s">
        <v>56</v>
      </c>
      <c r="B23" s="44">
        <v>11</v>
      </c>
      <c r="C23" s="41">
        <v>296</v>
      </c>
      <c r="D23" s="41">
        <v>1358</v>
      </c>
    </row>
    <row r="24" spans="1:4" x14ac:dyDescent="0.25">
      <c r="A24" s="6" t="s">
        <v>57</v>
      </c>
      <c r="B24" s="44"/>
      <c r="C24" s="41">
        <v>0</v>
      </c>
      <c r="D24" s="41">
        <v>-26962.944840000127</v>
      </c>
    </row>
    <row r="25" spans="1:4" x14ac:dyDescent="0.25">
      <c r="A25" s="6" t="s">
        <v>105</v>
      </c>
      <c r="B25" s="44"/>
      <c r="C25" s="41">
        <v>-2.9103830456733704E-11</v>
      </c>
      <c r="D25" s="41">
        <v>0</v>
      </c>
    </row>
    <row r="26" spans="1:4" ht="15.75" thickBot="1" x14ac:dyDescent="0.3">
      <c r="A26" s="11"/>
      <c r="B26" s="12"/>
      <c r="C26" s="48"/>
      <c r="D26" s="48"/>
    </row>
    <row r="27" spans="1:4" x14ac:dyDescent="0.25">
      <c r="A27" s="50"/>
      <c r="B27" s="46"/>
      <c r="C27" s="47"/>
      <c r="D27" s="47"/>
    </row>
    <row r="28" spans="1:4" x14ac:dyDescent="0.25">
      <c r="A28" s="50" t="s">
        <v>67</v>
      </c>
      <c r="B28" s="46"/>
      <c r="C28" s="43">
        <f>SUM(C21:C26)</f>
        <v>-33743.10000000002</v>
      </c>
      <c r="D28" s="43">
        <f>SUM(D21:D26)</f>
        <v>-341349.94484000013</v>
      </c>
    </row>
    <row r="29" spans="1:4" x14ac:dyDescent="0.25">
      <c r="A29" s="6"/>
      <c r="B29" s="44"/>
      <c r="C29" s="47"/>
      <c r="D29" s="47"/>
    </row>
    <row r="30" spans="1:4" x14ac:dyDescent="0.25">
      <c r="A30" s="45" t="s">
        <v>58</v>
      </c>
      <c r="B30" s="44"/>
      <c r="C30" s="41">
        <v>0</v>
      </c>
      <c r="D30" s="41">
        <v>0</v>
      </c>
    </row>
    <row r="31" spans="1:4" ht="15.75" thickBot="1" x14ac:dyDescent="0.3">
      <c r="A31" s="11"/>
      <c r="B31" s="12"/>
      <c r="C31" s="48"/>
      <c r="D31" s="48"/>
    </row>
    <row r="32" spans="1:4" x14ac:dyDescent="0.25">
      <c r="A32" s="6"/>
      <c r="B32" s="44"/>
      <c r="C32" s="47"/>
      <c r="D32" s="47"/>
    </row>
    <row r="33" spans="1:4" x14ac:dyDescent="0.25">
      <c r="A33" s="50" t="s">
        <v>64</v>
      </c>
      <c r="B33" s="46"/>
      <c r="C33" s="43">
        <f>C30+C28</f>
        <v>-33743.10000000002</v>
      </c>
      <c r="D33" s="43">
        <f>D30+D28</f>
        <v>-341349.94484000013</v>
      </c>
    </row>
    <row r="34" spans="1:4" x14ac:dyDescent="0.25">
      <c r="A34" s="121"/>
      <c r="B34" s="119"/>
      <c r="C34" s="43"/>
      <c r="D34" s="43"/>
    </row>
    <row r="35" spans="1:4" x14ac:dyDescent="0.25">
      <c r="A35" s="121" t="s">
        <v>141</v>
      </c>
      <c r="B35" s="119"/>
      <c r="C35" s="43"/>
      <c r="D35" s="43"/>
    </row>
    <row r="36" spans="1:4" ht="22.5" x14ac:dyDescent="0.25">
      <c r="A36" s="6" t="s">
        <v>142</v>
      </c>
      <c r="B36" s="119"/>
      <c r="C36" s="41">
        <v>0</v>
      </c>
      <c r="D36" s="41">
        <v>-605172</v>
      </c>
    </row>
    <row r="37" spans="1:4" x14ac:dyDescent="0.25">
      <c r="A37" s="121"/>
      <c r="B37" s="119"/>
      <c r="C37" s="43"/>
      <c r="D37" s="43"/>
    </row>
    <row r="38" spans="1:4" x14ac:dyDescent="0.25">
      <c r="A38" s="121" t="s">
        <v>64</v>
      </c>
      <c r="B38" s="119"/>
      <c r="C38" s="43">
        <f>C33+C36</f>
        <v>-33743.10000000002</v>
      </c>
      <c r="D38" s="43">
        <f>D33+D36</f>
        <v>-946521.94484000013</v>
      </c>
    </row>
    <row r="39" spans="1:4" ht="15.75" thickBot="1" x14ac:dyDescent="0.3">
      <c r="A39" s="29"/>
      <c r="B39" s="49"/>
      <c r="C39" s="20"/>
      <c r="D39" s="20"/>
    </row>
    <row r="40" spans="1:4" ht="15.75" thickTop="1" x14ac:dyDescent="0.25">
      <c r="A40" s="6"/>
      <c r="B40" s="44"/>
      <c r="C40" s="47"/>
      <c r="D40" s="47"/>
    </row>
    <row r="41" spans="1:4" x14ac:dyDescent="0.25">
      <c r="A41" s="30" t="s">
        <v>59</v>
      </c>
      <c r="B41" s="44"/>
      <c r="C41" s="47"/>
      <c r="D41" s="47"/>
    </row>
    <row r="42" spans="1:4" ht="15.75" thickBot="1" x14ac:dyDescent="0.3">
      <c r="A42" s="11"/>
      <c r="B42" s="12"/>
      <c r="C42" s="48"/>
      <c r="D42" s="48"/>
    </row>
    <row r="43" spans="1:4" x14ac:dyDescent="0.25">
      <c r="A43" s="6"/>
      <c r="B43" s="44"/>
      <c r="C43" s="47"/>
      <c r="D43" s="47"/>
    </row>
    <row r="44" spans="1:4" x14ac:dyDescent="0.25">
      <c r="A44" s="50" t="s">
        <v>106</v>
      </c>
      <c r="B44" s="46"/>
      <c r="C44" s="43">
        <f>C38</f>
        <v>-33743.10000000002</v>
      </c>
      <c r="D44" s="43">
        <f>D38</f>
        <v>-946521.94484000013</v>
      </c>
    </row>
    <row r="45" spans="1:4" ht="15.75" thickBot="1" x14ac:dyDescent="0.3">
      <c r="A45" s="29"/>
      <c r="B45" s="49"/>
      <c r="C45" s="20"/>
      <c r="D45" s="20"/>
    </row>
    <row r="46" spans="1:4" ht="15.75" thickTop="1" x14ac:dyDescent="0.25">
      <c r="A46" s="6"/>
      <c r="B46" s="44"/>
      <c r="C46" s="47"/>
      <c r="D46" s="47"/>
    </row>
    <row r="47" spans="1:4" x14ac:dyDescent="0.25">
      <c r="A47" s="50" t="s">
        <v>107</v>
      </c>
      <c r="B47" s="46"/>
      <c r="C47" s="47"/>
      <c r="D47" s="47"/>
    </row>
    <row r="48" spans="1:4" x14ac:dyDescent="0.25">
      <c r="A48" s="6" t="s">
        <v>60</v>
      </c>
      <c r="B48" s="44"/>
      <c r="C48" s="41">
        <f>C44-C49</f>
        <v>-33743.10000000002</v>
      </c>
      <c r="D48" s="41">
        <f>D44-D49</f>
        <v>-946521.94484000013</v>
      </c>
    </row>
    <row r="49" spans="1:4" x14ac:dyDescent="0.25">
      <c r="A49" s="6" t="s">
        <v>61</v>
      </c>
      <c r="B49" s="44"/>
      <c r="C49" s="41">
        <v>0</v>
      </c>
      <c r="D49" s="41">
        <v>0</v>
      </c>
    </row>
    <row r="50" spans="1:4" ht="15.75" thickBot="1" x14ac:dyDescent="0.3">
      <c r="A50" s="11"/>
      <c r="B50" s="12"/>
      <c r="C50" s="48"/>
      <c r="D50" s="48"/>
    </row>
    <row r="51" spans="1:4" x14ac:dyDescent="0.25">
      <c r="A51" s="6"/>
      <c r="B51" s="44"/>
      <c r="C51" s="47"/>
      <c r="D51" s="47"/>
    </row>
    <row r="52" spans="1:4" x14ac:dyDescent="0.25">
      <c r="A52" s="50" t="s">
        <v>64</v>
      </c>
      <c r="B52" s="46"/>
      <c r="C52" s="43">
        <f>C44</f>
        <v>-33743.10000000002</v>
      </c>
      <c r="D52" s="43">
        <f>D44</f>
        <v>-946521.94484000013</v>
      </c>
    </row>
    <row r="53" spans="1:4" ht="15.75" thickBot="1" x14ac:dyDescent="0.3">
      <c r="A53" s="29"/>
      <c r="B53" s="49"/>
      <c r="C53" s="20"/>
      <c r="D53" s="20"/>
    </row>
    <row r="54" spans="1:4" ht="15.75" thickTop="1" x14ac:dyDescent="0.25">
      <c r="A54" s="6"/>
      <c r="B54" s="44"/>
      <c r="C54" s="47"/>
      <c r="D54" s="47"/>
    </row>
    <row r="55" spans="1:4" x14ac:dyDescent="0.25">
      <c r="A55" s="50" t="s">
        <v>108</v>
      </c>
      <c r="B55" s="46"/>
      <c r="C55" s="47"/>
      <c r="D55" s="47"/>
    </row>
    <row r="56" spans="1:4" x14ac:dyDescent="0.25">
      <c r="A56" s="6" t="s">
        <v>60</v>
      </c>
      <c r="B56" s="44"/>
      <c r="C56" s="41">
        <f>C48</f>
        <v>-33743.10000000002</v>
      </c>
      <c r="D56" s="41">
        <f t="shared" ref="D56:D57" si="1">D48</f>
        <v>-946521.94484000013</v>
      </c>
    </row>
    <row r="57" spans="1:4" x14ac:dyDescent="0.25">
      <c r="A57" s="6" t="s">
        <v>61</v>
      </c>
      <c r="B57" s="44"/>
      <c r="C57" s="41">
        <f t="shared" ref="C57" si="2">C49</f>
        <v>0</v>
      </c>
      <c r="D57" s="41">
        <f t="shared" si="1"/>
        <v>0</v>
      </c>
    </row>
    <row r="58" spans="1:4" ht="15.75" thickBot="1" x14ac:dyDescent="0.3">
      <c r="A58" s="11"/>
      <c r="B58" s="12"/>
      <c r="C58" s="13"/>
      <c r="D58" s="13"/>
    </row>
    <row r="59" spans="1:4" x14ac:dyDescent="0.25">
      <c r="A59" s="6"/>
      <c r="B59" s="44"/>
      <c r="C59" s="17"/>
      <c r="D59" s="47"/>
    </row>
    <row r="60" spans="1:4" x14ac:dyDescent="0.25">
      <c r="A60" s="50" t="s">
        <v>109</v>
      </c>
      <c r="B60" s="46"/>
      <c r="C60" s="43">
        <f>C56+C57</f>
        <v>-33743.10000000002</v>
      </c>
      <c r="D60" s="43">
        <f>D56+D57</f>
        <v>-946521.94484000013</v>
      </c>
    </row>
    <row r="61" spans="1:4" ht="15.75" thickBot="1" x14ac:dyDescent="0.3">
      <c r="A61" s="53"/>
      <c r="B61" s="1"/>
      <c r="C61" s="1"/>
      <c r="D61" s="1"/>
    </row>
    <row r="62" spans="1:4" x14ac:dyDescent="0.25">
      <c r="A62" s="27"/>
    </row>
    <row r="63" spans="1:4" ht="22.5" x14ac:dyDescent="0.25">
      <c r="A63" s="6" t="s">
        <v>116</v>
      </c>
      <c r="C63" s="41">
        <v>1008859</v>
      </c>
      <c r="D63" s="41">
        <v>1008859</v>
      </c>
    </row>
    <row r="64" spans="1:4" x14ac:dyDescent="0.25">
      <c r="A64" s="27"/>
    </row>
    <row r="65" spans="1:4" x14ac:dyDescent="0.25">
      <c r="A65" s="27" t="s">
        <v>126</v>
      </c>
      <c r="C65" s="96">
        <f>C56/C63*1000</f>
        <v>-33.446794844472834</v>
      </c>
      <c r="D65" s="96">
        <f>D56/D63*1000</f>
        <v>-938.21033944287569</v>
      </c>
    </row>
    <row r="66" spans="1:4" x14ac:dyDescent="0.25">
      <c r="A66" s="27"/>
    </row>
    <row r="67" spans="1:4" x14ac:dyDescent="0.25">
      <c r="A67" s="27"/>
    </row>
    <row r="68" spans="1:4" x14ac:dyDescent="0.25">
      <c r="A68" s="27"/>
    </row>
    <row r="69" spans="1:4" x14ac:dyDescent="0.25">
      <c r="A69" s="27"/>
    </row>
    <row r="70" spans="1:4" ht="15.75" thickBot="1" x14ac:dyDescent="0.3">
      <c r="A70" s="32"/>
    </row>
    <row r="71" spans="1:4" ht="15" customHeight="1" x14ac:dyDescent="0.25">
      <c r="A71" s="28" t="s">
        <v>140</v>
      </c>
      <c r="B71" s="135"/>
    </row>
    <row r="72" spans="1:4" x14ac:dyDescent="0.25">
      <c r="A72" s="7" t="s">
        <v>47</v>
      </c>
      <c r="B72" s="135"/>
    </row>
    <row r="73" spans="1:4" x14ac:dyDescent="0.25">
      <c r="A73" s="5"/>
    </row>
    <row r="74" spans="1:4" ht="15.75" thickBot="1" x14ac:dyDescent="0.3"/>
    <row r="75" spans="1:4" x14ac:dyDescent="0.25">
      <c r="A75" s="28" t="s">
        <v>132</v>
      </c>
    </row>
    <row r="76" spans="1:4" x14ac:dyDescent="0.25">
      <c r="A76" s="110" t="s">
        <v>133</v>
      </c>
    </row>
  </sheetData>
  <mergeCells count="7">
    <mergeCell ref="C13:C14"/>
    <mergeCell ref="D13:D14"/>
    <mergeCell ref="A6:A7"/>
    <mergeCell ref="B6:B7"/>
    <mergeCell ref="B71:B72"/>
    <mergeCell ref="A13:A14"/>
    <mergeCell ref="B13:B14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M27" sqref="M27"/>
    </sheetView>
  </sheetViews>
  <sheetFormatPr defaultRowHeight="15" x14ac:dyDescent="0.25"/>
  <cols>
    <col min="3" max="3" width="10.140625" bestFit="1" customWidth="1"/>
    <col min="4" max="4" width="10.140625" customWidth="1"/>
    <col min="5" max="5" width="22.85546875" customWidth="1"/>
    <col min="6" max="6" width="12.85546875" style="94" bestFit="1" customWidth="1"/>
    <col min="7" max="8" width="12.85546875" style="94" customWidth="1"/>
    <col min="10" max="10" width="10.28515625" bestFit="1" customWidth="1"/>
  </cols>
  <sheetData>
    <row r="2" spans="2:10" x14ac:dyDescent="0.25">
      <c r="B2" t="s">
        <v>117</v>
      </c>
    </row>
    <row r="3" spans="2:10" x14ac:dyDescent="0.25">
      <c r="C3" t="s">
        <v>118</v>
      </c>
      <c r="E3" t="s">
        <v>123</v>
      </c>
      <c r="F3" s="94" t="s">
        <v>119</v>
      </c>
      <c r="G3" s="94" t="s">
        <v>121</v>
      </c>
      <c r="H3" s="94" t="s">
        <v>122</v>
      </c>
      <c r="I3" t="s">
        <v>120</v>
      </c>
    </row>
    <row r="4" spans="2:10" x14ac:dyDescent="0.25">
      <c r="C4" s="93">
        <v>43101</v>
      </c>
      <c r="D4" s="93"/>
      <c r="E4" s="93" t="s">
        <v>124</v>
      </c>
      <c r="F4" s="94">
        <v>999859</v>
      </c>
      <c r="G4" s="94">
        <f>C5-C4</f>
        <v>70</v>
      </c>
      <c r="H4" s="94">
        <v>270</v>
      </c>
      <c r="I4" s="97">
        <f>G4/H4</f>
        <v>0.25925925925925924</v>
      </c>
      <c r="J4" s="95">
        <f>F4*I4</f>
        <v>259222.70370370368</v>
      </c>
    </row>
    <row r="5" spans="2:10" x14ac:dyDescent="0.25">
      <c r="C5" s="93">
        <v>43171</v>
      </c>
      <c r="D5" s="93"/>
      <c r="E5" s="93" t="s">
        <v>125</v>
      </c>
      <c r="F5" s="94">
        <v>1007889</v>
      </c>
      <c r="G5" s="94">
        <f>H5-G4</f>
        <v>200</v>
      </c>
      <c r="H5" s="94">
        <v>270</v>
      </c>
      <c r="I5" s="97">
        <f t="shared" ref="I5" si="0">G5/H5</f>
        <v>0.7407407407407407</v>
      </c>
      <c r="J5" s="95">
        <f t="shared" ref="J5" si="1">F5*I5</f>
        <v>746584.44444444438</v>
      </c>
    </row>
    <row r="7" spans="2:10" x14ac:dyDescent="0.25">
      <c r="J7" s="95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"/>
  <sheetViews>
    <sheetView workbookViewId="0">
      <selection activeCell="A3" sqref="A3"/>
    </sheetView>
  </sheetViews>
  <sheetFormatPr defaultColWidth="14.140625" defaultRowHeight="15" x14ac:dyDescent="0.25"/>
  <cols>
    <col min="1" max="1" width="45.5703125" customWidth="1"/>
    <col min="2" max="2" width="10.28515625" customWidth="1"/>
  </cols>
  <sheetData>
    <row r="1" spans="1:6" x14ac:dyDescent="0.25">
      <c r="A1" s="40" t="s">
        <v>104</v>
      </c>
    </row>
    <row r="2" spans="1:6" x14ac:dyDescent="0.25">
      <c r="A2" s="40"/>
    </row>
    <row r="3" spans="1:6" x14ac:dyDescent="0.25">
      <c r="A3" s="115" t="s">
        <v>158</v>
      </c>
    </row>
    <row r="4" spans="1:6" x14ac:dyDescent="0.25">
      <c r="A4" s="131" t="s">
        <v>153</v>
      </c>
    </row>
    <row r="5" spans="1:6" ht="22.5" x14ac:dyDescent="0.25">
      <c r="A5" s="143" t="s">
        <v>0</v>
      </c>
      <c r="B5" s="138" t="s">
        <v>1</v>
      </c>
      <c r="C5" s="129" t="s">
        <v>146</v>
      </c>
      <c r="D5" s="129" t="s">
        <v>146</v>
      </c>
      <c r="F5" s="39"/>
    </row>
    <row r="6" spans="1:6" ht="15.75" thickBot="1" x14ac:dyDescent="0.3">
      <c r="A6" s="144"/>
      <c r="B6" s="139"/>
      <c r="C6" s="120" t="s">
        <v>147</v>
      </c>
      <c r="D6" s="120" t="s">
        <v>148</v>
      </c>
      <c r="F6" s="39"/>
    </row>
    <row r="7" spans="1:6" x14ac:dyDescent="0.25">
      <c r="A7" s="6"/>
      <c r="B7" s="44"/>
      <c r="C7" s="35"/>
      <c r="D7" s="130" t="s">
        <v>151</v>
      </c>
      <c r="F7" s="39"/>
    </row>
    <row r="8" spans="1:6" x14ac:dyDescent="0.25">
      <c r="A8" s="50" t="s">
        <v>66</v>
      </c>
      <c r="B8" s="44"/>
      <c r="C8" s="33"/>
      <c r="D8" s="33"/>
    </row>
    <row r="9" spans="1:6" x14ac:dyDescent="0.25">
      <c r="A9" s="6" t="s">
        <v>67</v>
      </c>
      <c r="B9" s="44"/>
      <c r="C9" s="43">
        <f>Ф2!C28</f>
        <v>-33743.10000000002</v>
      </c>
      <c r="D9" s="43">
        <f>Ф2!D38</f>
        <v>-946521.94484000013</v>
      </c>
    </row>
    <row r="10" spans="1:6" x14ac:dyDescent="0.25">
      <c r="A10" s="6"/>
      <c r="B10" s="44"/>
      <c r="C10" s="17"/>
      <c r="D10" s="17"/>
    </row>
    <row r="11" spans="1:6" x14ac:dyDescent="0.25">
      <c r="A11" s="50" t="s">
        <v>68</v>
      </c>
      <c r="B11" s="44"/>
      <c r="C11" s="17"/>
      <c r="D11" s="17"/>
    </row>
    <row r="12" spans="1:6" x14ac:dyDescent="0.25">
      <c r="A12" s="6" t="s">
        <v>69</v>
      </c>
      <c r="B12" s="44"/>
      <c r="C12" s="41">
        <v>0</v>
      </c>
      <c r="D12" s="41">
        <v>1375771</v>
      </c>
    </row>
    <row r="13" spans="1:6" x14ac:dyDescent="0.25">
      <c r="A13" s="6" t="s">
        <v>70</v>
      </c>
      <c r="B13" s="44"/>
      <c r="C13" s="41">
        <v>0</v>
      </c>
      <c r="D13" s="41">
        <v>0</v>
      </c>
    </row>
    <row r="14" spans="1:6" ht="22.5" x14ac:dyDescent="0.25">
      <c r="A14" s="6" t="s">
        <v>71</v>
      </c>
      <c r="B14" s="44"/>
      <c r="C14" s="41">
        <v>0</v>
      </c>
      <c r="D14" s="41">
        <v>0</v>
      </c>
    </row>
    <row r="15" spans="1:6" x14ac:dyDescent="0.25">
      <c r="A15" s="6" t="s">
        <v>72</v>
      </c>
      <c r="B15" s="44"/>
      <c r="C15" s="41">
        <v>0</v>
      </c>
      <c r="D15" s="41">
        <v>-328865</v>
      </c>
    </row>
    <row r="16" spans="1:6" x14ac:dyDescent="0.25">
      <c r="A16" s="6" t="s">
        <v>73</v>
      </c>
      <c r="B16" s="44"/>
      <c r="C16" s="41">
        <v>0</v>
      </c>
      <c r="D16" s="41">
        <v>0</v>
      </c>
    </row>
    <row r="17" spans="1:6" x14ac:dyDescent="0.25">
      <c r="A17" s="6" t="s">
        <v>74</v>
      </c>
      <c r="B17" s="44"/>
      <c r="C17" s="41">
        <v>0</v>
      </c>
      <c r="D17" s="41">
        <v>26963</v>
      </c>
    </row>
    <row r="18" spans="1:6" x14ac:dyDescent="0.25">
      <c r="A18" s="6" t="s">
        <v>56</v>
      </c>
      <c r="B18" s="44">
        <v>11</v>
      </c>
      <c r="C18" s="41">
        <v>-274</v>
      </c>
      <c r="D18" s="41">
        <v>-1358</v>
      </c>
    </row>
    <row r="19" spans="1:6" ht="15.75" thickBot="1" x14ac:dyDescent="0.3">
      <c r="A19" s="11" t="s">
        <v>75</v>
      </c>
      <c r="B19" s="12"/>
      <c r="C19" s="60"/>
      <c r="D19" s="60">
        <v>0</v>
      </c>
    </row>
    <row r="20" spans="1:6" x14ac:dyDescent="0.25">
      <c r="A20" s="50"/>
      <c r="B20" s="44"/>
      <c r="C20" s="61"/>
      <c r="D20" s="33"/>
    </row>
    <row r="21" spans="1:6" ht="15" customHeight="1" x14ac:dyDescent="0.25">
      <c r="A21" s="145" t="s">
        <v>76</v>
      </c>
      <c r="B21" s="146"/>
      <c r="C21" s="147">
        <f>SUM(C9:C20)</f>
        <v>-34017.10000000002</v>
      </c>
      <c r="D21" s="147">
        <f>SUM(D9:D20)</f>
        <v>125989.05515999987</v>
      </c>
      <c r="E21" s="76"/>
      <c r="F21" s="76"/>
    </row>
    <row r="22" spans="1:6" x14ac:dyDescent="0.25">
      <c r="A22" s="145"/>
      <c r="B22" s="146"/>
      <c r="C22" s="147"/>
      <c r="D22" s="147"/>
      <c r="F22" s="76"/>
    </row>
    <row r="23" spans="1:6" x14ac:dyDescent="0.25">
      <c r="A23" s="50" t="s">
        <v>77</v>
      </c>
      <c r="B23" s="44"/>
      <c r="C23" s="35"/>
      <c r="D23" s="35"/>
    </row>
    <row r="24" spans="1:6" x14ac:dyDescent="0.25">
      <c r="A24" s="6" t="s">
        <v>13</v>
      </c>
      <c r="B24" s="44"/>
      <c r="C24" s="41">
        <v>0</v>
      </c>
      <c r="D24" s="41">
        <v>-9642</v>
      </c>
    </row>
    <row r="25" spans="1:6" x14ac:dyDescent="0.25">
      <c r="A25" s="6" t="s">
        <v>15</v>
      </c>
      <c r="B25" s="44"/>
      <c r="C25" s="41">
        <v>0</v>
      </c>
      <c r="D25" s="41">
        <v>138748</v>
      </c>
    </row>
    <row r="26" spans="1:6" x14ac:dyDescent="0.25">
      <c r="A26" s="6" t="s">
        <v>78</v>
      </c>
      <c r="B26" s="44"/>
      <c r="C26" s="41">
        <v>0</v>
      </c>
      <c r="D26" s="41">
        <v>104020</v>
      </c>
    </row>
    <row r="27" spans="1:6" ht="22.5" x14ac:dyDescent="0.25">
      <c r="A27" s="6" t="s">
        <v>79</v>
      </c>
      <c r="B27" s="44"/>
      <c r="C27" s="41">
        <v>0</v>
      </c>
      <c r="D27" s="41">
        <v>263584</v>
      </c>
      <c r="F27" s="111"/>
    </row>
    <row r="28" spans="1:6" x14ac:dyDescent="0.25">
      <c r="A28" s="6" t="s">
        <v>131</v>
      </c>
      <c r="B28" s="102"/>
      <c r="C28" s="41">
        <v>14</v>
      </c>
      <c r="D28" s="41">
        <v>-362130</v>
      </c>
      <c r="F28" s="111"/>
    </row>
    <row r="29" spans="1:6" x14ac:dyDescent="0.25">
      <c r="A29" s="6" t="s">
        <v>18</v>
      </c>
      <c r="B29" s="44"/>
      <c r="C29" s="41">
        <v>-21191</v>
      </c>
      <c r="D29" s="41">
        <v>-163637</v>
      </c>
    </row>
    <row r="30" spans="1:6" x14ac:dyDescent="0.25">
      <c r="A30" s="50"/>
      <c r="B30" s="44"/>
      <c r="C30" s="41">
        <v>0</v>
      </c>
      <c r="D30" s="41">
        <v>0</v>
      </c>
    </row>
    <row r="31" spans="1:6" x14ac:dyDescent="0.25">
      <c r="A31" s="6"/>
      <c r="B31" s="44"/>
      <c r="C31" s="41">
        <v>0</v>
      </c>
      <c r="D31" s="41">
        <v>0</v>
      </c>
    </row>
    <row r="32" spans="1:6" ht="22.5" x14ac:dyDescent="0.25">
      <c r="A32" s="50" t="s">
        <v>80</v>
      </c>
      <c r="B32" s="44"/>
      <c r="C32" s="41">
        <v>0</v>
      </c>
      <c r="D32" s="41">
        <v>0</v>
      </c>
    </row>
    <row r="33" spans="1:4" x14ac:dyDescent="0.25">
      <c r="A33" s="6" t="s">
        <v>39</v>
      </c>
      <c r="B33" s="44"/>
      <c r="C33" s="41">
        <v>-4443</v>
      </c>
      <c r="D33" s="41">
        <v>2970667.3755699992</v>
      </c>
    </row>
    <row r="34" spans="1:4" x14ac:dyDescent="0.25">
      <c r="A34" s="6" t="s">
        <v>81</v>
      </c>
      <c r="B34" s="44"/>
      <c r="C34" s="41">
        <v>0</v>
      </c>
      <c r="D34" s="41">
        <v>-945375</v>
      </c>
    </row>
    <row r="35" spans="1:4" x14ac:dyDescent="0.25">
      <c r="A35" s="6" t="s">
        <v>82</v>
      </c>
      <c r="B35" s="44"/>
      <c r="C35" s="41">
        <v>-27</v>
      </c>
      <c r="D35" s="41">
        <v>6621</v>
      </c>
    </row>
    <row r="36" spans="1:4" ht="15.75" thickBot="1" x14ac:dyDescent="0.3">
      <c r="A36" s="11" t="s">
        <v>42</v>
      </c>
      <c r="B36" s="12"/>
      <c r="C36" s="42">
        <v>0</v>
      </c>
      <c r="D36" s="42">
        <v>314935</v>
      </c>
    </row>
    <row r="37" spans="1:4" ht="22.5" x14ac:dyDescent="0.25">
      <c r="A37" s="50" t="s">
        <v>83</v>
      </c>
      <c r="B37" s="44"/>
      <c r="C37" s="43">
        <f>SUM(C21:C36)</f>
        <v>-59664.10000000002</v>
      </c>
      <c r="D37" s="43">
        <f>SUM(D21:D36)</f>
        <v>2443780.4307299992</v>
      </c>
    </row>
    <row r="38" spans="1:4" x14ac:dyDescent="0.25">
      <c r="A38" s="45"/>
      <c r="B38" s="44"/>
      <c r="C38" s="33"/>
      <c r="D38" s="33"/>
    </row>
    <row r="39" spans="1:4" x14ac:dyDescent="0.25">
      <c r="A39" s="45" t="s">
        <v>84</v>
      </c>
      <c r="B39" s="44"/>
      <c r="C39" s="41">
        <v>258</v>
      </c>
      <c r="D39" s="41">
        <v>479</v>
      </c>
    </row>
    <row r="40" spans="1:4" x14ac:dyDescent="0.25">
      <c r="A40" s="45" t="s">
        <v>85</v>
      </c>
      <c r="B40" s="44"/>
      <c r="C40" s="41">
        <v>-12</v>
      </c>
      <c r="D40" s="41">
        <v>-111121</v>
      </c>
    </row>
    <row r="41" spans="1:4" ht="15.75" thickBot="1" x14ac:dyDescent="0.3">
      <c r="A41" s="34" t="s">
        <v>86</v>
      </c>
      <c r="B41" s="12"/>
      <c r="C41" s="42">
        <v>0</v>
      </c>
      <c r="D41" s="42">
        <v>-545614</v>
      </c>
    </row>
    <row r="42" spans="1:4" ht="23.25" thickBot="1" x14ac:dyDescent="0.3">
      <c r="A42" s="24" t="s">
        <v>87</v>
      </c>
      <c r="B42" s="44"/>
      <c r="C42" s="43">
        <f>SUM(C37:C41)</f>
        <v>-59418.10000000002</v>
      </c>
      <c r="D42" s="43">
        <f>SUM(D37:D41)</f>
        <v>1787524.4307299992</v>
      </c>
    </row>
    <row r="43" spans="1:4" x14ac:dyDescent="0.25">
      <c r="A43" s="36"/>
      <c r="B43" s="28"/>
      <c r="C43" s="62"/>
      <c r="D43" s="62"/>
    </row>
    <row r="44" spans="1:4" ht="22.5" x14ac:dyDescent="0.25">
      <c r="A44" s="50" t="s">
        <v>88</v>
      </c>
      <c r="B44" s="44"/>
      <c r="C44" s="17"/>
      <c r="D44" s="17"/>
    </row>
    <row r="45" spans="1:4" ht="33.75" x14ac:dyDescent="0.25">
      <c r="A45" s="6" t="s">
        <v>89</v>
      </c>
      <c r="B45" s="44"/>
      <c r="C45" s="41">
        <v>0</v>
      </c>
      <c r="D45" s="41">
        <v>-97077</v>
      </c>
    </row>
    <row r="46" spans="1:4" x14ac:dyDescent="0.25">
      <c r="A46" s="6" t="s">
        <v>90</v>
      </c>
      <c r="B46" s="44"/>
      <c r="C46" s="41">
        <v>0</v>
      </c>
      <c r="D46" s="41">
        <v>-890123</v>
      </c>
    </row>
    <row r="47" spans="1:4" x14ac:dyDescent="0.25">
      <c r="A47" s="6" t="s">
        <v>145</v>
      </c>
      <c r="B47" s="122"/>
      <c r="C47" s="41"/>
      <c r="D47" s="41"/>
    </row>
    <row r="48" spans="1:4" ht="33.75" x14ac:dyDescent="0.25">
      <c r="A48" s="6" t="s">
        <v>91</v>
      </c>
      <c r="B48" s="44"/>
      <c r="C48" s="41">
        <v>0</v>
      </c>
      <c r="D48" s="41">
        <v>0</v>
      </c>
    </row>
    <row r="49" spans="1:6" ht="15.75" thickBot="1" x14ac:dyDescent="0.3">
      <c r="A49" s="6" t="s">
        <v>92</v>
      </c>
      <c r="B49" s="44"/>
      <c r="C49" s="41">
        <v>0</v>
      </c>
      <c r="D49" s="41">
        <v>0</v>
      </c>
    </row>
    <row r="50" spans="1:6" x14ac:dyDescent="0.25">
      <c r="A50" s="37"/>
      <c r="B50" s="28"/>
      <c r="C50" s="63"/>
      <c r="D50" s="64"/>
    </row>
    <row r="51" spans="1:6" ht="22.5" x14ac:dyDescent="0.25">
      <c r="A51" s="50" t="s">
        <v>111</v>
      </c>
      <c r="B51" s="146"/>
      <c r="C51" s="147">
        <f>SUM(C45:C48)</f>
        <v>0</v>
      </c>
      <c r="D51" s="147">
        <f>SUM(D45:D49)</f>
        <v>-987200</v>
      </c>
      <c r="E51" s="76"/>
      <c r="F51" s="76"/>
    </row>
    <row r="52" spans="1:6" x14ac:dyDescent="0.25">
      <c r="A52" s="50" t="s">
        <v>112</v>
      </c>
      <c r="B52" s="146"/>
      <c r="C52" s="147"/>
      <c r="D52" s="147"/>
    </row>
    <row r="53" spans="1:6" ht="15.75" thickBot="1" x14ac:dyDescent="0.3">
      <c r="A53" s="11"/>
      <c r="B53" s="12"/>
      <c r="C53" s="34"/>
      <c r="D53" s="34"/>
    </row>
    <row r="54" spans="1:6" x14ac:dyDescent="0.25">
      <c r="A54" s="38"/>
    </row>
    <row r="55" spans="1:6" x14ac:dyDescent="0.25">
      <c r="A55" s="50" t="s">
        <v>93</v>
      </c>
      <c r="B55" s="44"/>
      <c r="C55" s="45"/>
      <c r="D55" s="45"/>
    </row>
    <row r="56" spans="1:6" x14ac:dyDescent="0.25">
      <c r="A56" s="6" t="s">
        <v>94</v>
      </c>
      <c r="B56" s="44"/>
      <c r="C56" s="41">
        <v>0</v>
      </c>
      <c r="D56" s="41">
        <v>-1120912</v>
      </c>
    </row>
    <row r="57" spans="1:6" x14ac:dyDescent="0.25">
      <c r="A57" s="6" t="s">
        <v>95</v>
      </c>
      <c r="B57" s="44"/>
      <c r="C57" s="41">
        <v>56679</v>
      </c>
      <c r="D57" s="41">
        <v>0</v>
      </c>
    </row>
    <row r="58" spans="1:6" x14ac:dyDescent="0.25">
      <c r="A58" s="6" t="s">
        <v>65</v>
      </c>
      <c r="B58" s="44"/>
      <c r="C58" s="41">
        <v>0</v>
      </c>
      <c r="D58" s="41">
        <v>0</v>
      </c>
    </row>
    <row r="59" spans="1:6" ht="22.5" x14ac:dyDescent="0.25">
      <c r="A59" s="6" t="s">
        <v>96</v>
      </c>
      <c r="B59" s="44"/>
      <c r="C59" s="41">
        <v>0</v>
      </c>
      <c r="D59" s="41">
        <v>0</v>
      </c>
    </row>
    <row r="60" spans="1:6" ht="15.75" thickBot="1" x14ac:dyDescent="0.3">
      <c r="A60" s="11"/>
      <c r="B60" s="12"/>
      <c r="C60" s="60"/>
      <c r="D60" s="60"/>
    </row>
    <row r="61" spans="1:6" x14ac:dyDescent="0.25">
      <c r="A61" s="50"/>
      <c r="B61" s="44"/>
      <c r="C61" s="66"/>
      <c r="D61" s="66"/>
    </row>
    <row r="62" spans="1:6" ht="22.5" x14ac:dyDescent="0.25">
      <c r="A62" s="50" t="s">
        <v>113</v>
      </c>
      <c r="B62" s="146"/>
      <c r="C62" s="43">
        <f>SUM(C56:C61)</f>
        <v>56679</v>
      </c>
      <c r="D62" s="43">
        <f>SUM(D56:D61)</f>
        <v>-1120912</v>
      </c>
    </row>
    <row r="63" spans="1:6" x14ac:dyDescent="0.25">
      <c r="A63" s="50" t="s">
        <v>114</v>
      </c>
      <c r="B63" s="146"/>
      <c r="C63" s="41"/>
      <c r="D63" s="41"/>
    </row>
    <row r="64" spans="1:6" ht="15.75" thickBot="1" x14ac:dyDescent="0.3">
      <c r="A64" s="15"/>
      <c r="B64" s="12"/>
      <c r="C64" s="57"/>
      <c r="D64" s="57"/>
    </row>
    <row r="65" spans="1:5" x14ac:dyDescent="0.25">
      <c r="A65" s="50"/>
      <c r="B65" s="44"/>
      <c r="C65" s="66"/>
      <c r="D65" s="66"/>
    </row>
    <row r="66" spans="1:5" x14ac:dyDescent="0.25">
      <c r="A66" s="50" t="s">
        <v>97</v>
      </c>
      <c r="B66" s="44"/>
      <c r="C66" s="41">
        <f>C62+C51+C42</f>
        <v>-2739.1000000000204</v>
      </c>
      <c r="D66" s="41">
        <f>D62+D51+D42</f>
        <v>-320587.56927000079</v>
      </c>
    </row>
    <row r="67" spans="1:5" x14ac:dyDescent="0.25">
      <c r="A67" s="6" t="s">
        <v>98</v>
      </c>
      <c r="B67" s="44"/>
      <c r="C67" s="41"/>
      <c r="D67" s="41">
        <v>0</v>
      </c>
    </row>
    <row r="68" spans="1:5" x14ac:dyDescent="0.25">
      <c r="A68" s="6"/>
      <c r="B68" s="44"/>
      <c r="C68" s="33"/>
      <c r="D68" s="41">
        <v>0</v>
      </c>
    </row>
    <row r="69" spans="1:5" x14ac:dyDescent="0.25">
      <c r="A69" s="45" t="s">
        <v>99</v>
      </c>
      <c r="B69" s="44"/>
      <c r="C69" s="65">
        <f>Ф1!D38</f>
        <v>6538</v>
      </c>
      <c r="D69" s="41">
        <v>1384877</v>
      </c>
    </row>
    <row r="70" spans="1:5" x14ac:dyDescent="0.25">
      <c r="A70" s="67"/>
    </row>
    <row r="71" spans="1:5" ht="15.75" thickBot="1" x14ac:dyDescent="0.3">
      <c r="A71" s="11"/>
      <c r="B71" s="12"/>
      <c r="C71" s="34"/>
      <c r="D71" s="34"/>
    </row>
    <row r="72" spans="1:5" x14ac:dyDescent="0.25">
      <c r="A72" s="6"/>
      <c r="B72" s="44"/>
      <c r="C72" s="45"/>
      <c r="D72" s="45"/>
    </row>
    <row r="73" spans="1:5" ht="22.5" x14ac:dyDescent="0.25">
      <c r="A73" s="50" t="s">
        <v>100</v>
      </c>
      <c r="B73" s="46"/>
      <c r="C73" s="68">
        <f>SUM(C66:C69)</f>
        <v>3798.8999999999796</v>
      </c>
      <c r="D73" s="73">
        <f>SUM(D66:D69)</f>
        <v>1064289.4307299992</v>
      </c>
    </row>
    <row r="74" spans="1:5" ht="22.5" customHeight="1" thickBot="1" x14ac:dyDescent="0.3">
      <c r="A74" s="29"/>
      <c r="B74" s="49"/>
      <c r="C74" s="31"/>
      <c r="D74" s="31"/>
    </row>
    <row r="75" spans="1:5" ht="15.75" thickTop="1" x14ac:dyDescent="0.25">
      <c r="C75" s="112">
        <f>Ф1!C38-C73</f>
        <v>0.10000000002037268</v>
      </c>
      <c r="D75" s="112">
        <f>1064289-D73</f>
        <v>-0.4307299992069602</v>
      </c>
    </row>
    <row r="76" spans="1:5" x14ac:dyDescent="0.25">
      <c r="E76" s="51"/>
    </row>
    <row r="77" spans="1:5" ht="15.75" thickBot="1" x14ac:dyDescent="0.3"/>
    <row r="78" spans="1:5" ht="15" customHeight="1" x14ac:dyDescent="0.25">
      <c r="A78" s="28" t="s">
        <v>140</v>
      </c>
      <c r="B78" s="135"/>
    </row>
    <row r="79" spans="1:5" ht="15" customHeight="1" x14ac:dyDescent="0.25">
      <c r="A79" s="98" t="s">
        <v>47</v>
      </c>
      <c r="B79" s="135"/>
    </row>
    <row r="81" spans="1:1" ht="15.75" thickBot="1" x14ac:dyDescent="0.3"/>
    <row r="82" spans="1:1" x14ac:dyDescent="0.25">
      <c r="A82" s="28" t="s">
        <v>132</v>
      </c>
    </row>
    <row r="83" spans="1:1" x14ac:dyDescent="0.25">
      <c r="A83" s="110" t="s">
        <v>133</v>
      </c>
    </row>
  </sheetData>
  <mergeCells count="11">
    <mergeCell ref="C21:C22"/>
    <mergeCell ref="D21:D22"/>
    <mergeCell ref="B51:B52"/>
    <mergeCell ref="C51:C52"/>
    <mergeCell ref="D51:D52"/>
    <mergeCell ref="B78:B79"/>
    <mergeCell ref="A5:A6"/>
    <mergeCell ref="B5:B6"/>
    <mergeCell ref="A21:A22"/>
    <mergeCell ref="B21:B22"/>
    <mergeCell ref="B62:B63"/>
  </mergeCells>
  <pageMargins left="0.7" right="0.7" top="0.75" bottom="0.75" header="0.3" footer="0.3"/>
  <pageSetup paperSize="9"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5"/>
  <sheetViews>
    <sheetView workbookViewId="0">
      <selection activeCell="A2" sqref="A2"/>
    </sheetView>
  </sheetViews>
  <sheetFormatPr defaultRowHeight="15" x14ac:dyDescent="0.25"/>
  <cols>
    <col min="1" max="1" width="40.7109375" customWidth="1"/>
    <col min="2" max="2" width="9.42578125" bestFit="1" customWidth="1"/>
    <col min="3" max="4" width="15.140625" customWidth="1"/>
    <col min="5" max="5" width="16" customWidth="1"/>
    <col min="6" max="6" width="14.28515625" customWidth="1"/>
    <col min="7" max="7" width="12.28515625" bestFit="1" customWidth="1"/>
    <col min="8" max="8" width="13.7109375" customWidth="1"/>
    <col min="9" max="9" width="14.140625" customWidth="1"/>
    <col min="10" max="10" width="11" bestFit="1" customWidth="1"/>
    <col min="11" max="11" width="9.42578125" bestFit="1" customWidth="1"/>
    <col min="13" max="13" width="9.42578125" bestFit="1" customWidth="1"/>
    <col min="14" max="14" width="14" bestFit="1" customWidth="1"/>
    <col min="16" max="16" width="12.28515625" bestFit="1" customWidth="1"/>
  </cols>
  <sheetData>
    <row r="1" spans="1:11" x14ac:dyDescent="0.25">
      <c r="A1" s="115" t="s">
        <v>103</v>
      </c>
    </row>
    <row r="2" spans="1:11" x14ac:dyDescent="0.25">
      <c r="A2" s="115" t="s">
        <v>158</v>
      </c>
    </row>
    <row r="3" spans="1:11" x14ac:dyDescent="0.25">
      <c r="A3" s="131" t="s">
        <v>153</v>
      </c>
      <c r="B3" s="133"/>
      <c r="C3" s="133"/>
      <c r="D3" s="133"/>
      <c r="E3" s="133"/>
      <c r="F3" s="133"/>
      <c r="G3" s="133"/>
      <c r="H3" s="133"/>
      <c r="I3" s="133"/>
    </row>
    <row r="4" spans="1:11" ht="15.75" thickBot="1" x14ac:dyDescent="0.3">
      <c r="A4" s="134"/>
      <c r="B4" s="1"/>
      <c r="C4" s="1"/>
      <c r="D4" s="1"/>
      <c r="E4" s="1"/>
      <c r="F4" s="1"/>
      <c r="G4" s="1"/>
      <c r="H4" s="1"/>
      <c r="I4" s="1"/>
    </row>
    <row r="5" spans="1:11" ht="15.75" thickBot="1" x14ac:dyDescent="0.3">
      <c r="A5" s="56"/>
      <c r="B5" s="1"/>
      <c r="C5" s="1"/>
      <c r="D5" s="1"/>
      <c r="E5" s="1"/>
      <c r="F5" s="1"/>
      <c r="G5" s="1"/>
      <c r="H5" s="1"/>
      <c r="I5" s="1"/>
    </row>
    <row r="6" spans="1:11" ht="15" customHeight="1" x14ac:dyDescent="0.25">
      <c r="A6" s="150" t="s">
        <v>0</v>
      </c>
      <c r="B6" s="148" t="s">
        <v>1</v>
      </c>
      <c r="C6" s="148" t="s">
        <v>24</v>
      </c>
      <c r="D6" s="148" t="s">
        <v>156</v>
      </c>
      <c r="E6" s="148" t="s">
        <v>26</v>
      </c>
      <c r="F6" s="148" t="s">
        <v>25</v>
      </c>
      <c r="G6" s="148" t="s">
        <v>62</v>
      </c>
      <c r="H6" s="148" t="s">
        <v>28</v>
      </c>
      <c r="I6" s="148" t="s">
        <v>63</v>
      </c>
    </row>
    <row r="7" spans="1:11" x14ac:dyDescent="0.25">
      <c r="A7" s="151"/>
      <c r="B7" s="149"/>
      <c r="C7" s="149"/>
      <c r="D7" s="149"/>
      <c r="E7" s="149"/>
      <c r="F7" s="149"/>
      <c r="G7" s="149"/>
      <c r="H7" s="149"/>
      <c r="I7" s="149"/>
    </row>
    <row r="8" spans="1:11" ht="15.75" thickBot="1" x14ac:dyDescent="0.3">
      <c r="A8" s="152"/>
      <c r="B8" s="139"/>
      <c r="C8" s="139"/>
      <c r="D8" s="139"/>
      <c r="E8" s="139"/>
      <c r="F8" s="139"/>
      <c r="G8" s="139"/>
      <c r="H8" s="139"/>
      <c r="I8" s="139"/>
    </row>
    <row r="9" spans="1:11" ht="15.75" thickBot="1" x14ac:dyDescent="0.3">
      <c r="A9" s="126" t="s">
        <v>143</v>
      </c>
      <c r="B9" s="127"/>
      <c r="C9" s="87">
        <v>20753586</v>
      </c>
      <c r="D9" s="87">
        <v>0</v>
      </c>
      <c r="E9" s="87">
        <f>30145269</f>
        <v>30145269</v>
      </c>
      <c r="F9" s="87">
        <v>1058765</v>
      </c>
      <c r="G9" s="87">
        <v>16983419.999999989</v>
      </c>
      <c r="H9" s="87">
        <v>13171827</v>
      </c>
      <c r="I9" s="87">
        <v>30155246.999999989</v>
      </c>
      <c r="K9" s="76">
        <f>H9+G9-I9</f>
        <v>0</v>
      </c>
    </row>
    <row r="10" spans="1:11" x14ac:dyDescent="0.25">
      <c r="A10" s="52"/>
      <c r="B10" s="77"/>
      <c r="C10" s="78"/>
      <c r="D10" s="78"/>
      <c r="E10" s="78"/>
      <c r="F10" s="78"/>
      <c r="G10" s="78"/>
      <c r="H10" s="75"/>
      <c r="I10" s="78"/>
      <c r="J10" s="76"/>
      <c r="K10" s="76">
        <f t="shared" ref="K10:K18" si="0">H10+G10-I10</f>
        <v>0</v>
      </c>
    </row>
    <row r="11" spans="1:11" x14ac:dyDescent="0.25">
      <c r="A11" s="55" t="s">
        <v>64</v>
      </c>
      <c r="B11" s="79"/>
      <c r="C11" s="80"/>
      <c r="D11" s="80"/>
      <c r="E11" s="41">
        <f>Ф2!D38-H11</f>
        <v>-946521.94484000013</v>
      </c>
      <c r="F11" s="41"/>
      <c r="G11" s="41">
        <f>E11</f>
        <v>-946521.94484000013</v>
      </c>
      <c r="H11" s="67"/>
      <c r="I11" s="41">
        <f>H11+G11</f>
        <v>-946521.94484000013</v>
      </c>
      <c r="J11" s="76">
        <f>I11-Ф2!D60</f>
        <v>0</v>
      </c>
      <c r="K11" s="76">
        <f t="shared" si="0"/>
        <v>0</v>
      </c>
    </row>
    <row r="12" spans="1:11" x14ac:dyDescent="0.25">
      <c r="A12" s="54"/>
      <c r="B12" s="78"/>
      <c r="C12" s="78"/>
      <c r="D12" s="78"/>
      <c r="E12" s="78"/>
      <c r="F12" s="78"/>
      <c r="G12" s="78"/>
      <c r="H12" s="75"/>
      <c r="I12" s="78"/>
      <c r="J12" s="76"/>
      <c r="K12" s="76">
        <f t="shared" si="0"/>
        <v>0</v>
      </c>
    </row>
    <row r="13" spans="1:11" ht="15.75" thickBot="1" x14ac:dyDescent="0.3">
      <c r="A13" s="58" t="s">
        <v>109</v>
      </c>
      <c r="B13" s="81"/>
      <c r="C13" s="82"/>
      <c r="D13" s="82"/>
      <c r="E13" s="69">
        <f>SUM(E11:E12)</f>
        <v>-946521.94484000013</v>
      </c>
      <c r="F13" s="69">
        <f t="shared" ref="F13:I13" si="1">SUM(F11:F12)</f>
        <v>0</v>
      </c>
      <c r="G13" s="69">
        <f t="shared" si="1"/>
        <v>-946521.94484000013</v>
      </c>
      <c r="H13" s="69">
        <f t="shared" si="1"/>
        <v>0</v>
      </c>
      <c r="I13" s="69">
        <f t="shared" si="1"/>
        <v>-946521.94484000013</v>
      </c>
      <c r="J13" s="76"/>
      <c r="K13" s="76">
        <f t="shared" si="0"/>
        <v>0</v>
      </c>
    </row>
    <row r="14" spans="1:11" x14ac:dyDescent="0.25">
      <c r="A14" s="55"/>
      <c r="B14" s="83"/>
      <c r="C14" s="84"/>
      <c r="D14" s="84"/>
      <c r="E14" s="84"/>
      <c r="F14" s="84"/>
      <c r="G14" s="84"/>
      <c r="H14" s="75"/>
      <c r="I14" s="84"/>
      <c r="J14" s="76"/>
      <c r="K14" s="76">
        <f t="shared" si="0"/>
        <v>0</v>
      </c>
    </row>
    <row r="15" spans="1:11" x14ac:dyDescent="0.25">
      <c r="A15" s="55"/>
      <c r="B15" s="77"/>
      <c r="C15" s="78"/>
      <c r="D15" s="78"/>
      <c r="E15" s="78"/>
      <c r="F15" s="41">
        <v>0</v>
      </c>
      <c r="G15" s="41">
        <v>0</v>
      </c>
      <c r="H15" s="75"/>
      <c r="I15" s="43">
        <v>0</v>
      </c>
      <c r="J15" s="76"/>
      <c r="K15" s="76">
        <f t="shared" si="0"/>
        <v>0</v>
      </c>
    </row>
    <row r="16" spans="1:11" x14ac:dyDescent="0.25">
      <c r="A16" s="55" t="s">
        <v>65</v>
      </c>
      <c r="B16" s="85"/>
      <c r="C16" s="78"/>
      <c r="D16" s="78"/>
      <c r="E16" s="78"/>
      <c r="F16" s="78"/>
      <c r="G16" s="79">
        <f>SUM(C16:F16)</f>
        <v>0</v>
      </c>
      <c r="H16" s="84">
        <v>0</v>
      </c>
      <c r="I16" s="43">
        <f>G16+H16</f>
        <v>0</v>
      </c>
      <c r="J16" s="76"/>
      <c r="K16" s="76">
        <f t="shared" si="0"/>
        <v>0</v>
      </c>
    </row>
    <row r="17" spans="1:12" x14ac:dyDescent="0.25">
      <c r="A17" s="55"/>
      <c r="B17" s="85"/>
      <c r="C17" s="79"/>
      <c r="D17" s="79"/>
      <c r="E17" s="79"/>
      <c r="F17" s="79"/>
      <c r="G17" s="79"/>
      <c r="H17" s="75"/>
      <c r="I17" s="79"/>
      <c r="J17" s="76"/>
      <c r="K17" s="76">
        <f t="shared" si="0"/>
        <v>0</v>
      </c>
    </row>
    <row r="18" spans="1:12" ht="15.75" thickBot="1" x14ac:dyDescent="0.3">
      <c r="A18" s="23" t="s">
        <v>154</v>
      </c>
      <c r="B18" s="86"/>
      <c r="C18" s="87">
        <f>C13+C9</f>
        <v>20753586</v>
      </c>
      <c r="D18" s="87">
        <f>D13+D9+D16</f>
        <v>0</v>
      </c>
      <c r="E18" s="87">
        <f>E13+E9</f>
        <v>29198747.055160001</v>
      </c>
      <c r="F18" s="87">
        <f>F13+F9</f>
        <v>1058765</v>
      </c>
      <c r="G18" s="87">
        <f>G13+G9</f>
        <v>16036898.055159988</v>
      </c>
      <c r="H18" s="87">
        <f>H13+H9</f>
        <v>13171827</v>
      </c>
      <c r="I18" s="87">
        <f>I13+I9+I16</f>
        <v>29208725.05515999</v>
      </c>
      <c r="J18" s="76"/>
      <c r="K18" s="76">
        <f t="shared" si="0"/>
        <v>0</v>
      </c>
    </row>
    <row r="19" spans="1:12" x14ac:dyDescent="0.25">
      <c r="A19" s="54"/>
      <c r="B19" s="83"/>
      <c r="C19" s="75"/>
      <c r="D19" s="75"/>
      <c r="E19" s="75"/>
      <c r="F19" s="75"/>
      <c r="G19" s="75"/>
      <c r="H19" s="75"/>
      <c r="I19" s="75"/>
      <c r="J19" s="76"/>
      <c r="K19" s="76"/>
    </row>
    <row r="20" spans="1:12" x14ac:dyDescent="0.25">
      <c r="A20" s="54"/>
      <c r="B20" s="83"/>
      <c r="C20" s="75"/>
      <c r="D20" s="75"/>
      <c r="E20" s="75"/>
      <c r="F20" s="75"/>
      <c r="G20" s="75"/>
      <c r="H20" s="75"/>
      <c r="I20" s="75"/>
      <c r="J20" s="76"/>
      <c r="K20" s="76"/>
    </row>
    <row r="21" spans="1:12" x14ac:dyDescent="0.25">
      <c r="A21" s="54"/>
      <c r="B21" s="83"/>
      <c r="C21" s="75"/>
      <c r="D21" s="75"/>
      <c r="E21" s="75"/>
      <c r="F21" s="75"/>
      <c r="G21" s="75"/>
      <c r="H21" s="75"/>
      <c r="I21" s="75"/>
      <c r="J21" s="76"/>
      <c r="K21" s="76"/>
    </row>
    <row r="22" spans="1:12" x14ac:dyDescent="0.25">
      <c r="A22" s="54"/>
      <c r="B22" s="83"/>
    </row>
    <row r="23" spans="1:12" x14ac:dyDescent="0.25">
      <c r="A23" s="54"/>
      <c r="B23" s="83"/>
      <c r="C23" s="75"/>
      <c r="D23" s="75"/>
      <c r="E23" s="75"/>
      <c r="F23" s="75"/>
      <c r="G23" s="75"/>
      <c r="H23" s="75"/>
      <c r="I23" s="75"/>
    </row>
    <row r="24" spans="1:12" x14ac:dyDescent="0.25">
      <c r="A24" s="54"/>
      <c r="B24" s="83"/>
      <c r="C24" s="75"/>
      <c r="D24" s="75"/>
      <c r="E24" s="75"/>
      <c r="F24" s="75"/>
      <c r="G24" s="75"/>
      <c r="H24" s="75"/>
      <c r="I24" s="75"/>
      <c r="J24" s="76"/>
      <c r="K24" s="76"/>
    </row>
    <row r="25" spans="1:12" x14ac:dyDescent="0.25">
      <c r="A25" s="54"/>
      <c r="B25" s="83"/>
      <c r="C25" s="75"/>
      <c r="D25" s="75"/>
      <c r="E25" s="75"/>
      <c r="F25" s="75"/>
      <c r="G25" s="75"/>
      <c r="H25" s="75"/>
      <c r="I25" s="75"/>
      <c r="J25" s="76"/>
      <c r="K25" s="76"/>
    </row>
    <row r="26" spans="1:12" ht="15.75" thickBot="1" x14ac:dyDescent="0.3">
      <c r="A26" s="34"/>
      <c r="B26" s="125"/>
      <c r="C26" s="124">
        <f>Ф1!D50-C27</f>
        <v>0</v>
      </c>
      <c r="D26" s="124">
        <f>Ф1!D51-D27</f>
        <v>0</v>
      </c>
      <c r="E26" s="124">
        <f>Ф1!D53-E27</f>
        <v>0</v>
      </c>
      <c r="F26" s="124"/>
      <c r="G26" s="124"/>
      <c r="H26" s="87"/>
      <c r="I26" s="124"/>
      <c r="J26" s="76"/>
      <c r="K26" s="76"/>
    </row>
    <row r="27" spans="1:12" x14ac:dyDescent="0.25">
      <c r="A27" s="54" t="s">
        <v>144</v>
      </c>
      <c r="B27" s="74"/>
      <c r="C27" s="123">
        <v>20753586</v>
      </c>
      <c r="D27" s="75">
        <f>167286737+2445634</f>
        <v>169732371</v>
      </c>
      <c r="E27" s="75">
        <f>-526145.000000012+77853403</f>
        <v>77327257.999999985</v>
      </c>
      <c r="F27" s="123">
        <v>1058765</v>
      </c>
      <c r="G27" s="75">
        <f>SUM(C27:F27)</f>
        <v>268871980</v>
      </c>
      <c r="H27" s="75">
        <v>116</v>
      </c>
      <c r="I27" s="76">
        <f>G27+H27</f>
        <v>268872096</v>
      </c>
      <c r="J27" s="76"/>
      <c r="K27" s="76"/>
      <c r="L27" s="76">
        <f>G27+H27-I27</f>
        <v>0</v>
      </c>
    </row>
    <row r="28" spans="1:12" x14ac:dyDescent="0.25">
      <c r="A28" s="55"/>
      <c r="B28" s="85"/>
      <c r="C28" s="79"/>
      <c r="D28" s="79"/>
      <c r="E28" s="79"/>
      <c r="F28" s="79"/>
      <c r="G28" s="79"/>
      <c r="H28" s="79"/>
      <c r="I28" s="83"/>
      <c r="J28" s="76"/>
      <c r="K28" s="76"/>
    </row>
    <row r="29" spans="1:12" x14ac:dyDescent="0.25">
      <c r="A29" s="55" t="s">
        <v>64</v>
      </c>
      <c r="B29" s="79"/>
      <c r="C29" s="80"/>
      <c r="D29" s="80"/>
      <c r="E29" s="41">
        <f>Ф2!C48</f>
        <v>-33743.10000000002</v>
      </c>
      <c r="F29" s="41"/>
      <c r="G29" s="41">
        <f>E29</f>
        <v>-33743.10000000002</v>
      </c>
      <c r="H29" s="41">
        <f>Ф2!C57</f>
        <v>0</v>
      </c>
      <c r="I29" s="43">
        <f>H29+G29</f>
        <v>-33743.10000000002</v>
      </c>
      <c r="J29" s="76">
        <f>Ф2!C33-I29</f>
        <v>0</v>
      </c>
      <c r="K29" s="76"/>
    </row>
    <row r="30" spans="1:12" x14ac:dyDescent="0.25">
      <c r="A30" s="59"/>
      <c r="B30" s="88"/>
      <c r="C30" s="88"/>
      <c r="D30" s="88"/>
      <c r="E30" s="88"/>
      <c r="F30" s="88"/>
      <c r="G30" s="88"/>
      <c r="H30" s="89"/>
      <c r="I30" s="90"/>
      <c r="J30" s="76"/>
      <c r="K30" s="76"/>
    </row>
    <row r="31" spans="1:12" ht="15.75" thickBot="1" x14ac:dyDescent="0.3">
      <c r="A31" s="58" t="s">
        <v>109</v>
      </c>
      <c r="B31" s="91"/>
      <c r="C31" s="82"/>
      <c r="D31" s="82"/>
      <c r="E31" s="69">
        <f>E29</f>
        <v>-33743.10000000002</v>
      </c>
      <c r="F31" s="69">
        <f t="shared" ref="F31:I31" si="2">F29</f>
        <v>0</v>
      </c>
      <c r="G31" s="69">
        <f t="shared" si="2"/>
        <v>-33743.10000000002</v>
      </c>
      <c r="H31" s="69">
        <f t="shared" si="2"/>
        <v>0</v>
      </c>
      <c r="I31" s="69">
        <f t="shared" si="2"/>
        <v>-33743.10000000002</v>
      </c>
      <c r="J31" s="76"/>
      <c r="K31" s="76"/>
    </row>
    <row r="32" spans="1:12" x14ac:dyDescent="0.25">
      <c r="A32" s="54"/>
      <c r="B32" s="77"/>
      <c r="C32" s="78"/>
      <c r="D32" s="78"/>
      <c r="E32" s="78"/>
      <c r="F32" s="78"/>
      <c r="G32" s="78"/>
      <c r="H32" s="79"/>
      <c r="I32" s="75"/>
      <c r="J32" s="76"/>
      <c r="K32" s="76"/>
    </row>
    <row r="33" spans="1:11" x14ac:dyDescent="0.25">
      <c r="A33" s="55"/>
      <c r="B33" s="85"/>
      <c r="C33" s="80"/>
      <c r="D33" s="80"/>
      <c r="E33" s="80"/>
      <c r="F33" s="80"/>
      <c r="G33" s="80"/>
      <c r="H33" s="80"/>
      <c r="I33" s="43">
        <f>H33+G33</f>
        <v>0</v>
      </c>
      <c r="J33" s="76"/>
      <c r="K33" s="76"/>
    </row>
    <row r="34" spans="1:11" x14ac:dyDescent="0.25">
      <c r="A34" s="117" t="s">
        <v>138</v>
      </c>
      <c r="B34" s="85"/>
      <c r="C34" s="80"/>
      <c r="D34" s="80"/>
      <c r="E34" s="80"/>
      <c r="F34" s="80"/>
      <c r="G34" s="79">
        <f>F34</f>
        <v>0</v>
      </c>
      <c r="H34" s="80">
        <f>-H27</f>
        <v>-116</v>
      </c>
      <c r="I34" s="43">
        <f>H34+G34</f>
        <v>-116</v>
      </c>
      <c r="J34" s="76"/>
      <c r="K34" s="76"/>
    </row>
    <row r="35" spans="1:11" x14ac:dyDescent="0.25">
      <c r="A35" s="55" t="s">
        <v>134</v>
      </c>
      <c r="B35" s="85"/>
      <c r="C35" s="79"/>
      <c r="D35" s="79"/>
      <c r="E35" s="79"/>
      <c r="F35" s="79">
        <v>0</v>
      </c>
      <c r="G35" s="79">
        <f>F35</f>
        <v>0</v>
      </c>
      <c r="H35" s="79"/>
      <c r="I35" s="43">
        <f>H35+G35</f>
        <v>0</v>
      </c>
      <c r="J35" s="76"/>
      <c r="K35" s="76"/>
    </row>
    <row r="36" spans="1:11" ht="15.75" thickBot="1" x14ac:dyDescent="0.3">
      <c r="A36" s="23" t="s">
        <v>155</v>
      </c>
      <c r="B36" s="92"/>
      <c r="C36" s="87">
        <f>C27</f>
        <v>20753586</v>
      </c>
      <c r="D36" s="87">
        <f>D27</f>
        <v>169732371</v>
      </c>
      <c r="E36" s="70">
        <f>E31+E27+E34</f>
        <v>77293514.899999991</v>
      </c>
      <c r="F36" s="70">
        <f>F31+F27+F35</f>
        <v>1058765</v>
      </c>
      <c r="G36" s="70">
        <f>G31+G27+G35</f>
        <v>268838236.89999998</v>
      </c>
      <c r="H36" s="70">
        <f>H31+H27+H34</f>
        <v>0</v>
      </c>
      <c r="I36" s="70">
        <f>I31+I27+I33+I35+I34</f>
        <v>268838236.89999998</v>
      </c>
      <c r="J36" s="76">
        <f>Ф1!C60-I36</f>
        <v>0.10000002384185791</v>
      </c>
      <c r="K36" s="76"/>
    </row>
    <row r="37" spans="1:11" x14ac:dyDescent="0.25">
      <c r="B37" s="76"/>
      <c r="C37" s="76">
        <f>Ф1!C50-C36-D36+Ф1!C51</f>
        <v>0</v>
      </c>
      <c r="D37" s="76">
        <f>Ф1!C51-D36</f>
        <v>0</v>
      </c>
      <c r="E37" s="76">
        <f>Ф1!C53-E36</f>
        <v>0.10000000894069672</v>
      </c>
      <c r="F37" s="76">
        <f>Ф1!C52-F36</f>
        <v>0</v>
      </c>
      <c r="G37" s="76">
        <f>Ф1!C55-G36</f>
        <v>0.10000002384185791</v>
      </c>
      <c r="H37" s="76">
        <f>Ф1!C57-H36</f>
        <v>0</v>
      </c>
      <c r="I37" s="76"/>
      <c r="J37" s="76"/>
      <c r="K37" s="76"/>
    </row>
    <row r="38" spans="1:11" x14ac:dyDescent="0.25">
      <c r="B38" s="76"/>
      <c r="C38" s="76"/>
      <c r="D38" s="76"/>
      <c r="E38" s="76"/>
      <c r="F38" s="76"/>
      <c r="G38" s="76"/>
      <c r="H38" s="76"/>
      <c r="I38" s="76"/>
      <c r="J38" s="76"/>
      <c r="K38" s="76"/>
    </row>
    <row r="39" spans="1:11" ht="15.75" thickBot="1" x14ac:dyDescent="0.3">
      <c r="A39" s="27"/>
      <c r="D39" s="76"/>
      <c r="E39" s="76"/>
    </row>
    <row r="40" spans="1:11" ht="21.75" customHeight="1" x14ac:dyDescent="0.25">
      <c r="A40" s="28" t="s">
        <v>140</v>
      </c>
      <c r="B40" s="135"/>
      <c r="D40" s="76"/>
      <c r="E40" s="76"/>
    </row>
    <row r="41" spans="1:11" ht="22.5" customHeight="1" x14ac:dyDescent="0.25">
      <c r="A41" s="98" t="s">
        <v>47</v>
      </c>
      <c r="B41" s="135"/>
      <c r="D41" s="76"/>
      <c r="E41" s="76"/>
    </row>
    <row r="42" spans="1:11" x14ac:dyDescent="0.25">
      <c r="D42" s="76"/>
      <c r="E42" s="76"/>
    </row>
    <row r="43" spans="1:11" ht="15.75" thickBot="1" x14ac:dyDescent="0.3"/>
    <row r="44" spans="1:11" x14ac:dyDescent="0.25">
      <c r="A44" s="28" t="s">
        <v>132</v>
      </c>
    </row>
    <row r="45" spans="1:11" x14ac:dyDescent="0.25">
      <c r="A45" s="110" t="s">
        <v>133</v>
      </c>
    </row>
  </sheetData>
  <mergeCells count="10">
    <mergeCell ref="A6:A8"/>
    <mergeCell ref="B6:B8"/>
    <mergeCell ref="C6:C8"/>
    <mergeCell ref="D6:D8"/>
    <mergeCell ref="E6:E8"/>
    <mergeCell ref="F6:F8"/>
    <mergeCell ref="G6:G8"/>
    <mergeCell ref="I6:I8"/>
    <mergeCell ref="H6:H8"/>
    <mergeCell ref="B40:B41"/>
  </mergeCells>
  <pageMargins left="0.7" right="0.7" top="0.75" bottom="0.75" header="0.3" footer="0.3"/>
  <pageSetup paperSize="9" scale="72" orientation="landscape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Ф3</vt:lpstr>
      <vt:lpstr>Ф4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Ольга Галочкина </cp:lastModifiedBy>
  <cp:lastPrinted>2021-08-14T12:28:54Z</cp:lastPrinted>
  <dcterms:created xsi:type="dcterms:W3CDTF">2018-08-14T10:01:39Z</dcterms:created>
  <dcterms:modified xsi:type="dcterms:W3CDTF">2021-08-20T10:34:52Z</dcterms:modified>
</cp:coreProperties>
</file>