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e_klimetenko_a-agro_kz/Documents/Рабочий стол/ФОГ/"/>
    </mc:Choice>
  </mc:AlternateContent>
  <xr:revisionPtr revIDLastSave="43" documentId="13_ncr:1_{665C0211-0F91-4F74-A3D2-1FEC6CF5AD47}" xr6:coauthVersionLast="47" xr6:coauthVersionMax="47" xr10:uidLastSave="{AEC08B58-960D-4F47-9F0B-BE8EE493517C}"/>
  <bookViews>
    <workbookView xWindow="-120" yWindow="-120" windowWidth="29040" windowHeight="15840" activeTab="2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36" i="3"/>
  <c r="B36" i="3"/>
  <c r="H11" i="4" l="1"/>
  <c r="F11" i="4"/>
  <c r="C31" i="3"/>
  <c r="E16" i="1"/>
  <c r="E27" i="1" s="1"/>
  <c r="D16" i="1"/>
  <c r="I10" i="4" l="1"/>
  <c r="I12" i="4"/>
  <c r="I14" i="4"/>
  <c r="I16" i="4"/>
  <c r="G10" i="4"/>
  <c r="G11" i="4"/>
  <c r="I11" i="4" s="1"/>
  <c r="G12" i="4"/>
  <c r="G13" i="4"/>
  <c r="I13" i="4" s="1"/>
  <c r="G14" i="4"/>
  <c r="G15" i="4"/>
  <c r="I15" i="4" s="1"/>
  <c r="G16" i="4"/>
  <c r="G9" i="4"/>
  <c r="I9" i="4" s="1"/>
  <c r="C17" i="4"/>
  <c r="D17" i="4"/>
  <c r="E17" i="4"/>
  <c r="F17" i="4"/>
  <c r="H17" i="4"/>
  <c r="B17" i="4"/>
  <c r="B31" i="3"/>
  <c r="I17" i="4" l="1"/>
  <c r="G17" i="4"/>
  <c r="E39" i="2" l="1"/>
  <c r="E38" i="2"/>
  <c r="E42" i="2" s="1"/>
  <c r="D39" i="2"/>
  <c r="D38" i="2"/>
  <c r="D42" i="2" s="1"/>
  <c r="E33" i="2"/>
  <c r="E36" i="2" s="1"/>
  <c r="D33" i="2"/>
  <c r="D36" i="2" s="1"/>
  <c r="E11" i="2"/>
  <c r="E18" i="2" s="1"/>
  <c r="E23" i="2" s="1"/>
  <c r="D11" i="2"/>
  <c r="D18" i="2" s="1"/>
  <c r="D23" i="2" s="1"/>
  <c r="E54" i="1"/>
  <c r="D54" i="1"/>
  <c r="E34" i="1"/>
  <c r="E36" i="1" s="1"/>
  <c r="D34" i="1"/>
  <c r="D36" i="1" s="1"/>
  <c r="E45" i="1"/>
  <c r="D45" i="1"/>
  <c r="D27" i="1"/>
  <c r="D18" i="5"/>
  <c r="D20" i="5"/>
  <c r="E20" i="5"/>
  <c r="E21" i="5" s="1"/>
  <c r="E60" i="1" s="1"/>
  <c r="D5" i="5"/>
  <c r="E5" i="5"/>
  <c r="D27" i="2" l="1"/>
  <c r="B7" i="3"/>
  <c r="B16" i="3" s="1"/>
  <c r="B21" i="3" s="1"/>
  <c r="B26" i="3" s="1"/>
  <c r="B38" i="3" s="1"/>
  <c r="B41" i="3" s="1"/>
  <c r="E27" i="2"/>
  <c r="C7" i="3"/>
  <c r="C16" i="3" s="1"/>
  <c r="C21" i="3" s="1"/>
  <c r="C26" i="3" s="1"/>
  <c r="C38" i="3" s="1"/>
  <c r="C41" i="3" s="1"/>
  <c r="D40" i="2"/>
  <c r="E40" i="2"/>
  <c r="D55" i="1"/>
  <c r="D6" i="5" s="1"/>
  <c r="E55" i="1"/>
  <c r="E6" i="5" s="1"/>
  <c r="D21" i="5"/>
  <c r="D60" i="1" s="1"/>
  <c r="E4" i="5"/>
  <c r="E9" i="5" s="1"/>
  <c r="E10" i="5" s="1"/>
  <c r="E59" i="1" s="1"/>
  <c r="D4" i="5"/>
  <c r="D3" i="5"/>
  <c r="D9" i="5" l="1"/>
  <c r="D10" i="5" s="1"/>
  <c r="D59" i="1" s="1"/>
  <c r="E56" i="1"/>
  <c r="E61" i="1" s="1"/>
  <c r="D56" i="1"/>
  <c r="D61" i="1" s="1"/>
  <c r="E15" i="5"/>
  <c r="D15" i="5"/>
  <c r="D14" i="5"/>
</calcChain>
</file>

<file path=xl/sharedStrings.xml><?xml version="1.0" encoding="utf-8"?>
<sst xmlns="http://schemas.openxmlformats.org/spreadsheetml/2006/main" count="197" uniqueCount="160">
  <si>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</si>
  <si>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</si>
  <si>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</si>
  <si>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</si>
  <si>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</si>
  <si>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</si>
  <si>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</si>
  <si>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</si>
  <si>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</si>
  <si>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</si>
  <si>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</si>
  <si>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</si>
  <si>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</si>
  <si>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</si>
  <si>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</si>
  <si>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</si>
  <si>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</si>
  <si>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</si>
  <si>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</si>
  <si>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</si>
  <si>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</si>
  <si>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</si>
  <si>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</si>
  <si>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</si>
  <si>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</si>
  <si>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</si>
  <si>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</si>
  <si>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</si>
  <si>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</si>
  <si>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</si>
  <si>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</si>
  <si>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</si>
  <si>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</si>
  <si>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</si>
  <si>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</si>
  <si>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</si>
  <si>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</si>
  <si>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</si>
  <si>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</si>
  <si>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</si>
  <si>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</si>
  <si>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</si>
  <si>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</si>
  <si>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</si>
  <si>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</si>
  <si>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</si>
  <si>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</si>
  <si>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</si>
  <si>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</si>
  <si>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</si>
  <si>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</si>
  <si>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</si>
  <si>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</si>
  <si>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</si>
  <si>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</si>
  <si>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</si>
  <si>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</si>
  <si>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</si>
  <si>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</si>
  <si>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</si>
  <si>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</si>
  <si>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</si>
  <si>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</si>
  <si>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</si>
  <si>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</si>
  <si>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</si>
  <si>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</si>
  <si>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</si>
  <si>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</si>
  <si>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</si>
  <si>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</si>
  <si>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</si>
  <si>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</si>
  <si>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</si>
  <si>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</si>
  <si>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</si>
  <si>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</si>
  <si>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</si>
  <si>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</si>
  <si>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</si>
  <si>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</si>
  <si>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</si>
  <si>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</si>
  <si>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</si>
  <si>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</si>
  <si>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</si>
  <si>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 xml:space="preserve">Погашение кредитов и займов 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</si>
  <si>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</si>
  <si>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</si>
  <si>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</si>
  <si>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</si>
  <si>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</si>
  <si>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</si>
  <si>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</si>
  <si>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</si>
  <si>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</si>
  <si>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</si>
  <si>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</si>
  <si>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</si>
  <si>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</si>
  <si>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</si>
  <si>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</si>
  <si>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</si>
  <si>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</si>
  <si>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</si>
  <si>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</si>
  <si>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</si>
  <si>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</si>
  <si>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</si>
  <si>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</si>
  <si>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</si>
  <si>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</si>
  <si>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</si>
  <si>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</si>
  <si>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</si>
  <si>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</si>
  <si>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</si>
  <si>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</si>
  <si>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</si>
  <si>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</si>
  <si>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</si>
  <si>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</si>
  <si>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</si>
  <si>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</si>
  <si>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</si>
  <si>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</si>
  <si>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</si>
  <si>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</si>
  <si>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</si>
  <si>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</si>
  <si>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Краткосрочные займы выданные</t>
  </si>
  <si>
    <t>Накопленная прибыль</t>
  </si>
  <si>
    <t>Резерв на обязательства по привилегированным акциям</t>
  </si>
  <si>
    <t>ВСЕГО ОБЯЗАТЕЛЬСТВА И КАПИТАЛА</t>
  </si>
  <si>
    <t>Прибыль/ (убыток) от переоценки с/х продукции</t>
  </si>
  <si>
    <t>Убытки/прибыль за вычетом прибылей по курсовой разнице</t>
  </si>
  <si>
    <t>Выплата дивидендов по привилегированным акциям</t>
  </si>
  <si>
    <t>Перенос на нераспределеную прибыль</t>
  </si>
  <si>
    <t>Климетенко Е.В.</t>
  </si>
  <si>
    <t>Финансовые активы по амортизированной стоимости</t>
  </si>
  <si>
    <t>Поступление кредитов и займов</t>
  </si>
  <si>
    <t>31 декабря 2024 г. (неаудировано)</t>
  </si>
  <si>
    <t>31 марта 2025 г. (неаудировано)</t>
  </si>
  <si>
    <t xml:space="preserve">                                  -  </t>
  </si>
  <si>
    <t xml:space="preserve">                                 -  </t>
  </si>
  <si>
    <t>6.  Расчет балансовой стоимости одной простой акции на 31 марта 2025 года</t>
  </si>
  <si>
    <t>31 декабря 2024 г.(неаудировано)</t>
  </si>
  <si>
    <t>7.  Расчет балансовой стоимости одной привилегированной акции 1 группы на 31 марта 2025 года</t>
  </si>
  <si>
    <t>за 3 месяца  2024 г. (неаудировано)</t>
  </si>
  <si>
    <t>за 3 месяца 2025 г. (неаудировано)</t>
  </si>
  <si>
    <t xml:space="preserve">                                         -  </t>
  </si>
  <si>
    <t>Дивиденды уплаченные</t>
  </si>
  <si>
    <t>Промежуточный сокращенный консолидированный отчет об изменениях в капитале 
за 3 месяца, закончившихся 31 марта 2025 года (неаудированный)</t>
  </si>
  <si>
    <t>Остаток на 31 декабря 2024 года (неаудировано)</t>
  </si>
  <si>
    <t>Остаток на 31 марта 2025 года (неаудировано)</t>
  </si>
  <si>
    <r>
      <t>Промежуточный сокращенный консолидированный отчет о финансовом положении по состоянию на 31 марта 2025 года</t>
    </r>
    <r>
      <rPr>
        <sz val="10"/>
        <rFont val="Trebuchet MS"/>
        <family val="2"/>
        <charset val="204"/>
      </rPr>
      <t xml:space="preserve"> </t>
    </r>
    <r>
      <rPr>
        <b/>
        <sz val="10"/>
        <rFont val="Trebuchet MS"/>
        <family val="2"/>
        <charset val="204"/>
      </rPr>
      <t>(неаудированный)</t>
    </r>
  </si>
  <si>
    <t>Консолидированный сокращенный промежуточный отчет о совокупном доходе за 3 месяца, закончившихся 31 марта 2025 года (неаудированный)</t>
  </si>
  <si>
    <t>Промежуточный сокращенный консолидированный отчет о движении денежных средств за 3 месяца, закончившихся 31 марта 2025 года (неаудированный)</t>
  </si>
  <si>
    <t>за 3 месяца  2025 г. (неаудировано)</t>
  </si>
  <si>
    <t>за 3 месяца 2024 г.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</si>
</sst>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b/>
      <sz val="9"/>
      <name val="Trebuchet MS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wrapText="1"/>
    </xf>
    <xf numFmtId="0" fontId="16" fillId="0" borderId="2" xfId="2" applyFont="1" applyBorder="1"/>
    <xf numFmtId="165" fontId="17" fillId="0" borderId="2" xfId="2" applyNumberFormat="1" applyFont="1" applyBorder="1" applyAlignment="1">
      <alignment horizontal="right"/>
    </xf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5" fillId="0" borderId="3" xfId="2" applyNumberFormat="1" applyFont="1" applyBorder="1" applyAlignment="1">
      <alignment horizontal="right"/>
    </xf>
    <xf numFmtId="165" fontId="7" fillId="0" borderId="0" xfId="2" applyNumberFormat="1" applyFont="1"/>
    <xf numFmtId="0" fontId="16" fillId="0" borderId="0" xfId="2" applyFont="1"/>
    <xf numFmtId="165" fontId="17" fillId="0" borderId="0" xfId="2" applyNumberFormat="1" applyFont="1" applyAlignment="1">
      <alignment horizontal="right"/>
    </xf>
    <xf numFmtId="165" fontId="18" fillId="0" borderId="0" xfId="2" applyNumberFormat="1" applyFont="1"/>
    <xf numFmtId="0" fontId="19" fillId="0" borderId="0" xfId="2" applyFont="1" applyAlignment="1">
      <alignment vertical="center"/>
    </xf>
    <xf numFmtId="0" fontId="20" fillId="0" borderId="0" xfId="2" applyFont="1"/>
    <xf numFmtId="0" fontId="20" fillId="0" borderId="0" xfId="0" applyFont="1"/>
    <xf numFmtId="3" fontId="20" fillId="0" borderId="0" xfId="2" applyNumberFormat="1" applyFont="1" applyAlignment="1">
      <alignment horizontal="right" vertical="center" wrapText="1"/>
    </xf>
    <xf numFmtId="0" fontId="20" fillId="0" borderId="0" xfId="2" applyFont="1" applyAlignment="1">
      <alignment horizontal="right" vertical="center" wrapText="1"/>
    </xf>
    <xf numFmtId="3" fontId="20" fillId="0" borderId="0" xfId="0" applyNumberFormat="1" applyFont="1"/>
    <xf numFmtId="165" fontId="20" fillId="0" borderId="0" xfId="3" applyNumberFormat="1" applyFont="1" applyFill="1" applyBorder="1" applyAlignment="1">
      <alignment horizontal="right" vertical="center" wrapText="1"/>
    </xf>
    <xf numFmtId="0" fontId="20" fillId="0" borderId="2" xfId="2" applyFont="1" applyBorder="1"/>
    <xf numFmtId="165" fontId="20" fillId="0" borderId="2" xfId="3" applyNumberFormat="1" applyFont="1" applyFill="1" applyBorder="1" applyAlignment="1">
      <alignment horizontal="right" vertical="center" wrapText="1"/>
    </xf>
    <xf numFmtId="0" fontId="19" fillId="0" borderId="3" xfId="2" applyFont="1" applyBorder="1"/>
    <xf numFmtId="165" fontId="19" fillId="0" borderId="3" xfId="2" applyNumberFormat="1" applyFont="1" applyBorder="1" applyAlignment="1">
      <alignment horizontal="right" vertical="center" wrapText="1"/>
    </xf>
    <xf numFmtId="0" fontId="19" fillId="0" borderId="2" xfId="2" applyFont="1" applyBorder="1"/>
    <xf numFmtId="165" fontId="20" fillId="0" borderId="2" xfId="2" applyNumberFormat="1" applyFont="1" applyBorder="1" applyAlignment="1">
      <alignment horizontal="right" vertical="center" wrapText="1"/>
    </xf>
    <xf numFmtId="0" fontId="19" fillId="0" borderId="0" xfId="2" applyFont="1" applyAlignment="1">
      <alignment wrapText="1"/>
    </xf>
    <xf numFmtId="3" fontId="19" fillId="0" borderId="0" xfId="2" applyNumberFormat="1" applyFont="1" applyAlignment="1">
      <alignment horizontal="right" vertical="center" wrapText="1"/>
    </xf>
    <xf numFmtId="0" fontId="19" fillId="0" borderId="3" xfId="2" applyFont="1" applyBorder="1" applyAlignment="1">
      <alignment wrapText="1"/>
    </xf>
    <xf numFmtId="165" fontId="20" fillId="0" borderId="0" xfId="0" applyNumberFormat="1" applyFont="1"/>
    <xf numFmtId="165" fontId="19" fillId="0" borderId="0" xfId="2" applyNumberFormat="1" applyFont="1" applyAlignment="1">
      <alignment horizontal="right" vertical="center" wrapText="1"/>
    </xf>
    <xf numFmtId="168" fontId="19" fillId="0" borderId="0" xfId="2" applyNumberFormat="1" applyFont="1" applyAlignment="1">
      <alignment horizontal="right" vertical="center" wrapText="1"/>
    </xf>
    <xf numFmtId="172" fontId="20" fillId="0" borderId="0" xfId="0" applyNumberFormat="1" applyFont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19" fillId="0" borderId="0" xfId="2" applyFont="1"/>
    <xf numFmtId="165" fontId="20" fillId="0" borderId="0" xfId="2" applyNumberFormat="1" applyFont="1"/>
    <xf numFmtId="173" fontId="19" fillId="0" borderId="0" xfId="2" applyNumberFormat="1" applyFont="1" applyAlignment="1">
      <alignment horizontal="left"/>
    </xf>
    <xf numFmtId="0" fontId="20" fillId="0" borderId="0" xfId="6" applyFont="1"/>
    <xf numFmtId="166" fontId="20" fillId="0" borderId="0" xfId="2" applyNumberFormat="1" applyFont="1"/>
    <xf numFmtId="166" fontId="20" fillId="0" borderId="0" xfId="0" applyNumberFormat="1" applyFont="1" applyAlignment="1">
      <alignment vertical="center" wrapText="1"/>
    </xf>
    <xf numFmtId="166" fontId="20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/>
    <xf numFmtId="3" fontId="22" fillId="0" borderId="0" xfId="0" applyNumberFormat="1" applyFont="1"/>
    <xf numFmtId="165" fontId="21" fillId="0" borderId="0" xfId="3" applyNumberFormat="1" applyFont="1" applyFill="1" applyAlignment="1">
      <alignment horizontal="right" vertical="center" wrapText="1"/>
    </xf>
    <xf numFmtId="165" fontId="22" fillId="0" borderId="0" xfId="0" applyNumberFormat="1" applyFont="1"/>
    <xf numFmtId="165" fontId="23" fillId="0" borderId="0" xfId="0" applyNumberFormat="1" applyFont="1"/>
    <xf numFmtId="3" fontId="22" fillId="0" borderId="0" xfId="0" applyNumberFormat="1" applyFont="1" applyAlignment="1">
      <alignment horizontal="right"/>
    </xf>
    <xf numFmtId="165" fontId="22" fillId="0" borderId="0" xfId="3" applyNumberFormat="1" applyFont="1" applyFill="1" applyBorder="1" applyAlignment="1">
      <alignment horizontal="right" vertical="center" wrapText="1"/>
    </xf>
    <xf numFmtId="0" fontId="22" fillId="0" borderId="2" xfId="0" applyFont="1" applyBorder="1"/>
    <xf numFmtId="165" fontId="22" fillId="0" borderId="2" xfId="3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wrapText="1"/>
    </xf>
    <xf numFmtId="164" fontId="22" fillId="0" borderId="0" xfId="1" applyFont="1"/>
    <xf numFmtId="3" fontId="22" fillId="0" borderId="2" xfId="0" applyNumberFormat="1" applyFont="1" applyBorder="1"/>
    <xf numFmtId="3" fontId="21" fillId="0" borderId="2" xfId="0" applyNumberFormat="1" applyFont="1" applyBorder="1"/>
    <xf numFmtId="165" fontId="21" fillId="0" borderId="4" xfId="3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/>
    <xf numFmtId="165" fontId="22" fillId="0" borderId="1" xfId="3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wrapText="1"/>
    </xf>
    <xf numFmtId="3" fontId="21" fillId="0" borderId="0" xfId="0" applyNumberFormat="1" applyFont="1"/>
    <xf numFmtId="4" fontId="22" fillId="0" borderId="0" xfId="0" applyNumberFormat="1" applyFont="1" applyAlignment="1">
      <alignment horizontal="right"/>
    </xf>
    <xf numFmtId="3" fontId="21" fillId="0" borderId="4" xfId="0" applyNumberFormat="1" applyFont="1" applyBorder="1" applyAlignment="1">
      <alignment wrapText="1"/>
    </xf>
    <xf numFmtId="165" fontId="21" fillId="0" borderId="4" xfId="3" applyNumberFormat="1" applyFont="1" applyFill="1" applyBorder="1" applyAlignment="1">
      <alignment horizontal="right" wrapText="1"/>
    </xf>
    <xf numFmtId="165" fontId="22" fillId="0" borderId="0" xfId="10" applyNumberFormat="1" applyFont="1" applyFill="1" applyAlignment="1">
      <alignment horizontal="right" vertical="center" wrapText="1"/>
    </xf>
    <xf numFmtId="0" fontId="21" fillId="0" borderId="4" xfId="0" applyFont="1" applyBorder="1" applyAlignment="1">
      <alignment wrapText="1"/>
    </xf>
    <xf numFmtId="0" fontId="22" fillId="0" borderId="4" xfId="0" applyFont="1" applyBorder="1"/>
    <xf numFmtId="166" fontId="22" fillId="0" borderId="2" xfId="3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165" fontId="21" fillId="0" borderId="2" xfId="3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/>
    </xf>
    <xf numFmtId="0" fontId="21" fillId="0" borderId="3" xfId="0" applyFont="1" applyBorder="1"/>
    <xf numFmtId="3" fontId="24" fillId="0" borderId="3" xfId="0" applyNumberFormat="1" applyFont="1" applyBorder="1" applyAlignment="1">
      <alignment horizontal="right"/>
    </xf>
    <xf numFmtId="3" fontId="23" fillId="0" borderId="0" xfId="0" applyNumberFormat="1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2" applyFont="1"/>
    <xf numFmtId="165" fontId="22" fillId="0" borderId="0" xfId="2" applyNumberFormat="1" applyFont="1"/>
    <xf numFmtId="173" fontId="21" fillId="0" borderId="0" xfId="2" applyNumberFormat="1" applyFont="1" applyAlignment="1">
      <alignment horizontal="left"/>
    </xf>
    <xf numFmtId="169" fontId="22" fillId="0" borderId="0" xfId="0" applyNumberFormat="1" applyFont="1"/>
    <xf numFmtId="166" fontId="19" fillId="0" borderId="0" xfId="0" applyNumberFormat="1" applyFont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wrapText="1"/>
    </xf>
    <xf numFmtId="165" fontId="22" fillId="0" borderId="0" xfId="3" applyNumberFormat="1" applyFont="1" applyFill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166" fontId="9" fillId="0" borderId="6" xfId="0" applyNumberFormat="1" applyFont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19" fillId="0" borderId="0" xfId="2" applyFont="1" applyAlignment="1">
      <alignment horizontal="right" indent="4"/>
    </xf>
    <xf numFmtId="0" fontId="1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9" fillId="0" borderId="0" xfId="2" applyFont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1" fillId="0" borderId="0" xfId="2" applyFont="1" applyAlignment="1">
      <alignment horizontal="left" indent="4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34">
    <cellStyle name="Comma 2" xfId="15" xr:uid="{47539F0B-D540-4236-A892-1E3BF8B08E3E}"/>
    <cellStyle name="Normal 3" xfId="14" xr:uid="{CF30940A-065B-43F7-86FC-941BC9587441}"/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3 2" xfId="24" xr:uid="{E776C4E2-1FCB-4711-ACA3-AE450BD20317}"/>
    <cellStyle name="Обычный 3 3" xfId="30" xr:uid="{862EDAC3-58C0-4EBD-B472-DA037767919B}"/>
    <cellStyle name="Обычный 4" xfId="6" xr:uid="{00000000-0005-0000-0000-000003000000}"/>
    <cellStyle name="Обычный 4 2" xfId="21" xr:uid="{52001278-FDD3-4163-82E3-BE1732DC82ED}"/>
    <cellStyle name="Обычный 4 3" xfId="25" xr:uid="{4FC69026-D8AE-49EA-9B9F-BDE99A61F867}"/>
    <cellStyle name="Обычный 4 4" xfId="31" xr:uid="{FB47D7B9-A107-4B88-9E23-CF6AA60DF25D}"/>
    <cellStyle name="Обычный 5" xfId="2" xr:uid="{00000000-0005-0000-0000-000004000000}"/>
    <cellStyle name="Обычный 5 2" xfId="19" xr:uid="{2172F4CE-FD70-4206-9AF2-BB4CBFFBA1F8}"/>
    <cellStyle name="Обычный 5 3" xfId="22" xr:uid="{8004D0B1-9C09-456B-B040-0638337AB1B0}"/>
    <cellStyle name="Обычный 5 4" xfId="11" xr:uid="{27679508-A629-4E32-88F4-555F682E1005}"/>
    <cellStyle name="Обычный 6" xfId="17" xr:uid="{0084424F-70EC-469D-A863-3D13117E97A4}"/>
    <cellStyle name="Обычный 7" xfId="9" xr:uid="{769471A2-1ECB-45A7-9998-593AB5F42E4F}"/>
    <cellStyle name="Обычный 8" xfId="28" xr:uid="{11405CBB-A8CB-4A11-818C-BBBA039974AA}"/>
    <cellStyle name="Процентный 2" xfId="16" xr:uid="{17F80047-71DC-4254-AEEB-F23F2B8CACFB}"/>
    <cellStyle name="Финансовый" xfId="1" builtinId="3"/>
    <cellStyle name="Финансовый 2" xfId="7" xr:uid="{00000000-0005-0000-0000-000006000000}"/>
    <cellStyle name="Финансовый 2 2" xfId="26" xr:uid="{BDE50EF9-4608-4EA4-B86F-B3A1A969909F}"/>
    <cellStyle name="Финансовый 2 3" xfId="32" xr:uid="{3C1F7E97-8066-48A5-9A72-F9199A5DB727}"/>
    <cellStyle name="Финансовый 3" xfId="8" xr:uid="{00000000-0005-0000-0000-000007000000}"/>
    <cellStyle name="Финансовый 3 2" xfId="27" xr:uid="{29961C12-1622-4EFA-8E73-DE2F42275F13}"/>
    <cellStyle name="Финансовый 3 3" xfId="33" xr:uid="{CD4C446A-FD92-4EFE-A86E-7EFE2C585217}"/>
    <cellStyle name="Финансовый 4" xfId="3" xr:uid="{00000000-0005-0000-0000-000008000000}"/>
    <cellStyle name="Финансовый 4 2" xfId="20" xr:uid="{03E68EF8-88BF-403C-AE2C-08EC64029903}"/>
    <cellStyle name="Финансовый 4 3" xfId="23" xr:uid="{CC654DF3-9D30-40F6-AE1B-E7D3D4E91EF0}"/>
    <cellStyle name="Финансовый 4 4" xfId="12" xr:uid="{1E544198-480E-4B79-9ADC-712A7E13B38A}"/>
    <cellStyle name="Финансовый 5" xfId="18" xr:uid="{3A86E570-6ED9-4B1D-B7E3-4A9449E34C50}"/>
    <cellStyle name="Финансовый 6" xfId="10" xr:uid="{030CAF07-55BA-483B-B9AC-09947BD6D260}"/>
    <cellStyle name="Финансовый 7" xfId="29" xr:uid="{E012DDD5-16B8-4BA6-AB9E-02599AFDF0EE}"/>
    <cellStyle name="Финансовый 8" xfId="13" xr:uid="{0D5F658F-7CD0-4AB1-81B2-3139528905C7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2"/>
  <sheetViews>
    <sheetView showGridLines="0" workbookViewId="0">
      <pane xSplit="5" ySplit="6" topLeftCell="XEN47" activePane="bottomRight" state="frozen"/>
      <selection pane="topRight" activeCell="F1" sqref="F1"/>
      <selection pane="bottomLeft" activeCell="A8" sqref="A8"/>
      <selection pane="bottomRight" activeCell="XEQ16" sqref="XEQ16"/>
    </sheetView>
  </sheetViews>
  <sheetFormatPr defaultColWidth="9.140625" defaultRowHeight="15" x14ac:dyDescent="0.3"/>
  <cols>
    <col min="1" max="1" width="4" style="2" customWidth="1"/>
    <col min="2" max="2" width="55.85546875" style="1" customWidth="1"/>
    <col min="3" max="3" width="11.7109375" style="1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2" spans="2:5" x14ac:dyDescent="0.3">
      <c r="B2" s="37" t="s">
        <v>0</v>
      </c>
      <c r="C2" s="37"/>
    </row>
    <row r="3" spans="2:5" ht="15" customHeight="1" x14ac:dyDescent="0.3">
      <c r="B3" s="156" t="s">
        <v>155</v>
      </c>
      <c r="C3" s="156"/>
      <c r="D3" s="156"/>
      <c r="E3" s="156"/>
    </row>
    <row r="4" spans="2:5" x14ac:dyDescent="0.3">
      <c r="B4" s="156"/>
      <c r="C4" s="156"/>
      <c r="D4" s="156"/>
      <c r="E4" s="156"/>
    </row>
    <row r="5" spans="2:5" x14ac:dyDescent="0.3">
      <c r="B5" s="37"/>
      <c r="C5" s="37"/>
    </row>
    <row r="6" spans="2:5" ht="30" x14ac:dyDescent="0.3">
      <c r="B6" s="38" t="s">
        <v>1</v>
      </c>
      <c r="C6" s="39" t="s">
        <v>2</v>
      </c>
      <c r="D6" s="39" t="s">
        <v>142</v>
      </c>
      <c r="E6" s="39" t="s">
        <v>141</v>
      </c>
    </row>
    <row r="7" spans="2:5" x14ac:dyDescent="0.3">
      <c r="D7" s="40"/>
      <c r="E7" s="41"/>
    </row>
    <row r="8" spans="2:5" x14ac:dyDescent="0.3">
      <c r="B8" s="5" t="s">
        <v>3</v>
      </c>
      <c r="C8" s="5"/>
      <c r="D8" s="40"/>
      <c r="E8" s="41"/>
    </row>
    <row r="9" spans="2:5" x14ac:dyDescent="0.3">
      <c r="B9" s="5" t="s">
        <v>4</v>
      </c>
      <c r="C9" s="5"/>
      <c r="D9" s="40"/>
      <c r="E9" s="41"/>
    </row>
    <row r="10" spans="2:5" x14ac:dyDescent="0.3">
      <c r="B10" s="1" t="s">
        <v>5</v>
      </c>
      <c r="C10" s="1">
        <v>6</v>
      </c>
      <c r="D10" s="42">
        <v>61512504</v>
      </c>
      <c r="E10" s="42">
        <v>63560264</v>
      </c>
    </row>
    <row r="11" spans="2:5" x14ac:dyDescent="0.3">
      <c r="B11" s="1" t="s">
        <v>6</v>
      </c>
      <c r="C11" s="1">
        <v>8</v>
      </c>
      <c r="D11" s="42">
        <v>4774718</v>
      </c>
      <c r="E11" s="42">
        <v>3008576</v>
      </c>
    </row>
    <row r="12" spans="2:5" x14ac:dyDescent="0.3">
      <c r="B12" s="1" t="s">
        <v>7</v>
      </c>
      <c r="C12" s="1">
        <v>7</v>
      </c>
      <c r="D12" s="42">
        <v>431714</v>
      </c>
      <c r="E12" s="42">
        <v>416516</v>
      </c>
    </row>
    <row r="13" spans="2:5" x14ac:dyDescent="0.3">
      <c r="B13" s="1" t="s">
        <v>125</v>
      </c>
      <c r="D13" s="42">
        <v>1516980</v>
      </c>
      <c r="E13" s="42">
        <v>1516980</v>
      </c>
    </row>
    <row r="14" spans="2:5" ht="15.75" customHeight="1" x14ac:dyDescent="0.3">
      <c r="B14" s="1" t="s">
        <v>139</v>
      </c>
      <c r="D14" s="42" t="s">
        <v>144</v>
      </c>
      <c r="E14" s="42" t="s">
        <v>143</v>
      </c>
    </row>
    <row r="15" spans="2:5" x14ac:dyDescent="0.3">
      <c r="B15" s="43" t="s">
        <v>8</v>
      </c>
      <c r="C15" s="43"/>
      <c r="D15" s="44">
        <v>950096</v>
      </c>
      <c r="E15" s="44">
        <v>681257</v>
      </c>
    </row>
    <row r="16" spans="2:5" x14ac:dyDescent="0.3">
      <c r="B16" s="45" t="s">
        <v>9</v>
      </c>
      <c r="C16" s="45"/>
      <c r="D16" s="46">
        <f>SUM(D10:D15)</f>
        <v>69186012</v>
      </c>
      <c r="E16" s="46">
        <f>SUM(E10:E15)</f>
        <v>69183593</v>
      </c>
    </row>
    <row r="17" spans="2:7" x14ac:dyDescent="0.3">
      <c r="D17" s="40"/>
      <c r="E17" s="40"/>
    </row>
    <row r="18" spans="2:7" x14ac:dyDescent="0.3">
      <c r="B18" s="5" t="s">
        <v>10</v>
      </c>
      <c r="C18" s="5"/>
      <c r="D18" s="40"/>
      <c r="E18" s="40"/>
    </row>
    <row r="19" spans="2:7" x14ac:dyDescent="0.3">
      <c r="B19" s="1" t="s">
        <v>11</v>
      </c>
      <c r="C19" s="1">
        <v>9</v>
      </c>
      <c r="D19" s="47">
        <v>38051629</v>
      </c>
      <c r="E19" s="47">
        <v>38336761</v>
      </c>
    </row>
    <row r="20" spans="2:7" ht="15.75" customHeight="1" x14ac:dyDescent="0.3">
      <c r="B20" s="1" t="s">
        <v>6</v>
      </c>
      <c r="C20" s="1">
        <v>8</v>
      </c>
      <c r="D20" s="42">
        <v>18380</v>
      </c>
      <c r="E20" s="42">
        <v>640641</v>
      </c>
    </row>
    <row r="21" spans="2:7" x14ac:dyDescent="0.3">
      <c r="B21" s="48" t="s">
        <v>12</v>
      </c>
      <c r="C21" s="48">
        <v>10</v>
      </c>
      <c r="D21" s="42">
        <v>15971219</v>
      </c>
      <c r="E21" s="42">
        <v>11321826</v>
      </c>
    </row>
    <row r="22" spans="2:7" ht="30" x14ac:dyDescent="0.3">
      <c r="B22" s="48" t="s">
        <v>130</v>
      </c>
      <c r="C22" s="48"/>
      <c r="D22" s="42" t="s">
        <v>144</v>
      </c>
      <c r="E22" s="42">
        <v>0</v>
      </c>
    </row>
    <row r="23" spans="2:7" x14ac:dyDescent="0.3">
      <c r="B23" s="48" t="s">
        <v>13</v>
      </c>
      <c r="C23" s="48"/>
      <c r="D23" s="42">
        <v>1128929</v>
      </c>
      <c r="E23" s="42">
        <v>900013</v>
      </c>
    </row>
    <row r="24" spans="2:7" x14ac:dyDescent="0.3">
      <c r="B24" s="1" t="s">
        <v>14</v>
      </c>
      <c r="C24" s="1">
        <v>11</v>
      </c>
      <c r="D24" s="42">
        <v>1615507</v>
      </c>
      <c r="E24" s="42">
        <v>645033</v>
      </c>
    </row>
    <row r="25" spans="2:7" x14ac:dyDescent="0.3">
      <c r="B25" s="43" t="s">
        <v>15</v>
      </c>
      <c r="C25" s="43"/>
      <c r="D25" s="44">
        <v>12629</v>
      </c>
      <c r="E25" s="44">
        <v>14009</v>
      </c>
    </row>
    <row r="26" spans="2:7" x14ac:dyDescent="0.3">
      <c r="B26" s="45" t="s">
        <v>16</v>
      </c>
      <c r="C26" s="45"/>
      <c r="D26" s="46">
        <f>SUM(D19:D25)</f>
        <v>56798293</v>
      </c>
      <c r="E26" s="46">
        <f>SUM(E19:E25)</f>
        <v>51858283</v>
      </c>
    </row>
    <row r="27" spans="2:7" ht="15.75" thickBot="1" x14ac:dyDescent="0.35">
      <c r="B27" s="49" t="s">
        <v>17</v>
      </c>
      <c r="C27" s="49"/>
      <c r="D27" s="50">
        <f>D16+D26</f>
        <v>125984305</v>
      </c>
      <c r="E27" s="50">
        <f>E16+E26</f>
        <v>121041876</v>
      </c>
    </row>
    <row r="28" spans="2:7" x14ac:dyDescent="0.3">
      <c r="D28" s="40"/>
      <c r="E28" s="40"/>
    </row>
    <row r="29" spans="2:7" x14ac:dyDescent="0.3">
      <c r="B29" s="5" t="s">
        <v>18</v>
      </c>
      <c r="C29" s="5"/>
      <c r="D29" s="51"/>
      <c r="E29" s="51"/>
    </row>
    <row r="30" spans="2:7" x14ac:dyDescent="0.3">
      <c r="B30" s="1" t="s">
        <v>19</v>
      </c>
      <c r="C30" s="1">
        <v>5</v>
      </c>
      <c r="D30" s="52">
        <v>14254483</v>
      </c>
      <c r="E30" s="52">
        <v>14254483</v>
      </c>
    </row>
    <row r="31" spans="2:7" x14ac:dyDescent="0.3">
      <c r="B31" s="1" t="s">
        <v>20</v>
      </c>
      <c r="D31" s="53">
        <v>-35700</v>
      </c>
      <c r="E31" s="53">
        <v>-35700</v>
      </c>
    </row>
    <row r="32" spans="2:7" x14ac:dyDescent="0.3">
      <c r="B32" s="1" t="s">
        <v>21</v>
      </c>
      <c r="D32" s="52">
        <v>17756120</v>
      </c>
      <c r="E32" s="52">
        <v>18564687</v>
      </c>
      <c r="G32" s="9"/>
    </row>
    <row r="33" spans="2:8" x14ac:dyDescent="0.3">
      <c r="B33" s="43" t="s">
        <v>131</v>
      </c>
      <c r="C33" s="43"/>
      <c r="D33" s="44">
        <v>4100108</v>
      </c>
      <c r="E33" s="44">
        <v>2867764</v>
      </c>
      <c r="G33" s="3"/>
    </row>
    <row r="34" spans="2:8" x14ac:dyDescent="0.3">
      <c r="B34" s="54" t="s">
        <v>22</v>
      </c>
      <c r="C34" s="54"/>
      <c r="D34" s="55">
        <f>SUM(D30:D33)</f>
        <v>36075011</v>
      </c>
      <c r="E34" s="55">
        <f>SUM(E30:E33)</f>
        <v>35651234</v>
      </c>
      <c r="H34" s="3"/>
    </row>
    <row r="35" spans="2:8" x14ac:dyDescent="0.3">
      <c r="B35" s="45" t="s">
        <v>23</v>
      </c>
      <c r="C35" s="45"/>
      <c r="D35" s="56">
        <v>1231305</v>
      </c>
      <c r="E35" s="56">
        <v>1212655</v>
      </c>
      <c r="G35" s="10"/>
      <c r="H35" s="3"/>
    </row>
    <row r="36" spans="2:8" ht="15.75" thickBot="1" x14ac:dyDescent="0.35">
      <c r="B36" s="49" t="s">
        <v>24</v>
      </c>
      <c r="C36" s="49"/>
      <c r="D36" s="50">
        <f>SUM(D34:D35)</f>
        <v>37306316</v>
      </c>
      <c r="E36" s="50">
        <f>SUM(E34:E35)</f>
        <v>36863889</v>
      </c>
      <c r="H36" s="3"/>
    </row>
    <row r="37" spans="2:8" x14ac:dyDescent="0.3">
      <c r="D37" s="51"/>
      <c r="E37" s="51"/>
    </row>
    <row r="38" spans="2:8" x14ac:dyDescent="0.3">
      <c r="B38" s="5" t="s">
        <v>25</v>
      </c>
      <c r="C38" s="5"/>
      <c r="D38" s="40"/>
      <c r="E38" s="40"/>
    </row>
    <row r="39" spans="2:8" x14ac:dyDescent="0.3">
      <c r="B39" s="5" t="s">
        <v>26</v>
      </c>
      <c r="C39" s="5"/>
      <c r="D39" s="40"/>
      <c r="E39" s="40"/>
    </row>
    <row r="40" spans="2:8" x14ac:dyDescent="0.3">
      <c r="B40" s="1" t="s">
        <v>27</v>
      </c>
      <c r="D40" s="42">
        <v>7268244</v>
      </c>
      <c r="E40" s="42">
        <v>7268244</v>
      </c>
    </row>
    <row r="41" spans="2:8" x14ac:dyDescent="0.3">
      <c r="B41" s="1" t="s">
        <v>28</v>
      </c>
      <c r="C41" s="1">
        <v>12</v>
      </c>
      <c r="D41" s="42">
        <v>24705799</v>
      </c>
      <c r="E41" s="42">
        <v>24498438</v>
      </c>
    </row>
    <row r="42" spans="2:8" x14ac:dyDescent="0.3">
      <c r="B42" s="1" t="s">
        <v>29</v>
      </c>
      <c r="D42" s="42">
        <v>18957737</v>
      </c>
      <c r="E42" s="42">
        <v>18957737</v>
      </c>
    </row>
    <row r="43" spans="2:8" x14ac:dyDescent="0.3">
      <c r="B43" s="1" t="s">
        <v>30</v>
      </c>
      <c r="D43" s="53">
        <v>1202466</v>
      </c>
      <c r="E43" s="53">
        <v>1202466</v>
      </c>
    </row>
    <row r="44" spans="2:8" x14ac:dyDescent="0.3">
      <c r="B44" s="43" t="s">
        <v>31</v>
      </c>
      <c r="C44" s="43">
        <v>13</v>
      </c>
      <c r="D44" s="44">
        <v>351772</v>
      </c>
      <c r="E44" s="44">
        <v>262616</v>
      </c>
    </row>
    <row r="45" spans="2:8" x14ac:dyDescent="0.3">
      <c r="B45" s="45" t="s">
        <v>32</v>
      </c>
      <c r="C45" s="45"/>
      <c r="D45" s="46">
        <f>SUM(D40:D44)</f>
        <v>52486018</v>
      </c>
      <c r="E45" s="46">
        <f>SUM(E40:E44)</f>
        <v>52189501</v>
      </c>
    </row>
    <row r="46" spans="2:8" x14ac:dyDescent="0.3">
      <c r="D46" s="40"/>
      <c r="E46" s="40"/>
    </row>
    <row r="47" spans="2:8" x14ac:dyDescent="0.3">
      <c r="B47" s="5" t="s">
        <v>33</v>
      </c>
      <c r="C47" s="5"/>
      <c r="D47" s="40"/>
      <c r="E47" s="40"/>
    </row>
    <row r="48" spans="2:8" x14ac:dyDescent="0.3">
      <c r="B48" s="1" t="s">
        <v>28</v>
      </c>
      <c r="C48" s="1">
        <v>12</v>
      </c>
      <c r="D48" s="42">
        <v>10836948</v>
      </c>
      <c r="E48" s="42">
        <v>12399886</v>
      </c>
    </row>
    <row r="49" spans="2:5" x14ac:dyDescent="0.3">
      <c r="B49" s="1" t="s">
        <v>29</v>
      </c>
      <c r="D49" s="42">
        <v>3668137</v>
      </c>
      <c r="E49" s="42">
        <v>3663391</v>
      </c>
    </row>
    <row r="50" spans="2:5" x14ac:dyDescent="0.3">
      <c r="B50" s="1" t="s">
        <v>132</v>
      </c>
      <c r="D50" s="42">
        <v>2023240</v>
      </c>
      <c r="E50" s="42">
        <v>2027840</v>
      </c>
    </row>
    <row r="51" spans="2:5" ht="15.6" customHeight="1" x14ac:dyDescent="0.3">
      <c r="B51" s="1" t="s">
        <v>126</v>
      </c>
      <c r="D51" s="42"/>
      <c r="E51" s="42" t="s">
        <v>143</v>
      </c>
    </row>
    <row r="52" spans="2:5" x14ac:dyDescent="0.3">
      <c r="B52" s="1" t="s">
        <v>34</v>
      </c>
      <c r="D52" s="53">
        <v>228928</v>
      </c>
      <c r="E52" s="53">
        <v>227310</v>
      </c>
    </row>
    <row r="53" spans="2:5" x14ac:dyDescent="0.3">
      <c r="B53" s="43" t="s">
        <v>31</v>
      </c>
      <c r="C53" s="43">
        <v>13</v>
      </c>
      <c r="D53" s="44">
        <v>19434718</v>
      </c>
      <c r="E53" s="44">
        <v>13670059</v>
      </c>
    </row>
    <row r="54" spans="2:5" x14ac:dyDescent="0.3">
      <c r="B54" s="45" t="s">
        <v>35</v>
      </c>
      <c r="C54" s="45"/>
      <c r="D54" s="46">
        <f>SUM(D48:D53)</f>
        <v>36191971</v>
      </c>
      <c r="E54" s="46">
        <f>SUM(E48:E53)</f>
        <v>31988486</v>
      </c>
    </row>
    <row r="55" spans="2:5" ht="15.75" thickBot="1" x14ac:dyDescent="0.35">
      <c r="B55" s="49" t="s">
        <v>36</v>
      </c>
      <c r="C55" s="49"/>
      <c r="D55" s="50">
        <f>D45+D54</f>
        <v>88677989</v>
      </c>
      <c r="E55" s="50">
        <f>E45+E54</f>
        <v>84177987</v>
      </c>
    </row>
    <row r="56" spans="2:5" ht="15.75" thickBot="1" x14ac:dyDescent="0.35">
      <c r="B56" s="49" t="s">
        <v>133</v>
      </c>
      <c r="C56" s="49"/>
      <c r="D56" s="57">
        <f>D36+D55</f>
        <v>125984305</v>
      </c>
      <c r="E56" s="57">
        <f>E36+E55</f>
        <v>121041876</v>
      </c>
    </row>
    <row r="58" spans="2:5" x14ac:dyDescent="0.3">
      <c r="B58" s="58"/>
      <c r="C58" s="58"/>
      <c r="D58" s="59"/>
      <c r="E58" s="59"/>
    </row>
    <row r="59" spans="2:5" x14ac:dyDescent="0.3">
      <c r="B59" s="1" t="s">
        <v>37</v>
      </c>
      <c r="D59" s="60">
        <f>'Расчет по акциям'!D10</f>
        <v>1602.2509089819048</v>
      </c>
      <c r="E59" s="60">
        <f>'Расчет по акциям'!E10</f>
        <v>1573.7282281467303</v>
      </c>
    </row>
    <row r="60" spans="2:5" ht="30.75" thickBot="1" x14ac:dyDescent="0.35">
      <c r="B60" s="61" t="s">
        <v>38</v>
      </c>
      <c r="C60" s="61"/>
      <c r="D60" s="62">
        <f>'Расчет по акциям'!D21</f>
        <v>15303.634833481421</v>
      </c>
      <c r="E60" s="62">
        <f>'Расчет по акциям'!E21</f>
        <v>15306.810626756611</v>
      </c>
    </row>
    <row r="61" spans="2:5" x14ac:dyDescent="0.3">
      <c r="D61" s="63">
        <f>D27-D56</f>
        <v>0</v>
      </c>
      <c r="E61" s="63">
        <f>E27-E56</f>
        <v>0</v>
      </c>
    </row>
    <row r="62" spans="2:5" x14ac:dyDescent="0.3">
      <c r="D62" s="63"/>
      <c r="E62" s="6"/>
    </row>
    <row r="63" spans="2:5" x14ac:dyDescent="0.3">
      <c r="B63" s="4" t="s">
        <v>128</v>
      </c>
      <c r="C63" s="4"/>
      <c r="D63" s="157" t="s">
        <v>129</v>
      </c>
      <c r="E63" s="157"/>
    </row>
    <row r="64" spans="2:5" x14ac:dyDescent="0.3">
      <c r="B64" s="4"/>
      <c r="C64" s="4"/>
      <c r="E64" s="5"/>
    </row>
    <row r="65" spans="2:5" x14ac:dyDescent="0.3">
      <c r="B65" s="4" t="s">
        <v>39</v>
      </c>
      <c r="C65" s="4"/>
      <c r="D65" s="157" t="s">
        <v>138</v>
      </c>
      <c r="E65" s="157"/>
    </row>
    <row r="67" spans="2:5" x14ac:dyDescent="0.3">
      <c r="B67" s="5" t="s">
        <v>40</v>
      </c>
      <c r="C67" s="5"/>
      <c r="E67" s="6"/>
    </row>
    <row r="68" spans="2:5" x14ac:dyDescent="0.3">
      <c r="B68" s="7">
        <v>45791</v>
      </c>
      <c r="C68" s="5"/>
    </row>
    <row r="70" spans="2:5" x14ac:dyDescent="0.3">
      <c r="D70" s="66"/>
      <c r="E70" s="66"/>
    </row>
    <row r="72" spans="2:5" x14ac:dyDescent="0.3">
      <c r="B72" s="64"/>
      <c r="C72" s="64"/>
      <c r="D72" s="65"/>
      <c r="E72" s="65"/>
    </row>
  </sheetData>
  <mergeCells count="3">
    <mergeCell ref="B3:E4"/>
    <mergeCell ref="D63:E63"/>
    <mergeCell ref="D65:E65"/>
  </mergeCells>
  <pageMargins left="0.98425196850393704" right="0.19685039370078741" top="0.59055118110236227" bottom="0.39370078740157483" header="0" footer="0"/>
  <pageSetup paperSize="9" scale="7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G42" sqref="G42"/>
    </sheetView>
  </sheetViews>
  <sheetFormatPr defaultColWidth="9.140625" defaultRowHeight="15" x14ac:dyDescent="0.3"/>
  <cols>
    <col min="1" max="1" width="3.85546875" style="69" customWidth="1"/>
    <col min="2" max="2" width="37.42578125" style="93" customWidth="1"/>
    <col min="3" max="3" width="10.28515625" style="93" customWidth="1"/>
    <col min="4" max="4" width="22.28515625" style="93" customWidth="1"/>
    <col min="5" max="5" width="21" style="93" customWidth="1"/>
    <col min="6" max="6" width="9.140625" style="69"/>
    <col min="7" max="7" width="27" style="69" customWidth="1"/>
    <col min="8" max="16384" width="9.140625" style="69"/>
  </cols>
  <sheetData>
    <row r="1" spans="2:6" x14ac:dyDescent="0.3">
      <c r="B1" s="67" t="s">
        <v>0</v>
      </c>
      <c r="C1" s="67"/>
      <c r="D1" s="68"/>
      <c r="E1" s="68"/>
    </row>
    <row r="2" spans="2:6" ht="15" customHeight="1" x14ac:dyDescent="0.3">
      <c r="B2" s="159" t="s">
        <v>156</v>
      </c>
      <c r="C2" s="159"/>
      <c r="D2" s="159"/>
      <c r="E2" s="159"/>
    </row>
    <row r="3" spans="2:6" ht="15" customHeight="1" x14ac:dyDescent="0.3">
      <c r="B3" s="159"/>
      <c r="C3" s="159"/>
      <c r="D3" s="159"/>
      <c r="E3" s="159"/>
    </row>
    <row r="4" spans="2:6" x14ac:dyDescent="0.3">
      <c r="B4" s="68"/>
      <c r="C4" s="68"/>
      <c r="D4" s="68"/>
      <c r="E4" s="68"/>
    </row>
    <row r="5" spans="2:6" ht="13.5" customHeight="1" x14ac:dyDescent="0.3">
      <c r="B5" s="160" t="s">
        <v>1</v>
      </c>
      <c r="C5" s="162" t="s">
        <v>2</v>
      </c>
      <c r="D5" s="162" t="s">
        <v>149</v>
      </c>
      <c r="E5" s="162" t="s">
        <v>148</v>
      </c>
    </row>
    <row r="6" spans="2:6" ht="14.25" customHeight="1" thickBot="1" x14ac:dyDescent="0.35">
      <c r="B6" s="161"/>
      <c r="C6" s="163"/>
      <c r="D6" s="163"/>
      <c r="E6" s="163"/>
    </row>
    <row r="7" spans="2:6" ht="9" customHeight="1" x14ac:dyDescent="0.3">
      <c r="B7" s="68"/>
      <c r="C7" s="68"/>
      <c r="D7" s="70"/>
      <c r="E7" s="71"/>
    </row>
    <row r="8" spans="2:6" x14ac:dyDescent="0.3">
      <c r="B8" s="68" t="s">
        <v>41</v>
      </c>
      <c r="C8" s="68">
        <v>14</v>
      </c>
      <c r="D8" s="70">
        <v>8170127</v>
      </c>
      <c r="E8" s="70">
        <v>6475931</v>
      </c>
      <c r="F8" s="72"/>
    </row>
    <row r="9" spans="2:6" ht="15.95" customHeight="1" x14ac:dyDescent="0.3">
      <c r="B9" s="68" t="s">
        <v>134</v>
      </c>
      <c r="C9" s="68"/>
      <c r="D9" s="73">
        <v>0</v>
      </c>
      <c r="E9" s="73">
        <v>-21990</v>
      </c>
      <c r="F9" s="72"/>
    </row>
    <row r="10" spans="2:6" x14ac:dyDescent="0.3">
      <c r="B10" s="74" t="s">
        <v>42</v>
      </c>
      <c r="C10" s="74">
        <v>15</v>
      </c>
      <c r="D10" s="75">
        <v>-5853387</v>
      </c>
      <c r="E10" s="75">
        <v>-4079132</v>
      </c>
      <c r="F10" s="72"/>
    </row>
    <row r="11" spans="2:6" ht="18.75" customHeight="1" thickBot="1" x14ac:dyDescent="0.35">
      <c r="B11" s="76" t="s">
        <v>43</v>
      </c>
      <c r="C11" s="76"/>
      <c r="D11" s="77">
        <f>SUM(D8:D10)</f>
        <v>2316740</v>
      </c>
      <c r="E11" s="77">
        <f>SUM(E8:E10)</f>
        <v>2374809</v>
      </c>
      <c r="F11" s="72"/>
    </row>
    <row r="12" spans="2:6" x14ac:dyDescent="0.3">
      <c r="B12" s="68"/>
      <c r="C12" s="68"/>
      <c r="D12" s="71"/>
      <c r="E12" s="71"/>
      <c r="F12" s="72"/>
    </row>
    <row r="13" spans="2:6" x14ac:dyDescent="0.3">
      <c r="B13" s="68" t="s">
        <v>44</v>
      </c>
      <c r="C13" s="68"/>
      <c r="D13" s="70">
        <v>1216460</v>
      </c>
      <c r="E13" s="70">
        <v>515559</v>
      </c>
      <c r="F13" s="72"/>
    </row>
    <row r="14" spans="2:6" x14ac:dyDescent="0.3">
      <c r="B14" s="68" t="s">
        <v>45</v>
      </c>
      <c r="C14" s="68">
        <v>18</v>
      </c>
      <c r="D14" s="70">
        <v>69251</v>
      </c>
      <c r="E14" s="70">
        <v>407764</v>
      </c>
      <c r="F14" s="72"/>
    </row>
    <row r="15" spans="2:6" x14ac:dyDescent="0.3">
      <c r="B15" s="68" t="s">
        <v>46</v>
      </c>
      <c r="C15" s="68">
        <v>17</v>
      </c>
      <c r="D15" s="73">
        <v>-1308758</v>
      </c>
      <c r="E15" s="73">
        <v>-1150432</v>
      </c>
      <c r="F15" s="72"/>
    </row>
    <row r="16" spans="2:6" x14ac:dyDescent="0.3">
      <c r="B16" s="68" t="s">
        <v>47</v>
      </c>
      <c r="C16" s="68">
        <v>16</v>
      </c>
      <c r="D16" s="73">
        <v>-830078</v>
      </c>
      <c r="E16" s="73">
        <v>-1214583</v>
      </c>
      <c r="F16" s="72"/>
    </row>
    <row r="17" spans="2:6" x14ac:dyDescent="0.3">
      <c r="B17" s="74" t="s">
        <v>48</v>
      </c>
      <c r="C17" s="74">
        <v>19</v>
      </c>
      <c r="D17" s="75">
        <v>-801969</v>
      </c>
      <c r="E17" s="75">
        <v>-66465</v>
      </c>
      <c r="F17" s="72"/>
    </row>
    <row r="18" spans="2:6" ht="15.75" thickBot="1" x14ac:dyDescent="0.35">
      <c r="B18" s="76" t="s">
        <v>49</v>
      </c>
      <c r="C18" s="76"/>
      <c r="D18" s="77">
        <f>SUM(D11:D17)</f>
        <v>661646</v>
      </c>
      <c r="E18" s="77">
        <f>SUM(E11:E17)</f>
        <v>866652</v>
      </c>
      <c r="F18" s="72"/>
    </row>
    <row r="19" spans="2:6" x14ac:dyDescent="0.3">
      <c r="B19" s="68"/>
      <c r="C19" s="68"/>
      <c r="D19" s="71"/>
      <c r="E19" s="71"/>
      <c r="F19" s="72"/>
    </row>
    <row r="20" spans="2:6" x14ac:dyDescent="0.3">
      <c r="B20" s="68" t="s">
        <v>50</v>
      </c>
      <c r="C20" s="68">
        <v>20</v>
      </c>
      <c r="D20" s="94">
        <v>539418</v>
      </c>
      <c r="E20" s="94">
        <v>74078</v>
      </c>
      <c r="F20" s="72"/>
    </row>
    <row r="21" spans="2:6" x14ac:dyDescent="0.3">
      <c r="B21" s="74" t="s">
        <v>51</v>
      </c>
      <c r="C21" s="74">
        <v>21</v>
      </c>
      <c r="D21" s="75">
        <v>-543809</v>
      </c>
      <c r="E21" s="75">
        <v>-460818</v>
      </c>
      <c r="F21" s="72"/>
    </row>
    <row r="22" spans="2:6" x14ac:dyDescent="0.3">
      <c r="B22" s="68"/>
      <c r="C22" s="68"/>
      <c r="D22" s="71"/>
      <c r="E22" s="71"/>
      <c r="F22" s="72"/>
    </row>
    <row r="23" spans="2:6" ht="15.75" thickBot="1" x14ac:dyDescent="0.35">
      <c r="B23" s="76" t="s">
        <v>52</v>
      </c>
      <c r="C23" s="76"/>
      <c r="D23" s="77">
        <f>SUM(D18:D21)</f>
        <v>657255</v>
      </c>
      <c r="E23" s="77">
        <f>SUM(E18:E21)</f>
        <v>479912</v>
      </c>
      <c r="F23" s="72"/>
    </row>
    <row r="24" spans="2:6" x14ac:dyDescent="0.3">
      <c r="B24" s="68"/>
      <c r="C24" s="68"/>
      <c r="D24" s="71"/>
      <c r="E24" s="71"/>
      <c r="F24" s="72"/>
    </row>
    <row r="25" spans="2:6" x14ac:dyDescent="0.3">
      <c r="B25" s="74" t="s">
        <v>53</v>
      </c>
      <c r="C25" s="74"/>
      <c r="D25" s="75">
        <v>-1201</v>
      </c>
      <c r="E25" s="75">
        <v>-360</v>
      </c>
      <c r="F25" s="72"/>
    </row>
    <row r="26" spans="2:6" x14ac:dyDescent="0.3">
      <c r="B26" s="68"/>
      <c r="C26" s="68"/>
      <c r="D26" s="71"/>
      <c r="E26" s="71"/>
      <c r="F26" s="72"/>
    </row>
    <row r="27" spans="2:6" ht="15.75" thickBot="1" x14ac:dyDescent="0.35">
      <c r="B27" s="76" t="s">
        <v>120</v>
      </c>
      <c r="C27" s="76"/>
      <c r="D27" s="77">
        <f>SUM(D23:D25)</f>
        <v>656054</v>
      </c>
      <c r="E27" s="77">
        <f>SUM(E23:E25)</f>
        <v>479552</v>
      </c>
      <c r="F27" s="72"/>
    </row>
    <row r="28" spans="2:6" x14ac:dyDescent="0.3">
      <c r="B28" s="68"/>
      <c r="C28" s="68"/>
      <c r="D28" s="70"/>
      <c r="E28" s="70"/>
      <c r="F28" s="72"/>
    </row>
    <row r="29" spans="2:6" ht="15.75" thickBot="1" x14ac:dyDescent="0.35">
      <c r="B29" s="76" t="s">
        <v>54</v>
      </c>
      <c r="C29" s="76"/>
      <c r="D29" s="77"/>
      <c r="E29" s="77"/>
      <c r="F29" s="72"/>
    </row>
    <row r="30" spans="2:6" x14ac:dyDescent="0.3">
      <c r="B30" s="68" t="s">
        <v>55</v>
      </c>
      <c r="C30" s="68"/>
      <c r="D30" s="73">
        <v>625044</v>
      </c>
      <c r="E30" s="73">
        <v>468451</v>
      </c>
      <c r="F30" s="72"/>
    </row>
    <row r="31" spans="2:6" x14ac:dyDescent="0.3">
      <c r="B31" s="74" t="s">
        <v>56</v>
      </c>
      <c r="C31" s="74"/>
      <c r="D31" s="75">
        <v>31010</v>
      </c>
      <c r="E31" s="75">
        <v>11101</v>
      </c>
      <c r="F31" s="72"/>
    </row>
    <row r="32" spans="2:6" x14ac:dyDescent="0.3">
      <c r="B32" s="68"/>
      <c r="C32" s="68"/>
      <c r="D32" s="70"/>
      <c r="E32" s="70"/>
      <c r="F32" s="72"/>
    </row>
    <row r="33" spans="2:7" ht="15.75" thickBot="1" x14ac:dyDescent="0.35">
      <c r="B33" s="76" t="s">
        <v>121</v>
      </c>
      <c r="C33" s="76"/>
      <c r="D33" s="77">
        <f>D30+D31</f>
        <v>656054</v>
      </c>
      <c r="E33" s="77">
        <f>E30+E31</f>
        <v>479552</v>
      </c>
      <c r="F33" s="72"/>
    </row>
    <row r="34" spans="2:7" x14ac:dyDescent="0.3">
      <c r="B34" s="68"/>
      <c r="C34" s="68"/>
      <c r="D34" s="70"/>
      <c r="E34" s="70"/>
      <c r="F34" s="72"/>
    </row>
    <row r="35" spans="2:7" x14ac:dyDescent="0.3">
      <c r="B35" s="68" t="s">
        <v>57</v>
      </c>
      <c r="C35" s="68"/>
      <c r="D35" s="73">
        <v>0</v>
      </c>
      <c r="E35" s="73">
        <v>0</v>
      </c>
      <c r="F35" s="72"/>
    </row>
    <row r="36" spans="2:7" x14ac:dyDescent="0.3">
      <c r="B36" s="78" t="s">
        <v>58</v>
      </c>
      <c r="C36" s="78"/>
      <c r="D36" s="79">
        <f>SUM(D33:D35)</f>
        <v>656054</v>
      </c>
      <c r="E36" s="79">
        <f>SUM(E33:E35)</f>
        <v>479552</v>
      </c>
      <c r="F36" s="72"/>
    </row>
    <row r="37" spans="2:7" ht="30" x14ac:dyDescent="0.3">
      <c r="B37" s="80" t="s">
        <v>59</v>
      </c>
      <c r="C37" s="80"/>
      <c r="D37" s="81"/>
      <c r="E37" s="81"/>
    </row>
    <row r="38" spans="2:7" ht="21.75" customHeight="1" x14ac:dyDescent="0.3">
      <c r="B38" s="68" t="s">
        <v>55</v>
      </c>
      <c r="C38" s="68"/>
      <c r="D38" s="73">
        <f>D30</f>
        <v>625044</v>
      </c>
      <c r="E38" s="73">
        <f>E30</f>
        <v>468451</v>
      </c>
    </row>
    <row r="39" spans="2:7" x14ac:dyDescent="0.3">
      <c r="B39" s="74" t="s">
        <v>56</v>
      </c>
      <c r="C39" s="74"/>
      <c r="D39" s="75">
        <f>D31</f>
        <v>31010</v>
      </c>
      <c r="E39" s="75">
        <f>E31</f>
        <v>11101</v>
      </c>
    </row>
    <row r="40" spans="2:7" ht="30.75" thickBot="1" x14ac:dyDescent="0.35">
      <c r="B40" s="82" t="s">
        <v>60</v>
      </c>
      <c r="C40" s="82"/>
      <c r="D40" s="77">
        <f>SUM(D38:D39)</f>
        <v>656054</v>
      </c>
      <c r="E40" s="77">
        <f>SUM(E38:E39)</f>
        <v>479552</v>
      </c>
      <c r="G40" s="83"/>
    </row>
    <row r="41" spans="2:7" x14ac:dyDescent="0.3">
      <c r="B41" s="80"/>
      <c r="C41" s="80"/>
      <c r="D41" s="84"/>
      <c r="E41" s="84"/>
    </row>
    <row r="42" spans="2:7" ht="60" x14ac:dyDescent="0.3">
      <c r="B42" s="150" t="s">
        <v>61</v>
      </c>
      <c r="C42" s="150"/>
      <c r="D42" s="85">
        <f>D38/14978571*1000</f>
        <v>41.72921435562845</v>
      </c>
      <c r="E42" s="85">
        <f>E38/14978571*1000</f>
        <v>31.274745768471508</v>
      </c>
    </row>
    <row r="43" spans="2:7" x14ac:dyDescent="0.3">
      <c r="B43" s="95" t="s">
        <v>62</v>
      </c>
      <c r="C43" s="95"/>
      <c r="D43" s="85"/>
      <c r="E43" s="85"/>
      <c r="F43" s="86"/>
    </row>
    <row r="44" spans="2:7" ht="15.75" thickBot="1" x14ac:dyDescent="0.35">
      <c r="B44" s="96"/>
      <c r="C44" s="96"/>
      <c r="D44" s="96"/>
      <c r="E44" s="96"/>
    </row>
    <row r="45" spans="2:7" ht="15.75" thickTop="1" x14ac:dyDescent="0.3">
      <c r="B45" s="80"/>
      <c r="C45" s="80"/>
      <c r="D45" s="84"/>
      <c r="E45" s="84"/>
    </row>
    <row r="46" spans="2:7" x14ac:dyDescent="0.3">
      <c r="B46" s="80"/>
      <c r="C46" s="80"/>
      <c r="D46" s="84"/>
      <c r="E46" s="84"/>
    </row>
    <row r="47" spans="2:7" x14ac:dyDescent="0.3">
      <c r="B47" s="80"/>
      <c r="C47" s="80"/>
      <c r="D47" s="84"/>
      <c r="E47" s="84"/>
    </row>
    <row r="48" spans="2:7" x14ac:dyDescent="0.3">
      <c r="B48" s="87" t="s">
        <v>128</v>
      </c>
      <c r="C48" s="87"/>
      <c r="D48" s="158" t="s">
        <v>129</v>
      </c>
      <c r="E48" s="158"/>
    </row>
    <row r="49" spans="2:5" x14ac:dyDescent="0.3">
      <c r="B49" s="87"/>
      <c r="C49" s="87"/>
      <c r="D49" s="88"/>
      <c r="E49" s="89"/>
    </row>
    <row r="50" spans="2:5" x14ac:dyDescent="0.3">
      <c r="B50" s="87" t="s">
        <v>39</v>
      </c>
      <c r="C50" s="87"/>
      <c r="D50" s="158" t="s">
        <v>138</v>
      </c>
      <c r="E50" s="158"/>
    </row>
    <row r="51" spans="2:5" x14ac:dyDescent="0.3">
      <c r="B51" s="68"/>
      <c r="C51" s="68"/>
      <c r="D51" s="68"/>
      <c r="E51" s="68"/>
    </row>
    <row r="52" spans="2:5" x14ac:dyDescent="0.3">
      <c r="B52" s="90" t="s">
        <v>40</v>
      </c>
      <c r="C52" s="90"/>
      <c r="D52" s="68"/>
      <c r="E52" s="91"/>
    </row>
    <row r="53" spans="2:5" x14ac:dyDescent="0.3">
      <c r="B53" s="92">
        <v>45791</v>
      </c>
      <c r="C53" s="90"/>
      <c r="D53" s="68"/>
      <c r="E53" s="68"/>
    </row>
  </sheetData>
  <mergeCells count="7">
    <mergeCell ref="D48:E48"/>
    <mergeCell ref="D50:E50"/>
    <mergeCell ref="B2:E3"/>
    <mergeCell ref="B5:B6"/>
    <mergeCell ref="D5:D6"/>
    <mergeCell ref="E5:E6"/>
    <mergeCell ref="C5:C6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showGridLines="0" tabSelected="1" workbookViewId="0">
      <pane xSplit="4" ySplit="5" topLeftCell="E20" activePane="bottomRight" state="frozen"/>
      <selection pane="topRight" activeCell="E1" sqref="E1"/>
      <selection pane="bottomLeft" activeCell="A6" sqref="A6"/>
      <selection pane="bottomRight" activeCell="F12" sqref="F12"/>
    </sheetView>
  </sheetViews>
  <sheetFormatPr defaultColWidth="9.140625" defaultRowHeight="15" x14ac:dyDescent="0.35"/>
  <cols>
    <col min="1" max="1" width="62.85546875" style="111" customWidth="1"/>
    <col min="2" max="2" width="19.5703125" style="111" customWidth="1"/>
    <col min="3" max="3" width="18" style="111" customWidth="1"/>
    <col min="4" max="4" width="3.28515625" style="111" customWidth="1"/>
    <col min="5" max="5" width="9.140625" style="111"/>
    <col min="6" max="6" width="10.85546875" style="111" bestFit="1" customWidth="1"/>
    <col min="7" max="9" width="9.140625" style="111"/>
    <col min="10" max="10" width="19.85546875" style="111" customWidth="1"/>
    <col min="11" max="16384" width="9.140625" style="111"/>
  </cols>
  <sheetData>
    <row r="1" spans="1:6" ht="15.75" x14ac:dyDescent="0.35">
      <c r="A1" s="34" t="s">
        <v>0</v>
      </c>
      <c r="B1" s="2"/>
      <c r="C1" s="2"/>
    </row>
    <row r="2" spans="1:6" ht="15" customHeight="1" x14ac:dyDescent="0.35">
      <c r="A2" s="167" t="s">
        <v>157</v>
      </c>
      <c r="B2" s="167"/>
      <c r="C2" s="167"/>
    </row>
    <row r="3" spans="1:6" ht="15" customHeight="1" x14ac:dyDescent="0.35">
      <c r="A3" s="167"/>
      <c r="B3" s="167"/>
      <c r="C3" s="167"/>
    </row>
    <row r="4" spans="1:6" ht="15" customHeight="1" x14ac:dyDescent="0.35">
      <c r="A4" s="112"/>
      <c r="B4" s="165" t="s">
        <v>158</v>
      </c>
      <c r="C4" s="165" t="s">
        <v>159</v>
      </c>
    </row>
    <row r="5" spans="1:6" ht="16.5" thickBot="1" x14ac:dyDescent="0.4">
      <c r="A5" s="152" t="s">
        <v>1</v>
      </c>
      <c r="B5" s="166"/>
      <c r="C5" s="166"/>
    </row>
    <row r="6" spans="1:6" x14ac:dyDescent="0.35">
      <c r="A6" s="113" t="s">
        <v>63</v>
      </c>
      <c r="B6" s="114"/>
      <c r="C6" s="114"/>
    </row>
    <row r="7" spans="1:6" x14ac:dyDescent="0.35">
      <c r="A7" s="111" t="s">
        <v>64</v>
      </c>
      <c r="B7" s="115">
        <f>'форма 2'!D23</f>
        <v>657255</v>
      </c>
      <c r="C7" s="115">
        <f>'форма 2'!E23</f>
        <v>479912</v>
      </c>
      <c r="E7" s="116"/>
      <c r="F7" s="117"/>
    </row>
    <row r="8" spans="1:6" x14ac:dyDescent="0.35">
      <c r="A8" s="111" t="s">
        <v>65</v>
      </c>
      <c r="B8" s="118"/>
      <c r="C8" s="118"/>
    </row>
    <row r="9" spans="1:6" x14ac:dyDescent="0.35">
      <c r="A9" s="111" t="s">
        <v>66</v>
      </c>
      <c r="B9" s="153">
        <v>1868665</v>
      </c>
      <c r="C9" s="153">
        <v>1874378</v>
      </c>
    </row>
    <row r="10" spans="1:6" x14ac:dyDescent="0.35">
      <c r="A10" s="111" t="s">
        <v>135</v>
      </c>
      <c r="B10" s="119">
        <v>395149</v>
      </c>
      <c r="C10" s="119">
        <v>-421099</v>
      </c>
    </row>
    <row r="11" spans="1:6" ht="12" customHeight="1" x14ac:dyDescent="0.35">
      <c r="A11" s="111" t="s">
        <v>67</v>
      </c>
      <c r="B11" s="119" t="s">
        <v>150</v>
      </c>
      <c r="C11" s="119">
        <v>21990</v>
      </c>
    </row>
    <row r="12" spans="1:6" x14ac:dyDescent="0.35">
      <c r="A12" s="111" t="s">
        <v>50</v>
      </c>
      <c r="B12" s="119">
        <v>-539418</v>
      </c>
      <c r="C12" s="119">
        <v>-74078</v>
      </c>
    </row>
    <row r="13" spans="1:6" x14ac:dyDescent="0.35">
      <c r="A13" s="111" t="s">
        <v>68</v>
      </c>
      <c r="B13" s="119">
        <v>543809</v>
      </c>
      <c r="C13" s="119">
        <v>241458</v>
      </c>
    </row>
    <row r="14" spans="1:6" ht="15" customHeight="1" x14ac:dyDescent="0.35">
      <c r="A14" s="111" t="s">
        <v>69</v>
      </c>
      <c r="B14" s="119">
        <v>0</v>
      </c>
      <c r="C14" s="119">
        <v>-32725</v>
      </c>
    </row>
    <row r="15" spans="1:6" x14ac:dyDescent="0.35">
      <c r="A15" s="120" t="s">
        <v>70</v>
      </c>
      <c r="B15" s="121">
        <v>-263570</v>
      </c>
      <c r="C15" s="121">
        <v>24817</v>
      </c>
    </row>
    <row r="16" spans="1:6" ht="30" x14ac:dyDescent="0.35">
      <c r="A16" s="122" t="s">
        <v>71</v>
      </c>
      <c r="B16" s="115">
        <f>SUM(B7:B15)</f>
        <v>2661890</v>
      </c>
      <c r="C16" s="115">
        <f>SUM(C7:C15)</f>
        <v>2114653</v>
      </c>
    </row>
    <row r="17" spans="1:10" x14ac:dyDescent="0.35">
      <c r="A17" s="114" t="s">
        <v>72</v>
      </c>
      <c r="B17" s="153">
        <v>-5056274</v>
      </c>
      <c r="C17" s="153">
        <v>294088</v>
      </c>
      <c r="J17" s="123"/>
    </row>
    <row r="18" spans="1:10" x14ac:dyDescent="0.35">
      <c r="A18" s="114" t="s">
        <v>127</v>
      </c>
      <c r="B18" s="153">
        <v>285132</v>
      </c>
      <c r="C18" s="153">
        <v>-3203046</v>
      </c>
      <c r="J18" s="123"/>
    </row>
    <row r="19" spans="1:10" x14ac:dyDescent="0.35">
      <c r="A19" s="114" t="s">
        <v>73</v>
      </c>
      <c r="B19" s="119">
        <v>5853815</v>
      </c>
      <c r="C19" s="119">
        <v>1452883</v>
      </c>
      <c r="J19" s="123"/>
    </row>
    <row r="20" spans="1:10" x14ac:dyDescent="0.35">
      <c r="A20" s="124" t="s">
        <v>74</v>
      </c>
      <c r="B20" s="121">
        <v>-268839</v>
      </c>
      <c r="C20" s="121">
        <v>-242029</v>
      </c>
      <c r="J20" s="123"/>
    </row>
    <row r="21" spans="1:10" x14ac:dyDescent="0.35">
      <c r="A21" s="125" t="s">
        <v>75</v>
      </c>
      <c r="B21" s="126">
        <f>SUM(B16:B20)</f>
        <v>3475724</v>
      </c>
      <c r="C21" s="126">
        <f>SUM(C16:C20)</f>
        <v>416549</v>
      </c>
    </row>
    <row r="22" spans="1:10" x14ac:dyDescent="0.35">
      <c r="A22" s="127" t="s">
        <v>76</v>
      </c>
      <c r="B22" s="128">
        <v>-177176</v>
      </c>
      <c r="C22" s="128">
        <v>-212764</v>
      </c>
    </row>
    <row r="23" spans="1:10" x14ac:dyDescent="0.35">
      <c r="A23" s="114" t="s">
        <v>77</v>
      </c>
      <c r="B23" s="119">
        <v>-1199229</v>
      </c>
      <c r="C23" s="119">
        <v>-37258</v>
      </c>
    </row>
    <row r="24" spans="1:10" x14ac:dyDescent="0.35">
      <c r="A24" s="114" t="s">
        <v>151</v>
      </c>
      <c r="B24" s="119">
        <v>0</v>
      </c>
      <c r="C24" s="119">
        <v>-9000</v>
      </c>
    </row>
    <row r="25" spans="1:10" x14ac:dyDescent="0.35">
      <c r="A25" s="124" t="s">
        <v>78</v>
      </c>
      <c r="B25" s="121">
        <v>185746</v>
      </c>
      <c r="C25" s="121">
        <v>81990</v>
      </c>
    </row>
    <row r="26" spans="1:10" ht="30" x14ac:dyDescent="0.35">
      <c r="A26" s="129" t="s">
        <v>79</v>
      </c>
      <c r="B26" s="126">
        <f>SUM(B21:B25)</f>
        <v>2285065</v>
      </c>
      <c r="C26" s="126">
        <f>SUM(C21:C25)</f>
        <v>239517</v>
      </c>
    </row>
    <row r="27" spans="1:10" x14ac:dyDescent="0.35">
      <c r="A27" s="130" t="s">
        <v>80</v>
      </c>
      <c r="B27" s="131"/>
      <c r="C27" s="131"/>
    </row>
    <row r="28" spans="1:10" x14ac:dyDescent="0.35">
      <c r="A28" s="114" t="s">
        <v>81</v>
      </c>
      <c r="B28" s="153">
        <v>-66859</v>
      </c>
      <c r="C28" s="153">
        <v>-274159</v>
      </c>
    </row>
    <row r="29" spans="1:10" x14ac:dyDescent="0.35">
      <c r="A29" s="114" t="s">
        <v>82</v>
      </c>
      <c r="B29" s="118">
        <v>114969</v>
      </c>
      <c r="C29" s="118">
        <v>7222</v>
      </c>
    </row>
    <row r="30" spans="1:10" x14ac:dyDescent="0.35">
      <c r="A30" s="114" t="s">
        <v>83</v>
      </c>
      <c r="B30" s="153">
        <v>-798858</v>
      </c>
      <c r="C30" s="153">
        <v>0</v>
      </c>
    </row>
    <row r="31" spans="1:10" ht="30" x14ac:dyDescent="0.35">
      <c r="A31" s="132" t="s">
        <v>84</v>
      </c>
      <c r="B31" s="133">
        <f>SUM(B28:B30)</f>
        <v>-750748</v>
      </c>
      <c r="C31" s="133">
        <f>SUM(C28:C30)</f>
        <v>-266937</v>
      </c>
    </row>
    <row r="32" spans="1:10" x14ac:dyDescent="0.35">
      <c r="A32" s="130" t="s">
        <v>85</v>
      </c>
      <c r="B32" s="131"/>
      <c r="C32" s="131"/>
    </row>
    <row r="33" spans="1:6" x14ac:dyDescent="0.35">
      <c r="A33" s="114" t="s">
        <v>140</v>
      </c>
      <c r="B33" s="153">
        <v>3860000</v>
      </c>
      <c r="C33" s="134">
        <v>0</v>
      </c>
    </row>
    <row r="34" spans="1:6" x14ac:dyDescent="0.35">
      <c r="A34" s="114" t="s">
        <v>86</v>
      </c>
      <c r="B34" s="153">
        <v>-4407920</v>
      </c>
      <c r="C34" s="134">
        <v>0</v>
      </c>
    </row>
    <row r="35" spans="1:6" x14ac:dyDescent="0.35">
      <c r="A35" s="114" t="s">
        <v>136</v>
      </c>
      <c r="B35" s="153">
        <v>-4600</v>
      </c>
      <c r="C35" s="134">
        <v>-14976</v>
      </c>
    </row>
    <row r="36" spans="1:6" x14ac:dyDescent="0.35">
      <c r="A36" s="135" t="s">
        <v>87</v>
      </c>
      <c r="B36" s="133">
        <f>SUM(B33:B35)</f>
        <v>-552520</v>
      </c>
      <c r="C36" s="133">
        <f>SUM(C33:C35)</f>
        <v>-14976</v>
      </c>
    </row>
    <row r="37" spans="1:6" x14ac:dyDescent="0.35">
      <c r="A37" s="136" t="s">
        <v>88</v>
      </c>
      <c r="B37" s="137">
        <v>-11323</v>
      </c>
      <c r="C37" s="137">
        <v>-7994</v>
      </c>
    </row>
    <row r="38" spans="1:6" x14ac:dyDescent="0.35">
      <c r="A38" s="138" t="s">
        <v>89</v>
      </c>
      <c r="B38" s="139">
        <f>B26+B31+B36+B37</f>
        <v>970474</v>
      </c>
      <c r="C38" s="139">
        <f>C26+C31+C36+C37</f>
        <v>-50390</v>
      </c>
    </row>
    <row r="39" spans="1:6" x14ac:dyDescent="0.35">
      <c r="A39" s="138" t="s">
        <v>123</v>
      </c>
      <c r="B39" s="140">
        <v>645033</v>
      </c>
      <c r="C39" s="140">
        <v>1506545</v>
      </c>
      <c r="F39" s="117"/>
    </row>
    <row r="40" spans="1:6" x14ac:dyDescent="0.35">
      <c r="B40" s="118"/>
      <c r="C40" s="118"/>
    </row>
    <row r="41" spans="1:6" ht="15.75" thickBot="1" x14ac:dyDescent="0.4">
      <c r="A41" s="141" t="s">
        <v>122</v>
      </c>
      <c r="B41" s="142">
        <f>SUM(B38:B39)</f>
        <v>1615507</v>
      </c>
      <c r="C41" s="142">
        <f>SUM(C38:C39)</f>
        <v>1456155</v>
      </c>
    </row>
    <row r="42" spans="1:6" x14ac:dyDescent="0.35">
      <c r="B42" s="143"/>
      <c r="C42" s="143"/>
    </row>
    <row r="43" spans="1:6" x14ac:dyDescent="0.35">
      <c r="B43" s="114"/>
    </row>
    <row r="44" spans="1:6" x14ac:dyDescent="0.35">
      <c r="A44" s="144" t="s">
        <v>128</v>
      </c>
      <c r="B44" s="164" t="s">
        <v>129</v>
      </c>
      <c r="C44" s="164"/>
    </row>
    <row r="45" spans="1:6" ht="9.75" customHeight="1" x14ac:dyDescent="0.35">
      <c r="A45" s="144"/>
      <c r="B45" s="145"/>
      <c r="C45" s="146"/>
    </row>
    <row r="46" spans="1:6" x14ac:dyDescent="0.35">
      <c r="A46" s="144" t="s">
        <v>39</v>
      </c>
      <c r="B46" s="164" t="s">
        <v>138</v>
      </c>
      <c r="C46" s="164"/>
    </row>
    <row r="47" spans="1:6" x14ac:dyDescent="0.35">
      <c r="A47" s="145"/>
      <c r="B47" s="145"/>
      <c r="C47" s="145"/>
    </row>
    <row r="48" spans="1:6" x14ac:dyDescent="0.35">
      <c r="A48" s="146" t="s">
        <v>40</v>
      </c>
      <c r="B48" s="145"/>
      <c r="C48" s="147"/>
    </row>
    <row r="49" spans="1:3" x14ac:dyDescent="0.35">
      <c r="A49" s="148">
        <v>45791</v>
      </c>
      <c r="B49" s="145"/>
      <c r="C49" s="145"/>
    </row>
    <row r="50" spans="1:3" x14ac:dyDescent="0.35">
      <c r="A50" s="146"/>
    </row>
    <row r="53" spans="1:3" x14ac:dyDescent="0.35">
      <c r="B53" s="149"/>
      <c r="C53" s="114"/>
    </row>
    <row r="55" spans="1:3" x14ac:dyDescent="0.35">
      <c r="B55" s="114"/>
    </row>
    <row r="56" spans="1:3" x14ac:dyDescent="0.35">
      <c r="B56" s="143"/>
    </row>
  </sheetData>
  <mergeCells count="5">
    <mergeCell ref="B46:C46"/>
    <mergeCell ref="B4:B5"/>
    <mergeCell ref="C4:C5"/>
    <mergeCell ref="A2:C3"/>
    <mergeCell ref="B44:C44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zoomScaleNormal="100" workbookViewId="0">
      <selection activeCell="P18" sqref="P18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4" style="2" customWidth="1"/>
    <col min="6" max="6" width="20.28515625" style="2" customWidth="1"/>
    <col min="7" max="7" width="13.140625" style="8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11" x14ac:dyDescent="0.3">
      <c r="A2" s="8" t="s">
        <v>90</v>
      </c>
    </row>
    <row r="3" spans="1:11" ht="15" customHeight="1" x14ac:dyDescent="0.3">
      <c r="A3" s="173" t="s">
        <v>152</v>
      </c>
      <c r="B3" s="173"/>
      <c r="C3" s="173"/>
      <c r="D3" s="173"/>
      <c r="E3" s="173"/>
      <c r="F3" s="8"/>
      <c r="H3" s="8"/>
      <c r="I3" s="8"/>
    </row>
    <row r="4" spans="1:11" x14ac:dyDescent="0.3">
      <c r="A4" s="173"/>
      <c r="B4" s="173"/>
      <c r="C4" s="173"/>
      <c r="D4" s="173"/>
      <c r="E4" s="173"/>
      <c r="F4" s="13"/>
      <c r="H4" s="13"/>
      <c r="I4" s="8"/>
    </row>
    <row r="5" spans="1:11" x14ac:dyDescent="0.3">
      <c r="A5" s="151" t="s">
        <v>1</v>
      </c>
      <c r="E5" s="9"/>
    </row>
    <row r="6" spans="1:11" ht="15" customHeight="1" x14ac:dyDescent="0.3">
      <c r="A6" s="180" t="s">
        <v>91</v>
      </c>
      <c r="B6" s="181"/>
      <c r="C6" s="181"/>
      <c r="D6" s="181"/>
      <c r="E6" s="181"/>
      <c r="F6" s="181"/>
      <c r="G6" s="182"/>
      <c r="H6" s="168" t="s">
        <v>92</v>
      </c>
      <c r="I6" s="168" t="s">
        <v>24</v>
      </c>
    </row>
    <row r="7" spans="1:11" ht="30" customHeight="1" x14ac:dyDescent="0.3">
      <c r="A7" s="174"/>
      <c r="B7" s="178" t="s">
        <v>19</v>
      </c>
      <c r="C7" s="179"/>
      <c r="D7" s="176" t="s">
        <v>93</v>
      </c>
      <c r="E7" s="171" t="s">
        <v>21</v>
      </c>
      <c r="F7" s="171" t="s">
        <v>94</v>
      </c>
      <c r="G7" s="168" t="s">
        <v>95</v>
      </c>
      <c r="H7" s="169"/>
      <c r="I7" s="169"/>
    </row>
    <row r="8" spans="1:11" ht="30" x14ac:dyDescent="0.3">
      <c r="A8" s="175"/>
      <c r="B8" s="97" t="s">
        <v>96</v>
      </c>
      <c r="C8" s="97" t="s">
        <v>97</v>
      </c>
      <c r="D8" s="177"/>
      <c r="E8" s="172"/>
      <c r="F8" s="172"/>
      <c r="G8" s="170"/>
      <c r="H8" s="170"/>
      <c r="I8" s="170"/>
    </row>
    <row r="9" spans="1:11" s="14" customFormat="1" ht="30" x14ac:dyDescent="0.25">
      <c r="A9" s="98" t="s">
        <v>153</v>
      </c>
      <c r="B9" s="99">
        <v>1379310</v>
      </c>
      <c r="C9" s="99">
        <v>12875173</v>
      </c>
      <c r="D9" s="99">
        <v>-35700</v>
      </c>
      <c r="E9" s="99">
        <v>18564687</v>
      </c>
      <c r="F9" s="99">
        <v>2867764</v>
      </c>
      <c r="G9" s="99">
        <f>SUM(B9:F9)</f>
        <v>35651234</v>
      </c>
      <c r="H9" s="99">
        <v>1212655</v>
      </c>
      <c r="I9" s="99">
        <f>SUM(G9:H9)</f>
        <v>36863889</v>
      </c>
    </row>
    <row r="10" spans="1:11" s="14" customFormat="1" x14ac:dyDescent="0.25">
      <c r="A10" s="100" t="s">
        <v>98</v>
      </c>
      <c r="B10" s="101"/>
      <c r="C10" s="102"/>
      <c r="D10" s="103"/>
      <c r="E10" s="102"/>
      <c r="F10" s="104"/>
      <c r="G10" s="99">
        <f t="shared" ref="G10:G16" si="0">SUM(B10:F10)</f>
        <v>0</v>
      </c>
      <c r="H10" s="104"/>
      <c r="I10" s="99">
        <f t="shared" ref="I10:I16" si="1">SUM(G10:H10)</f>
        <v>0</v>
      </c>
    </row>
    <row r="11" spans="1:11" s="15" customFormat="1" x14ac:dyDescent="0.25">
      <c r="A11" s="100" t="s">
        <v>124</v>
      </c>
      <c r="B11" s="105" t="s">
        <v>99</v>
      </c>
      <c r="C11" s="105" t="s">
        <v>99</v>
      </c>
      <c r="D11" s="106"/>
      <c r="E11" s="105"/>
      <c r="F11" s="107">
        <f>'форма 2'!D30</f>
        <v>625044</v>
      </c>
      <c r="G11" s="99">
        <f t="shared" si="0"/>
        <v>625044</v>
      </c>
      <c r="H11" s="107">
        <f>'форма 2'!D31</f>
        <v>31010</v>
      </c>
      <c r="I11" s="99">
        <f t="shared" si="1"/>
        <v>656054</v>
      </c>
      <c r="K11" s="16"/>
    </row>
    <row r="12" spans="1:11" s="15" customFormat="1" x14ac:dyDescent="0.25">
      <c r="A12" s="100" t="s">
        <v>100</v>
      </c>
      <c r="B12" s="105"/>
      <c r="C12" s="105"/>
      <c r="D12" s="105"/>
      <c r="E12" s="105"/>
      <c r="F12" s="107"/>
      <c r="G12" s="99">
        <f t="shared" si="0"/>
        <v>0</v>
      </c>
      <c r="H12" s="107"/>
      <c r="I12" s="99">
        <f t="shared" si="1"/>
        <v>0</v>
      </c>
      <c r="K12" s="16"/>
    </row>
    <row r="13" spans="1:11" s="15" customFormat="1" x14ac:dyDescent="0.25">
      <c r="A13" s="100" t="s">
        <v>137</v>
      </c>
      <c r="B13" s="105"/>
      <c r="C13" s="105"/>
      <c r="D13" s="105"/>
      <c r="E13" s="108">
        <v>-807966</v>
      </c>
      <c r="F13" s="107">
        <v>807966</v>
      </c>
      <c r="G13" s="99">
        <f t="shared" si="0"/>
        <v>0</v>
      </c>
      <c r="H13" s="107"/>
      <c r="I13" s="99">
        <f t="shared" si="1"/>
        <v>0</v>
      </c>
    </row>
    <row r="14" spans="1:11" s="15" customFormat="1" ht="15.75" customHeight="1" x14ac:dyDescent="0.25">
      <c r="A14" s="100" t="s">
        <v>101</v>
      </c>
      <c r="B14" s="105"/>
      <c r="C14" s="105"/>
      <c r="D14" s="105"/>
      <c r="E14" s="105"/>
      <c r="F14" s="107"/>
      <c r="G14" s="99">
        <f t="shared" si="0"/>
        <v>0</v>
      </c>
      <c r="H14" s="107"/>
      <c r="I14" s="99">
        <f t="shared" si="1"/>
        <v>0</v>
      </c>
    </row>
    <row r="15" spans="1:11" s="15" customFormat="1" ht="30" x14ac:dyDescent="0.25">
      <c r="A15" s="100" t="s">
        <v>102</v>
      </c>
      <c r="B15" s="105"/>
      <c r="C15" s="105"/>
      <c r="D15" s="105"/>
      <c r="E15" s="109">
        <v>-601</v>
      </c>
      <c r="F15" s="109">
        <v>-200666</v>
      </c>
      <c r="G15" s="99">
        <f t="shared" si="0"/>
        <v>-201267</v>
      </c>
      <c r="H15" s="109">
        <v>-12360</v>
      </c>
      <c r="I15" s="99">
        <f t="shared" si="1"/>
        <v>-213627</v>
      </c>
    </row>
    <row r="16" spans="1:11" s="15" customFormat="1" x14ac:dyDescent="0.25">
      <c r="A16" s="100" t="s">
        <v>103</v>
      </c>
      <c r="B16" s="105"/>
      <c r="C16" s="105"/>
      <c r="D16" s="105"/>
      <c r="E16" s="110"/>
      <c r="F16" s="107"/>
      <c r="G16" s="99">
        <f t="shared" si="0"/>
        <v>0</v>
      </c>
      <c r="H16" s="107"/>
      <c r="I16" s="99">
        <f t="shared" si="1"/>
        <v>0</v>
      </c>
    </row>
    <row r="17" spans="1:13" s="14" customFormat="1" ht="30" x14ac:dyDescent="0.25">
      <c r="A17" s="98" t="s">
        <v>154</v>
      </c>
      <c r="B17" s="102">
        <f>SUM(B9:B16)</f>
        <v>1379310</v>
      </c>
      <c r="C17" s="102">
        <f t="shared" ref="C17:H17" si="2">SUM(C9:C16)</f>
        <v>12875173</v>
      </c>
      <c r="D17" s="99">
        <f t="shared" si="2"/>
        <v>-35700</v>
      </c>
      <c r="E17" s="102">
        <f t="shared" si="2"/>
        <v>17756120</v>
      </c>
      <c r="F17" s="99">
        <f t="shared" si="2"/>
        <v>4100108</v>
      </c>
      <c r="G17" s="102">
        <f>SUM(G9:G16)</f>
        <v>36075011</v>
      </c>
      <c r="H17" s="102">
        <f t="shared" si="2"/>
        <v>1231305</v>
      </c>
      <c r="I17" s="102">
        <f>SUM(I9:I16)</f>
        <v>37306316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128</v>
      </c>
      <c r="B21" s="157"/>
      <c r="C21" s="157"/>
      <c r="E21" s="8" t="s">
        <v>129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39</v>
      </c>
      <c r="B23" s="157"/>
      <c r="C23" s="157"/>
      <c r="E23" s="8" t="s">
        <v>138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40</v>
      </c>
      <c r="B25" s="1"/>
      <c r="C25" s="6"/>
      <c r="F25" s="3"/>
    </row>
    <row r="26" spans="1:13" x14ac:dyDescent="0.3">
      <c r="A26" s="7">
        <v>45791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I6:I8"/>
    <mergeCell ref="G7:G8"/>
    <mergeCell ref="D7:D8"/>
    <mergeCell ref="B7:C7"/>
    <mergeCell ref="B21:C21"/>
    <mergeCell ref="A6:G6"/>
    <mergeCell ref="B23:C23"/>
    <mergeCell ref="H6:H8"/>
    <mergeCell ref="E7:E8"/>
    <mergeCell ref="F7:F8"/>
    <mergeCell ref="A3:E4"/>
    <mergeCell ref="A7:A8"/>
  </mergeCells>
  <pageMargins left="0.82677165354330717" right="0.19685039370078741" top="0.94488188976377963" bottom="0.74803149606299213" header="0.31496062992125984" footer="0.31496062992125984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K20" sqref="K20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0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5" t="s">
        <v>145</v>
      </c>
    </row>
    <row r="3" spans="2:7" ht="33" x14ac:dyDescent="0.3">
      <c r="B3" s="21" t="s">
        <v>104</v>
      </c>
      <c r="C3" s="21" t="s">
        <v>105</v>
      </c>
      <c r="D3" s="22" t="str">
        <f>'форма 1'!D6</f>
        <v>31 марта 2025 г. (неаудировано)</v>
      </c>
      <c r="E3" s="21" t="s">
        <v>146</v>
      </c>
    </row>
    <row r="4" spans="2:7" x14ac:dyDescent="0.3">
      <c r="B4" s="36">
        <v>1</v>
      </c>
      <c r="C4" s="23" t="s">
        <v>106</v>
      </c>
      <c r="D4" s="24">
        <f>'форма 1'!D27</f>
        <v>125984305</v>
      </c>
      <c r="E4" s="24">
        <f>'форма 1'!E27</f>
        <v>121041876</v>
      </c>
      <c r="F4" s="20"/>
    </row>
    <row r="5" spans="2:7" ht="33" x14ac:dyDescent="0.3">
      <c r="B5" s="36">
        <v>2</v>
      </c>
      <c r="C5" s="23" t="s">
        <v>107</v>
      </c>
      <c r="D5" s="24">
        <f>'форма 1'!D12</f>
        <v>431714</v>
      </c>
      <c r="E5" s="24">
        <f>'форма 1'!E12</f>
        <v>416516</v>
      </c>
      <c r="F5" s="20"/>
    </row>
    <row r="6" spans="2:7" ht="33" x14ac:dyDescent="0.3">
      <c r="B6" s="36">
        <v>3</v>
      </c>
      <c r="C6" s="23" t="s">
        <v>108</v>
      </c>
      <c r="D6" s="24">
        <f>'форма 1'!D55</f>
        <v>88677989</v>
      </c>
      <c r="E6" s="24">
        <f>'форма 1'!E55</f>
        <v>84177987</v>
      </c>
      <c r="F6" s="20"/>
    </row>
    <row r="7" spans="2:7" x14ac:dyDescent="0.3">
      <c r="B7" s="36">
        <v>4</v>
      </c>
      <c r="C7" s="23" t="s">
        <v>109</v>
      </c>
      <c r="D7" s="24">
        <v>14978571</v>
      </c>
      <c r="E7" s="24">
        <v>14978571</v>
      </c>
      <c r="F7" s="20"/>
    </row>
    <row r="8" spans="2:7" ht="33" x14ac:dyDescent="0.3">
      <c r="B8" s="36">
        <v>5</v>
      </c>
      <c r="C8" s="25" t="s">
        <v>110</v>
      </c>
      <c r="D8" s="24">
        <v>12875173</v>
      </c>
      <c r="E8" s="24">
        <v>12875173</v>
      </c>
      <c r="F8" s="20"/>
    </row>
    <row r="9" spans="2:7" ht="33" x14ac:dyDescent="0.3">
      <c r="B9" s="36">
        <v>6</v>
      </c>
      <c r="C9" s="23" t="s">
        <v>111</v>
      </c>
      <c r="D9" s="26">
        <f>D4-D5-D6-D8</f>
        <v>23999429</v>
      </c>
      <c r="E9" s="26">
        <f>E4-E5-E6-E8</f>
        <v>23572200</v>
      </c>
      <c r="F9" s="20"/>
    </row>
    <row r="10" spans="2:7" ht="33.75" customHeight="1" x14ac:dyDescent="0.3">
      <c r="B10" s="184" t="s">
        <v>112</v>
      </c>
      <c r="C10" s="184"/>
      <c r="D10" s="27">
        <f>D9/D7*1000</f>
        <v>1602.2509089819048</v>
      </c>
      <c r="E10" s="27">
        <f>E9/E7*1000</f>
        <v>1573.7282281467303</v>
      </c>
      <c r="F10" s="28"/>
      <c r="G10" s="20"/>
    </row>
    <row r="12" spans="2:7" x14ac:dyDescent="0.3">
      <c r="B12" s="35" t="s">
        <v>147</v>
      </c>
    </row>
    <row r="14" spans="2:7" ht="49.5" x14ac:dyDescent="0.3">
      <c r="B14" s="21" t="s">
        <v>104</v>
      </c>
      <c r="C14" s="21" t="s">
        <v>105</v>
      </c>
      <c r="D14" s="21" t="str">
        <f>D3</f>
        <v>31 марта 2025 г. (неаудировано)</v>
      </c>
      <c r="E14" s="21" t="s">
        <v>141</v>
      </c>
    </row>
    <row r="15" spans="2:7" ht="33" x14ac:dyDescent="0.3">
      <c r="B15" s="36">
        <v>1</v>
      </c>
      <c r="C15" s="29" t="s">
        <v>113</v>
      </c>
      <c r="D15" s="30">
        <f>D8</f>
        <v>12875173</v>
      </c>
      <c r="E15" s="30">
        <f>E8</f>
        <v>12875173</v>
      </c>
    </row>
    <row r="16" spans="2:7" x14ac:dyDescent="0.3">
      <c r="B16" s="36">
        <v>2</v>
      </c>
      <c r="C16" s="31" t="s">
        <v>114</v>
      </c>
      <c r="D16" s="154">
        <v>0</v>
      </c>
      <c r="E16" s="154">
        <v>1013920</v>
      </c>
    </row>
    <row r="17" spans="2:5" x14ac:dyDescent="0.3">
      <c r="B17" s="36">
        <v>3</v>
      </c>
      <c r="C17" s="31" t="s">
        <v>115</v>
      </c>
      <c r="D17" s="155">
        <v>-4600</v>
      </c>
      <c r="E17" s="155">
        <v>-1033840</v>
      </c>
    </row>
    <row r="18" spans="2:5" x14ac:dyDescent="0.3">
      <c r="B18" s="36">
        <v>4</v>
      </c>
      <c r="C18" s="31" t="s">
        <v>116</v>
      </c>
      <c r="D18" s="154">
        <f>'форма 1'!D50</f>
        <v>2023240</v>
      </c>
      <c r="E18" s="32">
        <v>2027840</v>
      </c>
    </row>
    <row r="19" spans="2:5" x14ac:dyDescent="0.3">
      <c r="B19" s="36">
        <v>5</v>
      </c>
      <c r="C19" s="31" t="s">
        <v>117</v>
      </c>
      <c r="D19" s="30">
        <v>1448457</v>
      </c>
      <c r="E19" s="30">
        <v>1448457</v>
      </c>
    </row>
    <row r="20" spans="2:5" ht="33" x14ac:dyDescent="0.3">
      <c r="B20" s="36">
        <v>6</v>
      </c>
      <c r="C20" s="31" t="s">
        <v>118</v>
      </c>
      <c r="D20" s="30">
        <f>'форма 1'!D40</f>
        <v>7268244</v>
      </c>
      <c r="E20" s="30">
        <f>'форма 1'!E40</f>
        <v>7268244</v>
      </c>
    </row>
    <row r="21" spans="2:5" ht="33.75" customHeight="1" x14ac:dyDescent="0.3">
      <c r="B21" s="183" t="s">
        <v>119</v>
      </c>
      <c r="C21" s="183"/>
      <c r="D21" s="33">
        <f>(D15+D18+D20)/D19*1000</f>
        <v>15303.634833481421</v>
      </c>
      <c r="E21" s="33">
        <f>(E15+E18+E20)/E19*1000</f>
        <v>15306.810626756611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Климетенко Елена Владимировна</cp:lastModifiedBy>
  <cp:revision/>
  <cp:lastPrinted>2025-05-14T05:44:29Z</cp:lastPrinted>
  <dcterms:created xsi:type="dcterms:W3CDTF">2015-08-20T10:00:21Z</dcterms:created>
  <dcterms:modified xsi:type="dcterms:W3CDTF">2025-05-14T06:59:21Z</dcterms:modified>
  <cp:category/>
  <cp:contentStatus/>
</cp:coreProperties>
</file>