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35" windowWidth="24240" windowHeight="11355"/>
  </bookViews>
  <sheets>
    <sheet name="Пр10" sheetId="1" r:id="rId1"/>
    <sheet name="Пр11" sheetId="2" r:id="rId2"/>
  </sheets>
  <definedNames>
    <definedName name="_xlnm._FilterDatabase" localSheetId="1" hidden="1">Пр11!$A$7:$F$106</definedName>
    <definedName name="_xlnm.Print_Area" localSheetId="0">Пр10!$A$1:$D$131</definedName>
    <definedName name="_xlnm.Print_Area" localSheetId="1">Пр11!$A$1:$F$126</definedName>
  </definedNames>
  <calcPr calcId="145621"/>
</workbook>
</file>

<file path=xl/calcChain.xml><?xml version="1.0" encoding="utf-8"?>
<calcChain xmlns="http://schemas.openxmlformats.org/spreadsheetml/2006/main">
  <c r="F103" i="2" l="1"/>
  <c r="F98" i="2"/>
  <c r="F97" i="2"/>
  <c r="F96" i="2"/>
  <c r="F94" i="2"/>
  <c r="F91" i="2"/>
  <c r="F81" i="2"/>
  <c r="F80" i="2"/>
  <c r="F79" i="2"/>
  <c r="F78" i="2"/>
  <c r="F70" i="2"/>
  <c r="F69" i="2"/>
  <c r="F68" i="2"/>
  <c r="F67" i="2"/>
  <c r="F66" i="2"/>
  <c r="F54" i="2"/>
  <c r="F44" i="2"/>
  <c r="F42" i="2"/>
  <c r="F41" i="2"/>
  <c r="F37" i="2"/>
  <c r="F36" i="2"/>
  <c r="F25" i="2"/>
  <c r="F21" i="2"/>
  <c r="F20" i="2"/>
  <c r="F18" i="2"/>
  <c r="F17" i="2"/>
  <c r="F14" i="2"/>
  <c r="F12" i="2"/>
  <c r="F11" i="2"/>
  <c r="D40" i="2"/>
  <c r="D103" i="2"/>
  <c r="D98" i="2"/>
  <c r="D97" i="2"/>
  <c r="D96" i="2"/>
  <c r="D94" i="2"/>
  <c r="D91" i="2"/>
  <c r="D81" i="2"/>
  <c r="D80" i="2"/>
  <c r="D79" i="2"/>
  <c r="D78" i="2"/>
  <c r="D70" i="2"/>
  <c r="D69" i="2"/>
  <c r="D68" i="2"/>
  <c r="D67" i="2"/>
  <c r="D66" i="2"/>
  <c r="D61" i="2"/>
  <c r="D57" i="2" s="1"/>
  <c r="D54" i="2"/>
  <c r="D44" i="2"/>
  <c r="D42" i="2"/>
  <c r="D41" i="2"/>
  <c r="D37" i="2"/>
  <c r="D36" i="2"/>
  <c r="D35" i="2"/>
  <c r="D34" i="2"/>
  <c r="D32" i="2"/>
  <c r="D25" i="2"/>
  <c r="D21" i="2"/>
  <c r="D20" i="2"/>
  <c r="D18" i="2"/>
  <c r="D17" i="2"/>
  <c r="D14" i="2"/>
  <c r="D11" i="2"/>
  <c r="F99" i="2"/>
  <c r="F43" i="2"/>
  <c r="F32" i="2"/>
  <c r="F29" i="2"/>
  <c r="A2" i="2"/>
  <c r="A3" i="2"/>
  <c r="D10" i="2"/>
  <c r="F10" i="2"/>
  <c r="C12" i="2"/>
  <c r="C8" i="2"/>
  <c r="E12" i="2"/>
  <c r="E8" i="2"/>
  <c r="C29" i="2"/>
  <c r="C27" i="2"/>
  <c r="E29" i="2"/>
  <c r="E27" i="2"/>
  <c r="D29" i="2"/>
  <c r="D33" i="2"/>
  <c r="F33" i="2"/>
  <c r="F34" i="2"/>
  <c r="F35" i="2"/>
  <c r="D38" i="2"/>
  <c r="F38" i="2"/>
  <c r="D43" i="2"/>
  <c r="D46" i="2"/>
  <c r="F46" i="2"/>
  <c r="D55" i="2"/>
  <c r="F55" i="2"/>
  <c r="C57" i="2"/>
  <c r="E57" i="2"/>
  <c r="F61" i="2"/>
  <c r="F57" i="2" s="1"/>
  <c r="C63" i="2"/>
  <c r="E63" i="2"/>
  <c r="C71" i="2"/>
  <c r="D71" i="2"/>
  <c r="E71" i="2"/>
  <c r="F71" i="2"/>
  <c r="D83" i="2"/>
  <c r="F83" i="2"/>
  <c r="C92" i="2"/>
  <c r="C101" i="2"/>
  <c r="E92" i="2"/>
  <c r="D95" i="2"/>
  <c r="D92" i="2" s="1"/>
  <c r="F95" i="2"/>
  <c r="F92" i="2" s="1"/>
  <c r="D99" i="2"/>
  <c r="C112" i="2"/>
  <c r="C114" i="2"/>
  <c r="C116" i="2"/>
  <c r="C118" i="2"/>
  <c r="C120" i="2"/>
  <c r="C122" i="2"/>
  <c r="C124" i="2"/>
  <c r="C126" i="2"/>
  <c r="C37" i="1"/>
  <c r="C60" i="1" s="1"/>
  <c r="C39" i="1"/>
  <c r="D39" i="1"/>
  <c r="D37" i="1" s="1"/>
  <c r="D60" i="1" s="1"/>
  <c r="C69" i="1"/>
  <c r="C94" i="1" s="1"/>
  <c r="C112" i="1" s="1"/>
  <c r="D69" i="1"/>
  <c r="D94" i="1" s="1"/>
  <c r="D112" i="1" s="1"/>
  <c r="C96" i="1"/>
  <c r="D96" i="1"/>
  <c r="C107" i="1"/>
  <c r="D107" i="1"/>
  <c r="C111" i="1"/>
  <c r="D111" i="1"/>
  <c r="F27" i="2"/>
  <c r="D27" i="2"/>
  <c r="D12" i="2"/>
  <c r="D8" i="2" s="1"/>
  <c r="D56" i="2" s="1"/>
  <c r="E101" i="2"/>
  <c r="E56" i="2"/>
  <c r="F63" i="2"/>
  <c r="F8" i="2"/>
  <c r="F56" i="2" s="1"/>
  <c r="C56" i="2"/>
  <c r="C102" i="2" s="1"/>
  <c r="C104" i="2" s="1"/>
  <c r="C106" i="2" s="1"/>
  <c r="D63" i="2"/>
  <c r="E102" i="2"/>
  <c r="E104" i="2"/>
  <c r="E106" i="2" s="1"/>
  <c r="F102" i="2" l="1"/>
  <c r="F104" i="2" s="1"/>
  <c r="F106" i="2" s="1"/>
  <c r="D101" i="2"/>
  <c r="D102" i="2"/>
  <c r="D104" i="2" s="1"/>
  <c r="D106" i="2" s="1"/>
  <c r="F101" i="2"/>
</calcChain>
</file>

<file path=xl/sharedStrings.xml><?xml version="1.0" encoding="utf-8"?>
<sst xmlns="http://schemas.openxmlformats.org/spreadsheetml/2006/main" count="513" uniqueCount="348">
  <si>
    <t>Бухгалтерский баланс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</si>
  <si>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</si>
  <si>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</si>
  <si>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</si>
  <si>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</si>
  <si>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</si>
  <si>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</si>
  <si>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</si>
  <si>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</si>
  <si>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</si>
  <si>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</si>
  <si>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</si>
  <si>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</si>
  <si>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</si>
  <si>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</si>
  <si>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</si>
  <si>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</si>
  <si>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</si>
  <si>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</si>
  <si>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</si>
  <si>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</si>
  <si>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</si>
  <si>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</si>
  <si>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</si>
  <si>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</si>
  <si>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</si>
  <si>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</si>
  <si>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6</t>
  </si>
  <si>
    <t xml:space="preserve">    начисленные, но не полученные доходы в виде вознаграждения</t>
  </si>
  <si>
    <t>6.1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</si>
  <si>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</si>
  <si>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</si>
  <si>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</si>
  <si>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</si>
  <si>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</si>
  <si>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</si>
  <si>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</si>
  <si>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</si>
  <si>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</si>
  <si>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</si>
  <si>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</si>
  <si>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</si>
  <si>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</si>
  <si>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</si>
  <si>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Дебиторская задолженность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</si>
  <si>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</si>
  <si>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</si>
  <si>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</si>
  <si>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</si>
  <si>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</si>
  <si>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</si>
  <si>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</si>
  <si>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</si>
  <si>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</si>
  <si>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</si>
  <si>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</si>
  <si>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</si>
  <si>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</si>
  <si>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</si>
  <si>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</si>
  <si>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</si>
  <si>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</si>
  <si>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</si>
  <si>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</si>
  <si>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</si>
  <si>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</si>
  <si>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</si>
  <si>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</si>
  <si>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</si>
  <si>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</si>
  <si>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</si>
  <si>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</si>
  <si>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</si>
  <si>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</si>
  <si>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</si>
  <si>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17</t>
  </si>
  <si>
    <t>18</t>
  </si>
  <si>
    <t>Авансы выданные и предоплата</t>
  </si>
  <si>
    <t>19</t>
  </si>
  <si>
    <t>Прочие активы</t>
  </si>
  <si>
    <t>20</t>
  </si>
  <si>
    <t>21</t>
  </si>
  <si>
    <t>Обязательства</t>
  </si>
  <si>
    <t>Операция «РЕПО»</t>
  </si>
  <si>
    <t>22</t>
  </si>
  <si>
    <t>Выпущенные долговые ценные бумаги</t>
  </si>
  <si>
    <t>23</t>
  </si>
  <si>
    <t>Займы полученные</t>
  </si>
  <si>
    <t>24</t>
  </si>
  <si>
    <t>Субординированный долг</t>
  </si>
  <si>
    <t>25</t>
  </si>
  <si>
    <t>Резервы</t>
  </si>
  <si>
    <t>26</t>
  </si>
  <si>
    <t>Расчеты с акционерами (по дивидендам)</t>
  </si>
  <si>
    <t>27</t>
  </si>
  <si>
    <t>Кредиторская задолженность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</si>
  <si>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</si>
  <si>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</si>
  <si>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</si>
  <si>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</si>
  <si>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</si>
  <si>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</si>
  <si>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</si>
  <si>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</si>
  <si>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</si>
  <si>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</si>
  <si>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</si>
  <si>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</si>
  <si>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</si>
  <si>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</si>
  <si>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</si>
  <si>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</si>
  <si>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</si>
  <si>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</si>
  <si>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</si>
  <si>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</si>
  <si>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</si>
  <si>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</si>
  <si>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</si>
  <si>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</si>
  <si>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Отложенное налоговое обязательство</t>
  </si>
  <si>
    <t>32</t>
  </si>
  <si>
    <t>Авансы полученные</t>
  </si>
  <si>
    <t>33</t>
  </si>
  <si>
    <t>Обязательства по вознаграждениям работникам</t>
  </si>
  <si>
    <t>34</t>
  </si>
  <si>
    <t>Прочие обязательства</t>
  </si>
  <si>
    <t>35</t>
  </si>
  <si>
    <t>36</t>
  </si>
  <si>
    <t>Собственный капитал</t>
  </si>
  <si>
    <t>Уставный капитал</t>
  </si>
  <si>
    <t>37</t>
  </si>
  <si>
    <t xml:space="preserve">     простые акции</t>
  </si>
  <si>
    <t xml:space="preserve">     привилегированные акции</t>
  </si>
  <si>
    <t>Премии (дополнительный оплаченный капитал)</t>
  </si>
  <si>
    <t>38</t>
  </si>
  <si>
    <t>Изъятый капитал</t>
  </si>
  <si>
    <t>39</t>
  </si>
  <si>
    <t>Резервный капитал</t>
  </si>
  <si>
    <t>40</t>
  </si>
  <si>
    <t>Прочие резервы</t>
  </si>
  <si>
    <t>41</t>
  </si>
  <si>
    <t>42</t>
  </si>
  <si>
    <t xml:space="preserve">     предыдущих лет</t>
  </si>
  <si>
    <t xml:space="preserve">     отчетного периода</t>
  </si>
  <si>
    <t>43</t>
  </si>
  <si>
    <t>44</t>
  </si>
  <si>
    <t>Примечание:</t>
  </si>
  <si>
    <t>Исполнитель</t>
  </si>
  <si>
    <t>Телефон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</si>
  <si>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</si>
  <si>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</si>
  <si>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</si>
  <si>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</si>
  <si>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</si>
  <si>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</si>
  <si>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</si>
  <si>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</si>
  <si>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</si>
  <si>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</si>
  <si>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</si>
  <si>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</si>
  <si>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>1.3.1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</si>
  <si>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</si>
  <si>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</si>
  <si>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</si>
  <si>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</si>
  <si>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</si>
  <si>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</si>
  <si>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</si>
  <si>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</si>
  <si>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</si>
  <si>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</si>
  <si>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</si>
  <si>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</si>
  <si>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</si>
  <si>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</si>
  <si>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</si>
  <si>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</si>
  <si>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</si>
  <si>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</si>
  <si>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</si>
  <si>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</si>
  <si>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</si>
  <si>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</si>
  <si>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</si>
  <si>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</si>
  <si>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</si>
  <si>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</si>
  <si>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</si>
  <si>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</si>
  <si>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</si>
  <si>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</si>
  <si>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</si>
  <si>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</si>
  <si>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</si>
  <si>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</si>
  <si>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</si>
  <si>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</si>
  <si>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</si>
  <si>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</si>
  <si>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</si>
  <si>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</si>
  <si>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</si>
  <si>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</si>
  <si>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</si>
  <si>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</si>
  <si>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</si>
  <si>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</si>
  <si>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</si>
  <si>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</si>
  <si>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</si>
  <si>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</si>
  <si>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</si>
  <si>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</si>
  <si>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</si>
  <si>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</si>
  <si>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</si>
  <si>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</si>
  <si>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</si>
  <si>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</si>
  <si>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</si>
  <si>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</si>
  <si>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</si>
  <si>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</si>
  <si>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</si>
  <si>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</si>
  <si>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</si>
  <si>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</si>
  <si>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</si>
  <si>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</si>
  <si>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</si>
  <si>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</si>
  <si>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</si>
  <si>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</si>
  <si>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</si>
  <si>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</si>
  <si>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</si>
  <si>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</si>
  <si>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</si>
  <si>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</si>
  <si>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</si>
  <si>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</si>
  <si>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</si>
  <si>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</si>
  <si>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</si>
  <si>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</si>
  <si>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</si>
  <si>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</si>
  <si>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</si>
  <si>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</si>
  <si>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</si>
  <si>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</si>
  <si>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</si>
  <si>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</si>
  <si>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</si>
  <si>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</si>
  <si>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</si>
  <si>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</si>
  <si>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>26.2</t>
  </si>
  <si>
    <t xml:space="preserve">   транспортные расходы</t>
  </si>
  <si>
    <t>26.3</t>
  </si>
  <si>
    <t>26.4</t>
  </si>
  <si>
    <t>26.5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</si>
  <si>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</si>
  <si>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26.6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</si>
  <si>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</si>
  <si>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</si>
  <si>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</si>
  <si>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</si>
  <si>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Примечание</t>
  </si>
  <si>
    <t>Жаманаков А.М.</t>
  </si>
  <si>
    <t>Дата</t>
  </si>
  <si>
    <t xml:space="preserve">   общехозяйственные и административные расходы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</si>
  <si>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</si>
  <si>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</si>
  <si>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</si>
  <si>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</si>
  <si>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</si>
  <si>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На начало отчетного периода</t>
  </si>
  <si>
    <t xml:space="preserve">  начисленные, но не полученные доходы в виде вознаграждения</t>
  </si>
  <si>
    <t xml:space="preserve">Активы в форме права пользования (за вычетом амортизации и убытков от обесценения)  </t>
  </si>
  <si>
    <t>16.1.1</t>
  </si>
  <si>
    <t>16.1.2</t>
  </si>
  <si>
    <t>16.6</t>
  </si>
  <si>
    <t>16.7</t>
  </si>
  <si>
    <t>16.8</t>
  </si>
  <si>
    <t>16.9</t>
  </si>
  <si>
    <t>17.1</t>
  </si>
  <si>
    <t>17.2</t>
  </si>
  <si>
    <t>17.3</t>
  </si>
  <si>
    <t>17.4</t>
  </si>
  <si>
    <t>Текущий налоговый актив</t>
  </si>
  <si>
    <t>Отложенный налоговый актив</t>
  </si>
  <si>
    <t>Итого активы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</si>
  <si>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</si>
  <si>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</si>
  <si>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</si>
  <si>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</si>
  <si>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</si>
  <si>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</si>
  <si>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</si>
  <si>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</si>
  <si>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</si>
  <si>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</si>
  <si>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</si>
  <si>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Обязательство перед бюджетом по налогам и другим обязательным платежам в бюджет</t>
  </si>
  <si>
    <t>Обязательства по аренде</t>
  </si>
  <si>
    <t>Итого обязательства</t>
  </si>
  <si>
    <t>39.1</t>
  </si>
  <si>
    <t>39.2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</si>
  <si>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</si>
  <si>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</si>
  <si>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</si>
  <si>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45</t>
  </si>
  <si>
    <t>46</t>
  </si>
  <si>
    <t>Нераспределенная прибыль (непокрытый убыток)</t>
  </si>
  <si>
    <t>47</t>
  </si>
  <si>
    <t>47.1</t>
  </si>
  <si>
    <t>47.2</t>
  </si>
  <si>
    <t>Итого капитал</t>
  </si>
  <si>
    <t>48</t>
  </si>
  <si>
    <t>49</t>
  </si>
  <si>
    <t>Наименование</t>
  </si>
  <si>
    <t>Адрес</t>
  </si>
  <si>
    <t>Адрес электронной почты</t>
  </si>
  <si>
    <t>info@kazks.kz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</si>
  <si>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</si>
  <si>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</si>
  <si>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Итого капитал и обязательства (стр. 38+стр.48)</t>
  </si>
  <si>
    <t xml:space="preserve">  доходы, связанные с амортизацией дисконта по ценным бумагам, учитываемым по амортизированной стоимости </t>
  </si>
  <si>
    <t>Итого доходов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</si>
  <si>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</si>
  <si>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</si>
  <si>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</si>
  <si>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</si>
  <si>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</si>
  <si>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</si>
  <si>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Наименование </t>
  </si>
  <si>
    <t xml:space="preserve">  по ценным бумагам, учитываемым по амортизированной стоимости  (за вычетом резервов на обесценение)</t>
  </si>
  <si>
    <t xml:space="preserve">1. По строке 21 "Прочие активы" отражаются краткосрочные расходы будущих периодов;  2. По строке 37 "Прочие обязательства" отражаются задолженность перед подотчетными лицами и прочая кредиторская задолженность; 3. По строке 27 "Резервы" отражаются резервы по отпускам и премиям </t>
  </si>
  <si>
    <t>1. По строке 12 "Прочие доходы" отражаются доходы по списанию кредиторской задолженности и др.  2. По строке 15.6 "за прочие услуги" отражатся комиссионные расходы по банковским услугам.</t>
  </si>
  <si>
    <t>г.Алматы, проспект Нурсултан Назарбаев, дом 240Г</t>
  </si>
  <si>
    <t>244-65-69</t>
  </si>
  <si>
    <t>Акционерное общество "Halyk Global Markets"</t>
  </si>
  <si>
    <t>по состоянию на 01.04.2021 года</t>
  </si>
  <si>
    <t>Салимов Т.Р.</t>
  </si>
  <si>
    <t>05.04.2021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</si>
</sst>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>
      <alignment horizontal="left" vertical="top"/>
    </xf>
    <xf numFmtId="0" fontId="2" fillId="0" borderId="0">
      <alignment horizontal="left" vertical="top"/>
    </xf>
    <xf numFmtId="0" fontId="2" fillId="0" borderId="0">
      <alignment horizontal="right" vertical="top"/>
    </xf>
    <xf numFmtId="0" fontId="2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center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</cellStyleXfs>
  <cellXfs count="113">
    <xf numFmtId="0" fontId="0" fillId="0" borderId="0" xfId="0"/>
    <xf numFmtId="0" fontId="0" fillId="0" borderId="0" xfId="0" applyAlignment="1">
      <alignment wrapText="1"/>
    </xf>
    <xf numFmtId="0" fontId="2" fillId="0" borderId="0" xfId="2" quotePrefix="1" applyAlignment="1">
      <alignment horizontal="left" vertical="top" wrapText="1"/>
    </xf>
    <xf numFmtId="0" fontId="4" fillId="0" borderId="1" xfId="6" quotePrefix="1" applyBorder="1" applyAlignment="1">
      <alignment horizontal="center" vertical="top" wrapText="1"/>
    </xf>
    <xf numFmtId="0" fontId="4" fillId="0" borderId="2" xfId="6" quotePrefix="1" applyBorder="1" applyAlignment="1">
      <alignment horizontal="center" vertical="top" wrapText="1"/>
    </xf>
    <xf numFmtId="0" fontId="4" fillId="0" borderId="3" xfId="6" quotePrefix="1" applyBorder="1" applyAlignment="1">
      <alignment horizontal="center" vertical="top" wrapText="1"/>
    </xf>
    <xf numFmtId="0" fontId="4" fillId="0" borderId="4" xfId="6" quotePrefix="1" applyBorder="1" applyAlignment="1">
      <alignment horizontal="center" vertical="top" wrapText="1"/>
    </xf>
    <xf numFmtId="0" fontId="4" fillId="0" borderId="5" xfId="6" quotePrefix="1" applyBorder="1" applyAlignment="1">
      <alignment horizontal="center" vertical="top" wrapText="1"/>
    </xf>
    <xf numFmtId="0" fontId="5" fillId="0" borderId="6" xfId="7" quotePrefix="1" applyBorder="1" applyAlignment="1">
      <alignment horizontal="left" vertical="top" wrapText="1"/>
    </xf>
    <xf numFmtId="0" fontId="4" fillId="0" borderId="6" xfId="8" quotePrefix="1" applyBorder="1" applyAlignment="1">
      <alignment horizontal="left" vertical="top" wrapText="1"/>
    </xf>
    <xf numFmtId="0" fontId="4" fillId="0" borderId="5" xfId="8" quotePrefix="1" applyBorder="1" applyAlignment="1">
      <alignment horizontal="left" vertical="top" wrapText="1"/>
    </xf>
    <xf numFmtId="0" fontId="2" fillId="0" borderId="6" xfId="1" quotePrefix="1" applyBorder="1" applyAlignment="1">
      <alignment horizontal="left" vertical="top" wrapText="1"/>
    </xf>
    <xf numFmtId="172" fontId="2" fillId="0" borderId="6" xfId="4" applyNumberFormat="1" applyBorder="1" applyAlignment="1">
      <alignment horizontal="right" vertical="top" wrapText="1"/>
    </xf>
    <xf numFmtId="172" fontId="2" fillId="0" borderId="7" xfId="4" applyNumberFormat="1" applyBorder="1" applyAlignment="1">
      <alignment horizontal="right" vertical="top" wrapText="1"/>
    </xf>
    <xf numFmtId="0" fontId="4" fillId="0" borderId="7" xfId="8" quotePrefix="1" applyBorder="1" applyAlignment="1">
      <alignment horizontal="left" vertical="top" wrapText="1"/>
    </xf>
    <xf numFmtId="172" fontId="2" fillId="0" borderId="8" xfId="4" applyNumberFormat="1" applyBorder="1" applyAlignment="1">
      <alignment horizontal="right" vertical="top" wrapText="1"/>
    </xf>
    <xf numFmtId="172" fontId="2" fillId="0" borderId="9" xfId="4" applyNumberFormat="1" applyBorder="1" applyAlignment="1">
      <alignment horizontal="right" vertical="top" wrapText="1"/>
    </xf>
    <xf numFmtId="0" fontId="4" fillId="0" borderId="8" xfId="8" quotePrefix="1" applyBorder="1" applyAlignment="1">
      <alignment horizontal="left" vertical="top" wrapText="1"/>
    </xf>
    <xf numFmtId="172" fontId="4" fillId="0" borderId="6" xfId="4" applyNumberFormat="1" applyFont="1" applyBorder="1" applyAlignment="1">
      <alignment horizontal="right" vertical="top" wrapText="1"/>
    </xf>
    <xf numFmtId="172" fontId="4" fillId="0" borderId="7" xfId="4" applyNumberFormat="1" applyFont="1" applyBorder="1" applyAlignment="1">
      <alignment horizontal="right" vertical="top" wrapText="1"/>
    </xf>
    <xf numFmtId="172" fontId="4" fillId="0" borderId="8" xfId="4" applyNumberFormat="1" applyFont="1" applyBorder="1" applyAlignment="1">
      <alignment horizontal="right" vertical="top" wrapText="1"/>
    </xf>
    <xf numFmtId="0" fontId="2" fillId="0" borderId="0" xfId="2" quotePrefix="1" applyAlignment="1">
      <alignment horizontal="left" vertical="top" wrapText="1"/>
    </xf>
    <xf numFmtId="0" fontId="3" fillId="0" borderId="6" xfId="5" quotePrefix="1" applyBorder="1" applyAlignment="1">
      <alignment horizontal="center" vertical="top" wrapText="1"/>
    </xf>
    <xf numFmtId="0" fontId="3" fillId="0" borderId="4" xfId="5" quotePrefix="1" applyBorder="1" applyAlignment="1">
      <alignment horizontal="center" vertical="top" wrapText="1"/>
    </xf>
    <xf numFmtId="0" fontId="3" fillId="0" borderId="5" xfId="5" quotePrefix="1" applyBorder="1" applyAlignment="1">
      <alignment horizontal="center" vertical="top" wrapText="1"/>
    </xf>
    <xf numFmtId="0" fontId="4" fillId="0" borderId="6" xfId="6" quotePrefix="1" applyBorder="1" applyAlignment="1">
      <alignment horizontal="left" vertical="top" wrapText="1"/>
    </xf>
    <xf numFmtId="0" fontId="4" fillId="0" borderId="4" xfId="8" quotePrefix="1" applyBorder="1" applyAlignment="1">
      <alignment horizontal="center" vertical="top" wrapText="1"/>
    </xf>
    <xf numFmtId="172" fontId="2" fillId="0" borderId="6" xfId="1" applyNumberFormat="1" applyBorder="1" applyAlignment="1">
      <alignment horizontal="right" vertical="top" wrapText="1"/>
    </xf>
    <xf numFmtId="0" fontId="4" fillId="0" borderId="6" xfId="9" quotePrefix="1" applyBorder="1" applyAlignment="1">
      <alignment horizontal="left" vertical="top" wrapText="1"/>
    </xf>
    <xf numFmtId="0" fontId="4" fillId="0" borderId="4" xfId="9" quotePrefix="1" applyBorder="1" applyAlignment="1">
      <alignment horizontal="left" vertical="top" wrapText="1"/>
    </xf>
    <xf numFmtId="0" fontId="4" fillId="0" borderId="5" xfId="9" quotePrefix="1" applyBorder="1" applyAlignment="1">
      <alignment horizontal="left" vertical="top" wrapText="1"/>
    </xf>
    <xf numFmtId="0" fontId="2" fillId="0" borderId="6" xfId="4" quotePrefix="1" applyBorder="1" applyAlignment="1">
      <alignment horizontal="left" vertical="top" wrapText="1"/>
    </xf>
    <xf numFmtId="172" fontId="2" fillId="0" borderId="4" xfId="1" applyNumberFormat="1" applyBorder="1" applyAlignment="1">
      <alignment horizontal="right" vertical="top" wrapText="1"/>
    </xf>
    <xf numFmtId="172" fontId="2" fillId="0" borderId="5" xfId="1" applyNumberFormat="1" applyBorder="1" applyAlignment="1">
      <alignment horizontal="right" vertical="top" wrapText="1"/>
    </xf>
    <xf numFmtId="0" fontId="4" fillId="0" borderId="10" xfId="8" quotePrefix="1" applyBorder="1" applyAlignment="1">
      <alignment horizontal="center" vertical="top" wrapText="1"/>
    </xf>
    <xf numFmtId="0" fontId="4" fillId="0" borderId="10" xfId="9" quotePrefix="1" applyBorder="1" applyAlignment="1">
      <alignment horizontal="left" vertical="top" wrapText="1"/>
    </xf>
    <xf numFmtId="0" fontId="4" fillId="0" borderId="11" xfId="9" quotePrefix="1" applyBorder="1" applyAlignment="1">
      <alignment horizontal="left" vertical="top" wrapText="1"/>
    </xf>
    <xf numFmtId="0" fontId="4" fillId="0" borderId="12" xfId="8" quotePrefix="1" applyBorder="1" applyAlignment="1">
      <alignment horizontal="center" vertical="top" wrapText="1"/>
    </xf>
    <xf numFmtId="172" fontId="2" fillId="0" borderId="12" xfId="1" applyNumberFormat="1" applyBorder="1" applyAlignment="1">
      <alignment horizontal="right" vertical="top" wrapText="1"/>
    </xf>
    <xf numFmtId="172" fontId="2" fillId="0" borderId="11" xfId="1" applyNumberFormat="1" applyBorder="1" applyAlignment="1">
      <alignment horizontal="right" vertical="top" wrapText="1"/>
    </xf>
    <xf numFmtId="172" fontId="2" fillId="0" borderId="12" xfId="1" applyNumberFormat="1" applyFill="1" applyBorder="1" applyAlignment="1">
      <alignment horizontal="right" vertical="top" wrapText="1"/>
    </xf>
    <xf numFmtId="0" fontId="4" fillId="0" borderId="12" xfId="9" quotePrefix="1" applyBorder="1" applyAlignment="1">
      <alignment horizontal="left" vertical="top" wrapText="1"/>
    </xf>
    <xf numFmtId="0" fontId="4" fillId="0" borderId="13" xfId="8" quotePrefix="1" applyBorder="1" applyAlignment="1">
      <alignment horizontal="center" vertical="top" wrapText="1"/>
    </xf>
    <xf numFmtId="172" fontId="2" fillId="0" borderId="13" xfId="1" applyNumberFormat="1" applyBorder="1" applyAlignment="1">
      <alignment horizontal="right" vertical="top" wrapText="1"/>
    </xf>
    <xf numFmtId="172" fontId="2" fillId="0" borderId="14" xfId="1" applyNumberFormat="1" applyBorder="1" applyAlignment="1">
      <alignment horizontal="right" vertical="top" wrapText="1"/>
    </xf>
    <xf numFmtId="172" fontId="4" fillId="0" borderId="6" xfId="1" applyNumberFormat="1" applyFont="1" applyBorder="1" applyAlignment="1">
      <alignment horizontal="right" vertical="top" wrapText="1"/>
    </xf>
    <xf numFmtId="0" fontId="4" fillId="0" borderId="13" xfId="9" quotePrefix="1" applyBorder="1" applyAlignment="1">
      <alignment horizontal="left" vertical="top" wrapText="1"/>
    </xf>
    <xf numFmtId="0" fontId="4" fillId="0" borderId="7" xfId="9" quotePrefix="1" applyBorder="1" applyAlignment="1">
      <alignment horizontal="left" vertical="top" wrapText="1"/>
    </xf>
    <xf numFmtId="0" fontId="2" fillId="0" borderId="7" xfId="4" quotePrefix="1" applyBorder="1" applyAlignment="1">
      <alignment horizontal="left" vertical="top" wrapText="1"/>
    </xf>
    <xf numFmtId="172" fontId="2" fillId="0" borderId="7" xfId="1" applyNumberFormat="1" applyBorder="1" applyAlignment="1">
      <alignment horizontal="right" vertical="top" wrapText="1"/>
    </xf>
    <xf numFmtId="172" fontId="4" fillId="0" borderId="7" xfId="1" applyNumberFormat="1" applyFont="1" applyBorder="1" applyAlignment="1">
      <alignment horizontal="right" vertical="top" wrapText="1"/>
    </xf>
    <xf numFmtId="172" fontId="2" fillId="0" borderId="15" xfId="1" applyNumberFormat="1" applyBorder="1" applyAlignment="1">
      <alignment horizontal="right" vertical="top" wrapText="1"/>
    </xf>
    <xf numFmtId="172" fontId="2" fillId="0" borderId="16" xfId="1" applyNumberFormat="1" applyBorder="1" applyAlignment="1">
      <alignment horizontal="right" vertical="top" wrapText="1"/>
    </xf>
    <xf numFmtId="0" fontId="4" fillId="0" borderId="16" xfId="9" quotePrefix="1" applyBorder="1" applyAlignment="1">
      <alignment horizontal="left" vertical="top" wrapText="1"/>
    </xf>
    <xf numFmtId="172" fontId="2" fillId="0" borderId="11" xfId="1" applyNumberFormat="1" applyFill="1" applyBorder="1" applyAlignment="1">
      <alignment horizontal="right" vertical="top" wrapText="1"/>
    </xf>
    <xf numFmtId="172" fontId="4" fillId="0" borderId="15" xfId="1" applyNumberFormat="1" applyFont="1" applyBorder="1" applyAlignment="1">
      <alignment horizontal="right" vertical="top" wrapText="1"/>
    </xf>
    <xf numFmtId="172" fontId="4" fillId="0" borderId="5" xfId="1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172" fontId="2" fillId="0" borderId="6" xfId="4" applyNumberFormat="1" applyFill="1" applyBorder="1" applyAlignment="1">
      <alignment horizontal="right" vertical="top" wrapText="1"/>
    </xf>
    <xf numFmtId="0" fontId="2" fillId="0" borderId="6" xfId="1" quotePrefix="1" applyFill="1" applyBorder="1" applyAlignment="1">
      <alignment horizontal="left" vertical="top" wrapText="1"/>
    </xf>
    <xf numFmtId="0" fontId="2" fillId="0" borderId="6" xfId="4" quotePrefix="1" applyFill="1" applyBorder="1" applyAlignment="1">
      <alignment horizontal="left" vertical="top" wrapText="1"/>
    </xf>
    <xf numFmtId="0" fontId="2" fillId="0" borderId="0" xfId="2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18" xfId="6" quotePrefix="1" applyBorder="1" applyAlignment="1">
      <alignment horizontal="center" vertical="top" wrapText="1"/>
    </xf>
    <xf numFmtId="0" fontId="2" fillId="0" borderId="4" xfId="4" quotePrefix="1" applyBorder="1" applyAlignment="1">
      <alignment horizontal="left" vertical="top" wrapText="1"/>
    </xf>
    <xf numFmtId="0" fontId="2" fillId="0" borderId="5" xfId="4" quotePrefix="1" applyBorder="1" applyAlignment="1">
      <alignment horizontal="left" vertical="top" wrapText="1"/>
    </xf>
    <xf numFmtId="0" fontId="4" fillId="0" borderId="8" xfId="9" quotePrefix="1" applyBorder="1" applyAlignment="1">
      <alignment horizontal="left" vertical="top" wrapText="1"/>
    </xf>
    <xf numFmtId="0" fontId="4" fillId="0" borderId="4" xfId="6" quotePrefix="1" applyFill="1" applyBorder="1" applyAlignment="1">
      <alignment horizontal="center" vertical="top" wrapText="1"/>
    </xf>
    <xf numFmtId="0" fontId="4" fillId="0" borderId="10" xfId="6" quotePrefix="1" applyFill="1" applyBorder="1" applyAlignment="1">
      <alignment horizontal="center" vertical="top" wrapText="1"/>
    </xf>
    <xf numFmtId="0" fontId="4" fillId="0" borderId="12" xfId="6" quotePrefix="1" applyFill="1" applyBorder="1" applyAlignment="1">
      <alignment horizontal="center" vertical="top" wrapText="1"/>
    </xf>
    <xf numFmtId="0" fontId="4" fillId="0" borderId="21" xfId="6" quotePrefix="1" applyFill="1" applyBorder="1" applyAlignment="1">
      <alignment horizontal="center" vertical="top" wrapText="1"/>
    </xf>
    <xf numFmtId="0" fontId="2" fillId="0" borderId="11" xfId="1" quotePrefix="1" applyFill="1" applyBorder="1" applyAlignment="1">
      <alignment horizontal="left" vertical="top" wrapText="1"/>
    </xf>
    <xf numFmtId="0" fontId="4" fillId="0" borderId="11" xfId="8" quotePrefix="1" applyFill="1" applyBorder="1" applyAlignment="1">
      <alignment horizontal="left" vertical="top" wrapText="1"/>
    </xf>
    <xf numFmtId="0" fontId="5" fillId="0" borderId="6" xfId="7" quotePrefix="1" applyFill="1" applyBorder="1" applyAlignment="1">
      <alignment horizontal="left" vertical="top" wrapText="1"/>
    </xf>
    <xf numFmtId="0" fontId="2" fillId="0" borderId="7" xfId="1" quotePrefix="1" applyFill="1" applyBorder="1" applyAlignment="1">
      <alignment horizontal="left" vertical="top" wrapText="1"/>
    </xf>
    <xf numFmtId="0" fontId="4" fillId="0" borderId="1" xfId="6" quotePrefix="1" applyFill="1" applyBorder="1" applyAlignment="1">
      <alignment horizontal="center" vertical="top" wrapText="1"/>
    </xf>
    <xf numFmtId="0" fontId="2" fillId="0" borderId="12" xfId="1" quotePrefix="1" applyFill="1" applyBorder="1" applyAlignment="1">
      <alignment horizontal="left" vertical="top" wrapText="1"/>
    </xf>
    <xf numFmtId="0" fontId="4" fillId="0" borderId="7" xfId="8" quotePrefix="1" applyFill="1" applyBorder="1" applyAlignment="1">
      <alignment horizontal="left" vertical="top" wrapText="1"/>
    </xf>
    <xf numFmtId="0" fontId="5" fillId="0" borderId="7" xfId="7" quotePrefix="1" applyFill="1" applyBorder="1" applyAlignment="1">
      <alignment horizontal="left" vertical="top" wrapText="1"/>
    </xf>
    <xf numFmtId="0" fontId="4" fillId="0" borderId="7" xfId="1" quotePrefix="1" applyFont="1" applyFill="1" applyBorder="1" applyAlignment="1">
      <alignment horizontal="left" vertical="top" wrapText="1"/>
    </xf>
    <xf numFmtId="0" fontId="4" fillId="0" borderId="13" xfId="6" quotePrefix="1" applyFill="1" applyBorder="1" applyAlignment="1">
      <alignment horizontal="center" vertical="top" wrapText="1"/>
    </xf>
    <xf numFmtId="0" fontId="2" fillId="0" borderId="9" xfId="1" quotePrefix="1" applyFill="1" applyBorder="1" applyAlignment="1">
      <alignment horizontal="left" vertical="top" wrapText="1"/>
    </xf>
    <xf numFmtId="0" fontId="4" fillId="0" borderId="8" xfId="6" quotePrefix="1" applyFill="1" applyBorder="1" applyAlignment="1">
      <alignment horizontal="center" vertical="top" wrapText="1"/>
    </xf>
    <xf numFmtId="0" fontId="2" fillId="0" borderId="8" xfId="1" quotePrefix="1" applyFill="1" applyBorder="1" applyAlignment="1">
      <alignment horizontal="left" vertical="top" wrapText="1"/>
    </xf>
    <xf numFmtId="0" fontId="4" fillId="0" borderId="9" xfId="6" quotePrefix="1" applyFill="1" applyBorder="1" applyAlignment="1">
      <alignment horizontal="center" vertical="top" wrapText="1"/>
    </xf>
    <xf numFmtId="0" fontId="4" fillId="0" borderId="8" xfId="8" quotePrefix="1" applyFill="1" applyBorder="1" applyAlignment="1">
      <alignment horizontal="left" vertical="top" wrapText="1"/>
    </xf>
    <xf numFmtId="0" fontId="5" fillId="0" borderId="8" xfId="7" quotePrefix="1" applyFill="1" applyBorder="1" applyAlignment="1">
      <alignment horizontal="left" vertical="top" wrapText="1"/>
    </xf>
    <xf numFmtId="0" fontId="2" fillId="0" borderId="11" xfId="4" quotePrefix="1" applyFill="1" applyBorder="1" applyAlignment="1">
      <alignment horizontal="left" vertical="top" wrapText="1"/>
    </xf>
    <xf numFmtId="0" fontId="2" fillId="0" borderId="7" xfId="4" quotePrefix="1" applyFill="1" applyBorder="1" applyAlignment="1">
      <alignment horizontal="left" vertical="top" wrapText="1"/>
    </xf>
    <xf numFmtId="0" fontId="2" fillId="0" borderId="12" xfId="4" quotePrefix="1" applyFill="1" applyBorder="1" applyAlignment="1">
      <alignment horizontal="left" vertical="top" wrapText="1"/>
    </xf>
    <xf numFmtId="0" fontId="2" fillId="0" borderId="0" xfId="2" quotePrefix="1" applyAlignment="1">
      <alignment horizontal="left" vertical="top" wrapText="1"/>
    </xf>
    <xf numFmtId="0" fontId="2" fillId="0" borderId="12" xfId="1" quotePrefix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5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5" quotePrefix="1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2" fillId="0" borderId="20" xfId="1" quotePrefix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22" xfId="0" applyBorder="1" applyAlignment="1">
      <alignment wrapText="1"/>
    </xf>
    <xf numFmtId="0" fontId="2" fillId="0" borderId="12" xfId="1" quotePrefix="1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14" fontId="2" fillId="0" borderId="0" xfId="2" quotePrefix="1" applyNumberFormat="1" applyAlignment="1">
      <alignment horizontal="left" vertical="top" wrapText="1"/>
    </xf>
    <xf numFmtId="0" fontId="2" fillId="0" borderId="0" xfId="2" quotePrefix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0" xfId="10" quotePrefix="1" applyFont="1" applyAlignment="1">
      <alignment horizontal="center" vertical="top" wrapText="1"/>
    </xf>
    <xf numFmtId="0" fontId="2" fillId="0" borderId="20" xfId="4" quotePrefix="1" applyBorder="1" applyAlignment="1">
      <alignment horizontal="left" vertical="top" wrapText="1"/>
    </xf>
    <xf numFmtId="0" fontId="3" fillId="0" borderId="0" xfId="10" quotePrefix="1" applyAlignment="1">
      <alignment horizontal="center" vertical="top" wrapText="1"/>
    </xf>
    <xf numFmtId="0" fontId="2" fillId="0" borderId="12" xfId="4" quotePrefix="1" applyBorder="1" applyAlignment="1">
      <alignment horizontal="left" vertical="top" wrapText="1"/>
    </xf>
    <xf numFmtId="0" fontId="0" fillId="0" borderId="24" xfId="0" applyBorder="1" applyAlignment="1">
      <alignment vertical="top" wrapText="1"/>
    </xf>
  </cellXfs>
  <cellStyles count="12">
    <cellStyle name="S0" xfId="1"/>
    <cellStyle name="S1" xfId="2"/>
    <cellStyle name="S10" xfId="3"/>
    <cellStyle name="S2" xfId="4"/>
    <cellStyle name="S3" xfId="5"/>
    <cellStyle name="S4" xfId="6"/>
    <cellStyle name="S5" xfId="7"/>
    <cellStyle name="S6" xfId="8"/>
    <cellStyle name="S7" xfId="9"/>
    <cellStyle name="S8" xfId="10"/>
    <cellStyle name="S9" xfId="1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1"/>
  <sheetViews>
    <sheetView tabSelected="1" topLeftCell="A106" zoomScaleNormal="100" workbookViewId="0">
      <selection activeCell="A134" sqref="A134"/>
    </sheetView>
  </sheetViews>
  <sheetFormatPr defaultRowHeight="15" x14ac:dyDescent="0.25"/>
  <cols>
    <col min="1" max="1" width="66.140625" style="1" customWidth="1"/>
    <col min="2" max="2" width="13.28515625" style="1" customWidth="1"/>
    <col min="3" max="4" width="18.85546875" style="1" customWidth="1"/>
    <col min="5" max="16384" width="9.140625" style="1"/>
  </cols>
  <sheetData>
    <row r="1" spans="1:4" s="94" customFormat="1" ht="16.5" customHeight="1" x14ac:dyDescent="0.25">
      <c r="A1" s="95" t="s">
        <v>0</v>
      </c>
      <c r="B1" s="96"/>
      <c r="C1" s="96"/>
      <c r="D1" s="96"/>
    </row>
    <row r="2" spans="1:4" s="94" customFormat="1" ht="16.5" customHeight="1" x14ac:dyDescent="0.25">
      <c r="A2" s="97" t="s">
        <v>345</v>
      </c>
      <c r="B2" s="98"/>
      <c r="C2" s="98"/>
      <c r="D2" s="98"/>
    </row>
    <row r="3" spans="1:4" ht="16.5" customHeight="1" x14ac:dyDescent="0.25">
      <c r="A3" s="97" t="s">
        <v>344</v>
      </c>
      <c r="B3" s="98"/>
      <c r="C3" s="98"/>
      <c r="D3" s="98"/>
    </row>
    <row r="4" spans="1:4" ht="11.45" customHeight="1" x14ac:dyDescent="0.25"/>
    <row r="5" spans="1:4" ht="14.45" customHeight="1" x14ac:dyDescent="0.25">
      <c r="D5" s="2" t="s">
        <v>1</v>
      </c>
    </row>
    <row r="6" spans="1:4" ht="33.6" customHeight="1" x14ac:dyDescent="0.25">
      <c r="A6" s="3" t="s">
        <v>2</v>
      </c>
      <c r="B6" s="4" t="s">
        <v>3</v>
      </c>
      <c r="C6" s="3" t="s">
        <v>4</v>
      </c>
      <c r="D6" s="65" t="s">
        <v>279</v>
      </c>
    </row>
    <row r="7" spans="1:4" ht="14.45" customHeight="1" x14ac:dyDescent="0.25">
      <c r="A7" s="5" t="s">
        <v>5</v>
      </c>
      <c r="B7" s="6" t="s">
        <v>6</v>
      </c>
      <c r="C7" s="5" t="s">
        <v>7</v>
      </c>
      <c r="D7" s="7" t="s">
        <v>8</v>
      </c>
    </row>
    <row r="8" spans="1:4" ht="18.2" customHeight="1" x14ac:dyDescent="0.25">
      <c r="A8" s="8" t="s">
        <v>9</v>
      </c>
      <c r="B8" s="6" t="s">
        <v>10</v>
      </c>
      <c r="C8" s="9" t="s">
        <v>10</v>
      </c>
      <c r="D8" s="10" t="s">
        <v>10</v>
      </c>
    </row>
    <row r="9" spans="1:4" ht="18.2" customHeight="1" x14ac:dyDescent="0.25">
      <c r="A9" s="11" t="s">
        <v>11</v>
      </c>
      <c r="B9" s="6" t="s">
        <v>12</v>
      </c>
      <c r="C9" s="58">
        <v>2889017</v>
      </c>
      <c r="D9" s="58">
        <v>1824563</v>
      </c>
    </row>
    <row r="10" spans="1:4" ht="18.2" customHeight="1" x14ac:dyDescent="0.25">
      <c r="A10" s="11" t="s">
        <v>13</v>
      </c>
      <c r="B10" s="6" t="s">
        <v>10</v>
      </c>
      <c r="C10" s="12"/>
      <c r="D10" s="12"/>
    </row>
    <row r="11" spans="1:4" ht="18.2" customHeight="1" x14ac:dyDescent="0.25">
      <c r="A11" s="11" t="s">
        <v>14</v>
      </c>
      <c r="B11" s="6" t="s">
        <v>15</v>
      </c>
      <c r="C11" s="12">
        <v>0</v>
      </c>
      <c r="D11" s="12">
        <v>0</v>
      </c>
    </row>
    <row r="12" spans="1:4" ht="21.95" customHeight="1" x14ac:dyDescent="0.25">
      <c r="A12" s="11" t="s">
        <v>16</v>
      </c>
      <c r="B12" s="6" t="s">
        <v>17</v>
      </c>
      <c r="C12" s="58">
        <v>2889017</v>
      </c>
      <c r="D12" s="58">
        <v>1824563</v>
      </c>
    </row>
    <row r="13" spans="1:4" ht="18.2" customHeight="1" x14ac:dyDescent="0.25">
      <c r="A13" s="11" t="s">
        <v>18</v>
      </c>
      <c r="B13" s="6" t="s">
        <v>6</v>
      </c>
      <c r="C13" s="12">
        <v>0</v>
      </c>
      <c r="D13" s="12">
        <v>0</v>
      </c>
    </row>
    <row r="14" spans="1:4" ht="18.2" customHeight="1" x14ac:dyDescent="0.25">
      <c r="A14" s="11" t="s">
        <v>19</v>
      </c>
      <c r="B14" s="6" t="s">
        <v>7</v>
      </c>
      <c r="C14" s="12">
        <v>2328882</v>
      </c>
      <c r="D14" s="12">
        <v>1138190</v>
      </c>
    </row>
    <row r="15" spans="1:4" ht="12.75" customHeight="1" x14ac:dyDescent="0.25">
      <c r="A15" s="11" t="s">
        <v>13</v>
      </c>
      <c r="B15" s="6" t="s">
        <v>10</v>
      </c>
      <c r="C15" s="12"/>
      <c r="D15" s="12"/>
    </row>
    <row r="16" spans="1:4" ht="18.2" customHeight="1" x14ac:dyDescent="0.25">
      <c r="A16" s="11" t="s">
        <v>20</v>
      </c>
      <c r="B16" s="6" t="s">
        <v>21</v>
      </c>
      <c r="C16" s="12">
        <v>20447</v>
      </c>
      <c r="D16" s="12">
        <v>15957</v>
      </c>
    </row>
    <row r="17" spans="1:4" ht="18.2" customHeight="1" x14ac:dyDescent="0.25">
      <c r="A17" s="11" t="s">
        <v>22</v>
      </c>
      <c r="B17" s="6" t="s">
        <v>8</v>
      </c>
      <c r="C17" s="12">
        <v>0</v>
      </c>
      <c r="D17" s="12">
        <v>0</v>
      </c>
    </row>
    <row r="18" spans="1:4" ht="12.75" customHeight="1" x14ac:dyDescent="0.25">
      <c r="A18" s="11" t="s">
        <v>13</v>
      </c>
      <c r="B18" s="6" t="s">
        <v>10</v>
      </c>
      <c r="C18" s="12"/>
      <c r="D18" s="12"/>
    </row>
    <row r="19" spans="1:4" ht="18.2" customHeight="1" x14ac:dyDescent="0.25">
      <c r="A19" s="11" t="s">
        <v>20</v>
      </c>
      <c r="B19" s="6" t="s">
        <v>23</v>
      </c>
      <c r="C19" s="12">
        <v>0</v>
      </c>
      <c r="D19" s="12">
        <v>0</v>
      </c>
    </row>
    <row r="20" spans="1:4" ht="24" customHeight="1" x14ac:dyDescent="0.25">
      <c r="A20" s="11" t="s">
        <v>24</v>
      </c>
      <c r="B20" s="6" t="s">
        <v>25</v>
      </c>
      <c r="C20" s="12">
        <v>14363839</v>
      </c>
      <c r="D20" s="12">
        <v>14521432</v>
      </c>
    </row>
    <row r="21" spans="1:4" ht="13.5" customHeight="1" x14ac:dyDescent="0.25">
      <c r="A21" s="11" t="s">
        <v>13</v>
      </c>
      <c r="B21" s="6" t="s">
        <v>10</v>
      </c>
      <c r="C21" s="12"/>
      <c r="D21" s="12"/>
    </row>
    <row r="22" spans="1:4" ht="18.2" customHeight="1" x14ac:dyDescent="0.25">
      <c r="A22" s="11" t="s">
        <v>20</v>
      </c>
      <c r="B22" s="6" t="s">
        <v>26</v>
      </c>
      <c r="C22" s="12">
        <v>241939</v>
      </c>
      <c r="D22" s="12">
        <v>284230</v>
      </c>
    </row>
    <row r="23" spans="1:4" ht="27" customHeight="1" x14ac:dyDescent="0.25">
      <c r="A23" s="59" t="s">
        <v>274</v>
      </c>
      <c r="B23" s="6" t="s">
        <v>27</v>
      </c>
      <c r="C23" s="12">
        <v>2422179</v>
      </c>
      <c r="D23" s="12">
        <v>2344698</v>
      </c>
    </row>
    <row r="24" spans="1:4" ht="12.75" customHeight="1" x14ac:dyDescent="0.25">
      <c r="A24" s="11" t="s">
        <v>13</v>
      </c>
      <c r="B24" s="6" t="s">
        <v>10</v>
      </c>
      <c r="C24" s="12"/>
      <c r="D24" s="12"/>
    </row>
    <row r="25" spans="1:4" ht="18.2" customHeight="1" x14ac:dyDescent="0.25">
      <c r="A25" s="11" t="s">
        <v>28</v>
      </c>
      <c r="B25" s="6" t="s">
        <v>29</v>
      </c>
      <c r="C25" s="12">
        <v>55829</v>
      </c>
      <c r="D25" s="12">
        <v>29870</v>
      </c>
    </row>
    <row r="26" spans="1:4" ht="25.5" customHeight="1" x14ac:dyDescent="0.25">
      <c r="A26" s="59" t="s">
        <v>275</v>
      </c>
      <c r="B26" s="6" t="s">
        <v>30</v>
      </c>
      <c r="C26" s="12">
        <v>0</v>
      </c>
      <c r="D26" s="12">
        <v>0</v>
      </c>
    </row>
    <row r="27" spans="1:4" ht="18.2" customHeight="1" x14ac:dyDescent="0.25">
      <c r="A27" s="11" t="s">
        <v>13</v>
      </c>
      <c r="B27" s="6" t="s">
        <v>10</v>
      </c>
      <c r="C27" s="12"/>
      <c r="D27" s="12"/>
    </row>
    <row r="28" spans="1:4" ht="18.2" customHeight="1" x14ac:dyDescent="0.25">
      <c r="A28" s="11" t="s">
        <v>280</v>
      </c>
      <c r="B28" s="6" t="s">
        <v>31</v>
      </c>
      <c r="C28" s="12">
        <v>0</v>
      </c>
      <c r="D28" s="12">
        <v>0</v>
      </c>
    </row>
    <row r="29" spans="1:4" ht="18.2" customHeight="1" x14ac:dyDescent="0.25">
      <c r="A29" s="11" t="s">
        <v>32</v>
      </c>
      <c r="B29" s="6" t="s">
        <v>33</v>
      </c>
      <c r="C29" s="12">
        <v>0</v>
      </c>
      <c r="D29" s="12">
        <v>0</v>
      </c>
    </row>
    <row r="30" spans="1:4" ht="18.2" customHeight="1" x14ac:dyDescent="0.25">
      <c r="A30" s="11" t="s">
        <v>34</v>
      </c>
      <c r="B30" s="6" t="s">
        <v>35</v>
      </c>
      <c r="C30" s="12">
        <v>0</v>
      </c>
      <c r="D30" s="12">
        <v>0</v>
      </c>
    </row>
    <row r="31" spans="1:4" ht="18.2" customHeight="1" x14ac:dyDescent="0.25">
      <c r="A31" s="11" t="s">
        <v>36</v>
      </c>
      <c r="B31" s="6" t="s">
        <v>37</v>
      </c>
      <c r="C31" s="12">
        <v>278</v>
      </c>
      <c r="D31" s="12">
        <v>278</v>
      </c>
    </row>
    <row r="32" spans="1:4" ht="18.2" customHeight="1" x14ac:dyDescent="0.25">
      <c r="A32" s="11" t="s">
        <v>38</v>
      </c>
      <c r="B32" s="6" t="s">
        <v>39</v>
      </c>
      <c r="C32" s="12">
        <v>0</v>
      </c>
      <c r="D32" s="12">
        <v>0</v>
      </c>
    </row>
    <row r="33" spans="1:4" ht="18.2" customHeight="1" x14ac:dyDescent="0.25">
      <c r="A33" s="11" t="s">
        <v>40</v>
      </c>
      <c r="B33" s="6" t="s">
        <v>41</v>
      </c>
      <c r="C33" s="12">
        <v>17484</v>
      </c>
      <c r="D33" s="12">
        <v>17982</v>
      </c>
    </row>
    <row r="34" spans="1:4" ht="18.2" customHeight="1" x14ac:dyDescent="0.25">
      <c r="A34" s="11" t="s">
        <v>42</v>
      </c>
      <c r="B34" s="6" t="s">
        <v>43</v>
      </c>
      <c r="C34" s="12">
        <v>16634</v>
      </c>
      <c r="D34" s="12">
        <v>13937</v>
      </c>
    </row>
    <row r="35" spans="1:4" s="64" customFormat="1" ht="24.75" customHeight="1" x14ac:dyDescent="0.25">
      <c r="A35" s="59" t="s">
        <v>281</v>
      </c>
      <c r="B35" s="69" t="s">
        <v>45</v>
      </c>
      <c r="C35" s="12">
        <v>0</v>
      </c>
      <c r="D35" s="12">
        <v>0</v>
      </c>
    </row>
    <row r="36" spans="1:4" ht="18.2" customHeight="1" x14ac:dyDescent="0.25">
      <c r="A36" s="59" t="s">
        <v>44</v>
      </c>
      <c r="B36" s="69" t="s">
        <v>47</v>
      </c>
      <c r="C36" s="12">
        <v>54711</v>
      </c>
      <c r="D36" s="12">
        <v>866932</v>
      </c>
    </row>
    <row r="37" spans="1:4" ht="18.2" customHeight="1" x14ac:dyDescent="0.25">
      <c r="A37" s="59" t="s">
        <v>46</v>
      </c>
      <c r="B37" s="69" t="s">
        <v>66</v>
      </c>
      <c r="C37" s="12">
        <f>C39+C42+C43+C44+C45+C46+C47+C48+C49</f>
        <v>12737</v>
      </c>
      <c r="D37" s="12">
        <f>D39+D42+D43+D44+D45+D46+D47+D48+D49</f>
        <v>14390</v>
      </c>
    </row>
    <row r="38" spans="1:4" ht="18.2" customHeight="1" x14ac:dyDescent="0.25">
      <c r="A38" s="59" t="s">
        <v>13</v>
      </c>
      <c r="B38" s="69" t="s">
        <v>10</v>
      </c>
      <c r="C38" s="12" t="s">
        <v>10</v>
      </c>
      <c r="D38" s="12" t="s">
        <v>10</v>
      </c>
    </row>
    <row r="39" spans="1:4" ht="18.2" customHeight="1" x14ac:dyDescent="0.25">
      <c r="A39" s="59" t="s">
        <v>48</v>
      </c>
      <c r="B39" s="69" t="s">
        <v>68</v>
      </c>
      <c r="C39" s="12">
        <f>C40+C41</f>
        <v>0</v>
      </c>
      <c r="D39" s="12">
        <f>D40+D41</f>
        <v>0</v>
      </c>
    </row>
    <row r="40" spans="1:4" ht="18.2" customHeight="1" x14ac:dyDescent="0.25">
      <c r="A40" s="59" t="s">
        <v>50</v>
      </c>
      <c r="B40" s="70" t="s">
        <v>282</v>
      </c>
      <c r="C40" s="12">
        <v>0</v>
      </c>
      <c r="D40" s="12">
        <v>0</v>
      </c>
    </row>
    <row r="41" spans="1:4" ht="18.2" customHeight="1" x14ac:dyDescent="0.25">
      <c r="A41" s="59" t="s">
        <v>51</v>
      </c>
      <c r="B41" s="71" t="s">
        <v>283</v>
      </c>
      <c r="C41" s="12">
        <v>0</v>
      </c>
      <c r="D41" s="12">
        <v>0</v>
      </c>
    </row>
    <row r="42" spans="1:4" ht="18.2" customHeight="1" x14ac:dyDescent="0.25">
      <c r="A42" s="59" t="s">
        <v>52</v>
      </c>
      <c r="B42" s="71" t="s">
        <v>70</v>
      </c>
      <c r="C42" s="12">
        <v>0</v>
      </c>
      <c r="D42" s="12">
        <v>0</v>
      </c>
    </row>
    <row r="43" spans="1:4" ht="18.2" customHeight="1" x14ac:dyDescent="0.25">
      <c r="A43" s="59" t="s">
        <v>54</v>
      </c>
      <c r="B43" s="71" t="s">
        <v>72</v>
      </c>
      <c r="C43" s="12">
        <v>0</v>
      </c>
      <c r="D43" s="12">
        <v>0</v>
      </c>
    </row>
    <row r="44" spans="1:4" ht="18.2" customHeight="1" x14ac:dyDescent="0.25">
      <c r="A44" s="59" t="s">
        <v>56</v>
      </c>
      <c r="B44" s="71" t="s">
        <v>74</v>
      </c>
      <c r="C44" s="12">
        <v>6516</v>
      </c>
      <c r="D44" s="12">
        <v>2201</v>
      </c>
    </row>
    <row r="45" spans="1:4" ht="18.2" customHeight="1" x14ac:dyDescent="0.25">
      <c r="A45" s="59" t="s">
        <v>58</v>
      </c>
      <c r="B45" s="71" t="s">
        <v>238</v>
      </c>
      <c r="C45" s="12">
        <v>1000</v>
      </c>
      <c r="D45" s="12">
        <v>7084</v>
      </c>
    </row>
    <row r="46" spans="1:4" ht="18.2" customHeight="1" x14ac:dyDescent="0.25">
      <c r="A46" s="59" t="s">
        <v>60</v>
      </c>
      <c r="B46" s="71" t="s">
        <v>284</v>
      </c>
      <c r="C46" s="12">
        <v>5179</v>
      </c>
      <c r="D46" s="12">
        <v>5105</v>
      </c>
    </row>
    <row r="47" spans="1:4" ht="18.2" customHeight="1" x14ac:dyDescent="0.25">
      <c r="A47" s="59" t="s">
        <v>62</v>
      </c>
      <c r="B47" s="71" t="s">
        <v>285</v>
      </c>
      <c r="C47" s="12">
        <v>0</v>
      </c>
      <c r="D47" s="12">
        <v>0</v>
      </c>
    </row>
    <row r="48" spans="1:4" ht="18.2" customHeight="1" x14ac:dyDescent="0.25">
      <c r="A48" s="59" t="s">
        <v>63</v>
      </c>
      <c r="B48" s="71" t="s">
        <v>286</v>
      </c>
      <c r="C48" s="12">
        <v>42</v>
      </c>
      <c r="D48" s="12">
        <v>0</v>
      </c>
    </row>
    <row r="49" spans="1:4" ht="18.2" customHeight="1" x14ac:dyDescent="0.25">
      <c r="A49" s="59" t="s">
        <v>64</v>
      </c>
      <c r="B49" s="71" t="s">
        <v>287</v>
      </c>
      <c r="C49" s="12">
        <v>0</v>
      </c>
      <c r="D49" s="12">
        <v>0</v>
      </c>
    </row>
    <row r="50" spans="1:4" ht="18.2" customHeight="1" x14ac:dyDescent="0.25">
      <c r="A50" s="59" t="s">
        <v>65</v>
      </c>
      <c r="B50" s="71" t="s">
        <v>75</v>
      </c>
      <c r="C50" s="12">
        <v>0</v>
      </c>
      <c r="D50" s="12">
        <v>0</v>
      </c>
    </row>
    <row r="51" spans="1:4" ht="18.2" customHeight="1" x14ac:dyDescent="0.25">
      <c r="A51" s="59" t="s">
        <v>13</v>
      </c>
      <c r="B51" s="71" t="s">
        <v>10</v>
      </c>
      <c r="C51" s="12" t="s">
        <v>10</v>
      </c>
      <c r="D51" s="12" t="s">
        <v>10</v>
      </c>
    </row>
    <row r="52" spans="1:4" ht="18.2" customHeight="1" x14ac:dyDescent="0.25">
      <c r="A52" s="59" t="s">
        <v>67</v>
      </c>
      <c r="B52" s="72" t="s">
        <v>288</v>
      </c>
      <c r="C52" s="12">
        <v>0</v>
      </c>
      <c r="D52" s="12">
        <v>0</v>
      </c>
    </row>
    <row r="53" spans="1:4" ht="18.2" customHeight="1" x14ac:dyDescent="0.25">
      <c r="A53" s="59" t="s">
        <v>69</v>
      </c>
      <c r="B53" s="72" t="s">
        <v>289</v>
      </c>
      <c r="C53" s="12">
        <v>0</v>
      </c>
      <c r="D53" s="12">
        <v>0</v>
      </c>
    </row>
    <row r="54" spans="1:4" ht="18.2" customHeight="1" x14ac:dyDescent="0.25">
      <c r="A54" s="59" t="s">
        <v>71</v>
      </c>
      <c r="B54" s="72" t="s">
        <v>290</v>
      </c>
      <c r="C54" s="12">
        <v>0</v>
      </c>
      <c r="D54" s="12">
        <v>0</v>
      </c>
    </row>
    <row r="55" spans="1:4" ht="18.2" customHeight="1" x14ac:dyDescent="0.25">
      <c r="A55" s="59" t="s">
        <v>73</v>
      </c>
      <c r="B55" s="72" t="s">
        <v>291</v>
      </c>
      <c r="C55" s="12">
        <v>0</v>
      </c>
      <c r="D55" s="12">
        <v>0</v>
      </c>
    </row>
    <row r="56" spans="1:4" ht="18.2" customHeight="1" x14ac:dyDescent="0.25">
      <c r="A56" s="73" t="s">
        <v>292</v>
      </c>
      <c r="B56" s="72" t="s">
        <v>76</v>
      </c>
      <c r="C56" s="12">
        <v>227626</v>
      </c>
      <c r="D56" s="12">
        <v>166503</v>
      </c>
    </row>
    <row r="57" spans="1:4" ht="18.2" customHeight="1" x14ac:dyDescent="0.25">
      <c r="A57" s="73" t="s">
        <v>293</v>
      </c>
      <c r="B57" s="72" t="s">
        <v>78</v>
      </c>
      <c r="C57" s="12">
        <v>32610</v>
      </c>
      <c r="D57" s="12">
        <v>17552</v>
      </c>
    </row>
    <row r="58" spans="1:4" ht="18.2" customHeight="1" x14ac:dyDescent="0.25">
      <c r="A58" s="59" t="s">
        <v>77</v>
      </c>
      <c r="B58" s="72" t="s">
        <v>80</v>
      </c>
      <c r="C58" s="12">
        <v>10547</v>
      </c>
      <c r="D58" s="12">
        <v>12525</v>
      </c>
    </row>
    <row r="59" spans="1:4" ht="18.2" customHeight="1" x14ac:dyDescent="0.25">
      <c r="A59" s="59" t="s">
        <v>79</v>
      </c>
      <c r="B59" s="72" t="s">
        <v>81</v>
      </c>
      <c r="C59" s="12">
        <v>7505</v>
      </c>
      <c r="D59" s="12">
        <v>6281</v>
      </c>
    </row>
    <row r="60" spans="1:4" ht="18.2" customHeight="1" x14ac:dyDescent="0.25">
      <c r="A60" s="74" t="s">
        <v>294</v>
      </c>
      <c r="B60" s="72" t="s">
        <v>84</v>
      </c>
      <c r="C60" s="18">
        <f>C9+C13+C14+C17+C20+C23+C26+C29+C30+C31+C32+C33+C34+C36+C37+C50+C56+C57+C58+C59</f>
        <v>22384049</v>
      </c>
      <c r="D60" s="18">
        <f>D9+D13+D14+D17+D20+D23+D26+D29+D30+D31+D32+D33+D34+D36+D37+D50+D56+D57+D58+D59</f>
        <v>20945263</v>
      </c>
    </row>
    <row r="61" spans="1:4" ht="18.2" customHeight="1" x14ac:dyDescent="0.25">
      <c r="A61" s="75" t="s">
        <v>82</v>
      </c>
      <c r="B61" s="71" t="s">
        <v>10</v>
      </c>
      <c r="C61" s="9" t="s">
        <v>10</v>
      </c>
      <c r="D61" s="9" t="s">
        <v>10</v>
      </c>
    </row>
    <row r="62" spans="1:4" ht="18.2" customHeight="1" x14ac:dyDescent="0.25">
      <c r="A62" s="59" t="s">
        <v>83</v>
      </c>
      <c r="B62" s="72" t="s">
        <v>86</v>
      </c>
      <c r="C62" s="12">
        <v>1728986</v>
      </c>
      <c r="D62" s="12">
        <v>1787370</v>
      </c>
    </row>
    <row r="63" spans="1:4" ht="18.2" customHeight="1" x14ac:dyDescent="0.25">
      <c r="A63" s="59" t="s">
        <v>85</v>
      </c>
      <c r="B63" s="72" t="s">
        <v>88</v>
      </c>
      <c r="C63" s="12">
        <v>0</v>
      </c>
      <c r="D63" s="12">
        <v>0</v>
      </c>
    </row>
    <row r="64" spans="1:4" ht="18.2" customHeight="1" x14ac:dyDescent="0.25">
      <c r="A64" s="59" t="s">
        <v>87</v>
      </c>
      <c r="B64" s="72" t="s">
        <v>90</v>
      </c>
      <c r="C64" s="12">
        <v>0</v>
      </c>
      <c r="D64" s="12">
        <v>0</v>
      </c>
    </row>
    <row r="65" spans="1:4" ht="18.2" customHeight="1" x14ac:dyDescent="0.25">
      <c r="A65" s="59" t="s">
        <v>89</v>
      </c>
      <c r="B65" s="72" t="s">
        <v>92</v>
      </c>
      <c r="C65" s="12">
        <v>0</v>
      </c>
      <c r="D65" s="12">
        <v>0</v>
      </c>
    </row>
    <row r="66" spans="1:4" ht="18.2" customHeight="1" x14ac:dyDescent="0.25">
      <c r="A66" s="59" t="s">
        <v>91</v>
      </c>
      <c r="B66" s="72" t="s">
        <v>94</v>
      </c>
      <c r="C66" s="12">
        <v>165861</v>
      </c>
      <c r="D66" s="12">
        <v>85300</v>
      </c>
    </row>
    <row r="67" spans="1:4" ht="18.2" customHeight="1" x14ac:dyDescent="0.25">
      <c r="A67" s="59" t="s">
        <v>93</v>
      </c>
      <c r="B67" s="72" t="s">
        <v>96</v>
      </c>
      <c r="C67" s="12">
        <v>0</v>
      </c>
      <c r="D67" s="12">
        <v>0</v>
      </c>
    </row>
    <row r="68" spans="1:4" ht="18.2" customHeight="1" x14ac:dyDescent="0.25">
      <c r="A68" s="59" t="s">
        <v>95</v>
      </c>
      <c r="B68" s="72" t="s">
        <v>98</v>
      </c>
      <c r="C68" s="12">
        <v>4188</v>
      </c>
      <c r="D68" s="12">
        <v>6233</v>
      </c>
    </row>
    <row r="69" spans="1:4" ht="18.2" customHeight="1" x14ac:dyDescent="0.25">
      <c r="A69" s="59" t="s">
        <v>97</v>
      </c>
      <c r="B69" s="72" t="s">
        <v>110</v>
      </c>
      <c r="C69" s="12">
        <f>C71+C72+C73+C74+C75+C76+C77+C78+C79+C80+C81</f>
        <v>358</v>
      </c>
      <c r="D69" s="12">
        <f>D71+D72+D73+D74+D75+D76+D77+D78+D79+D80+D81</f>
        <v>7435</v>
      </c>
    </row>
    <row r="70" spans="1:4" ht="18.2" customHeight="1" x14ac:dyDescent="0.25">
      <c r="A70" s="59" t="s">
        <v>13</v>
      </c>
      <c r="B70" s="71" t="s">
        <v>10</v>
      </c>
      <c r="C70" s="9" t="s">
        <v>10</v>
      </c>
      <c r="D70" s="9" t="s">
        <v>10</v>
      </c>
    </row>
    <row r="71" spans="1:4" ht="18.2" customHeight="1" x14ac:dyDescent="0.25">
      <c r="A71" s="59" t="s">
        <v>99</v>
      </c>
      <c r="B71" s="72" t="s">
        <v>112</v>
      </c>
      <c r="C71" s="12">
        <v>0</v>
      </c>
      <c r="D71" s="12">
        <v>0</v>
      </c>
    </row>
    <row r="72" spans="1:4" ht="18.2" customHeight="1" x14ac:dyDescent="0.25">
      <c r="A72" s="76" t="s">
        <v>100</v>
      </c>
      <c r="B72" s="77" t="s">
        <v>114</v>
      </c>
      <c r="C72" s="13">
        <v>0</v>
      </c>
      <c r="D72" s="13">
        <v>0</v>
      </c>
    </row>
    <row r="73" spans="1:4" ht="18.2" customHeight="1" x14ac:dyDescent="0.25">
      <c r="A73" s="76" t="s">
        <v>101</v>
      </c>
      <c r="B73" s="77" t="s">
        <v>116</v>
      </c>
      <c r="C73" s="13">
        <v>0</v>
      </c>
      <c r="D73" s="13">
        <v>0</v>
      </c>
    </row>
    <row r="74" spans="1:4" ht="18.2" customHeight="1" x14ac:dyDescent="0.25">
      <c r="A74" s="76" t="s">
        <v>102</v>
      </c>
      <c r="B74" s="77" t="s">
        <v>118</v>
      </c>
      <c r="C74" s="13">
        <v>0</v>
      </c>
      <c r="D74" s="13">
        <v>0</v>
      </c>
    </row>
    <row r="75" spans="1:4" ht="18.2" customHeight="1" x14ac:dyDescent="0.25">
      <c r="A75" s="76" t="s">
        <v>103</v>
      </c>
      <c r="B75" s="77" t="s">
        <v>295</v>
      </c>
      <c r="C75" s="13">
        <v>0</v>
      </c>
      <c r="D75" s="13">
        <v>0</v>
      </c>
    </row>
    <row r="76" spans="1:4" ht="18.2" customHeight="1" x14ac:dyDescent="0.25">
      <c r="A76" s="76" t="s">
        <v>104</v>
      </c>
      <c r="B76" s="77" t="s">
        <v>296</v>
      </c>
      <c r="C76" s="13">
        <v>0</v>
      </c>
      <c r="D76" s="13">
        <v>0</v>
      </c>
    </row>
    <row r="77" spans="1:4" ht="18.2" customHeight="1" x14ac:dyDescent="0.25">
      <c r="A77" s="76" t="s">
        <v>105</v>
      </c>
      <c r="B77" s="77" t="s">
        <v>297</v>
      </c>
      <c r="C77" s="13">
        <v>158</v>
      </c>
      <c r="D77" s="13">
        <v>5938</v>
      </c>
    </row>
    <row r="78" spans="1:4" ht="18.2" customHeight="1" x14ac:dyDescent="0.25">
      <c r="A78" s="76" t="s">
        <v>106</v>
      </c>
      <c r="B78" s="77" t="s">
        <v>298</v>
      </c>
      <c r="C78" s="13">
        <v>0</v>
      </c>
      <c r="D78" s="13">
        <v>0</v>
      </c>
    </row>
    <row r="79" spans="1:4" ht="18.2" customHeight="1" x14ac:dyDescent="0.25">
      <c r="A79" s="76" t="s">
        <v>107</v>
      </c>
      <c r="B79" s="77" t="s">
        <v>299</v>
      </c>
      <c r="C79" s="13">
        <v>0</v>
      </c>
      <c r="D79" s="13">
        <v>0</v>
      </c>
    </row>
    <row r="80" spans="1:4" ht="18.2" customHeight="1" x14ac:dyDescent="0.25">
      <c r="A80" s="76" t="s">
        <v>108</v>
      </c>
      <c r="B80" s="77" t="s">
        <v>300</v>
      </c>
      <c r="C80" s="13">
        <v>200</v>
      </c>
      <c r="D80" s="13">
        <v>1497</v>
      </c>
    </row>
    <row r="81" spans="1:4" ht="18.2" customHeight="1" x14ac:dyDescent="0.25">
      <c r="A81" s="76" t="s">
        <v>109</v>
      </c>
      <c r="B81" s="77" t="s">
        <v>301</v>
      </c>
      <c r="C81" s="13">
        <v>0</v>
      </c>
      <c r="D81" s="13">
        <v>0</v>
      </c>
    </row>
    <row r="82" spans="1:4" ht="18.2" customHeight="1" x14ac:dyDescent="0.25">
      <c r="A82" s="76" t="s">
        <v>65</v>
      </c>
      <c r="B82" s="71" t="s">
        <v>119</v>
      </c>
      <c r="C82" s="13">
        <v>0</v>
      </c>
      <c r="D82" s="13">
        <v>0</v>
      </c>
    </row>
    <row r="83" spans="1:4" ht="18.2" customHeight="1" x14ac:dyDescent="0.25">
      <c r="A83" s="76" t="s">
        <v>13</v>
      </c>
      <c r="B83" s="71" t="s">
        <v>10</v>
      </c>
      <c r="C83" s="14" t="s">
        <v>10</v>
      </c>
      <c r="D83" s="14" t="s">
        <v>10</v>
      </c>
    </row>
    <row r="84" spans="1:4" ht="18.2" customHeight="1" x14ac:dyDescent="0.25">
      <c r="A84" s="76" t="s">
        <v>111</v>
      </c>
      <c r="B84" s="77" t="s">
        <v>302</v>
      </c>
      <c r="C84" s="13">
        <v>0</v>
      </c>
      <c r="D84" s="13">
        <v>0</v>
      </c>
    </row>
    <row r="85" spans="1:4" ht="18.2" customHeight="1" x14ac:dyDescent="0.25">
      <c r="A85" s="76" t="s">
        <v>113</v>
      </c>
      <c r="B85" s="77" t="s">
        <v>303</v>
      </c>
      <c r="C85" s="13">
        <v>0</v>
      </c>
      <c r="D85" s="13">
        <v>0</v>
      </c>
    </row>
    <row r="86" spans="1:4" ht="18.2" customHeight="1" x14ac:dyDescent="0.25">
      <c r="A86" s="76" t="s">
        <v>115</v>
      </c>
      <c r="B86" s="77" t="s">
        <v>304</v>
      </c>
      <c r="C86" s="13">
        <v>0</v>
      </c>
      <c r="D86" s="13">
        <v>0</v>
      </c>
    </row>
    <row r="87" spans="1:4" ht="18.2" customHeight="1" x14ac:dyDescent="0.25">
      <c r="A87" s="76" t="s">
        <v>117</v>
      </c>
      <c r="B87" s="77" t="s">
        <v>305</v>
      </c>
      <c r="C87" s="13">
        <v>0</v>
      </c>
      <c r="D87" s="13">
        <v>0</v>
      </c>
    </row>
    <row r="88" spans="1:4" ht="27.75" customHeight="1" x14ac:dyDescent="0.25">
      <c r="A88" s="78" t="s">
        <v>306</v>
      </c>
      <c r="B88" s="71" t="s">
        <v>121</v>
      </c>
      <c r="C88" s="13">
        <v>7989</v>
      </c>
      <c r="D88" s="13">
        <v>10539</v>
      </c>
    </row>
    <row r="89" spans="1:4" ht="18.2" customHeight="1" x14ac:dyDescent="0.25">
      <c r="A89" s="76" t="s">
        <v>120</v>
      </c>
      <c r="B89" s="71" t="s">
        <v>123</v>
      </c>
      <c r="C89" s="13">
        <v>0</v>
      </c>
      <c r="D89" s="13">
        <v>0</v>
      </c>
    </row>
    <row r="90" spans="1:4" ht="18.2" customHeight="1" x14ac:dyDescent="0.25">
      <c r="A90" s="76" t="s">
        <v>122</v>
      </c>
      <c r="B90" s="71" t="s">
        <v>125</v>
      </c>
      <c r="C90" s="13">
        <v>762</v>
      </c>
      <c r="D90" s="13">
        <v>227</v>
      </c>
    </row>
    <row r="91" spans="1:4" ht="18.2" customHeight="1" x14ac:dyDescent="0.25">
      <c r="A91" s="76" t="s">
        <v>124</v>
      </c>
      <c r="B91" s="71" t="s">
        <v>127</v>
      </c>
      <c r="C91" s="13">
        <v>0</v>
      </c>
      <c r="D91" s="13">
        <v>0</v>
      </c>
    </row>
    <row r="92" spans="1:4" s="64" customFormat="1" ht="18.2" customHeight="1" x14ac:dyDescent="0.25">
      <c r="A92" s="78" t="s">
        <v>307</v>
      </c>
      <c r="B92" s="71" t="s">
        <v>128</v>
      </c>
      <c r="C92" s="13">
        <v>0</v>
      </c>
      <c r="D92" s="13">
        <v>0</v>
      </c>
    </row>
    <row r="93" spans="1:4" ht="18.2" customHeight="1" x14ac:dyDescent="0.25">
      <c r="A93" s="76" t="s">
        <v>126</v>
      </c>
      <c r="B93" s="71" t="s">
        <v>131</v>
      </c>
      <c r="C93" s="13">
        <v>0</v>
      </c>
      <c r="D93" s="13">
        <v>0</v>
      </c>
    </row>
    <row r="94" spans="1:4" ht="19.7" customHeight="1" x14ac:dyDescent="0.25">
      <c r="A94" s="79" t="s">
        <v>308</v>
      </c>
      <c r="B94" s="71" t="s">
        <v>135</v>
      </c>
      <c r="C94" s="19">
        <f>C62+C63+C64+C65+C66+C67+C68+C69+C82+C88+C89+C90+C91+C93</f>
        <v>1908144</v>
      </c>
      <c r="D94" s="19">
        <f>D62+D63+D64+D65+D66+D67+D68+D69+D82+D88+D89+D90+D91+D93</f>
        <v>1897104</v>
      </c>
    </row>
    <row r="95" spans="1:4" ht="18.2" customHeight="1" x14ac:dyDescent="0.25">
      <c r="A95" s="80" t="s">
        <v>129</v>
      </c>
      <c r="B95" s="71" t="s">
        <v>10</v>
      </c>
      <c r="C95" s="14" t="s">
        <v>10</v>
      </c>
      <c r="D95" s="14" t="s">
        <v>10</v>
      </c>
    </row>
    <row r="96" spans="1:4" ht="18.2" customHeight="1" x14ac:dyDescent="0.25">
      <c r="A96" s="81" t="s">
        <v>130</v>
      </c>
      <c r="B96" s="71" t="s">
        <v>137</v>
      </c>
      <c r="C96" s="13">
        <f>C98+C99</f>
        <v>1475180</v>
      </c>
      <c r="D96" s="13">
        <f>D98+D99</f>
        <v>1475180</v>
      </c>
    </row>
    <row r="97" spans="1:4" ht="18.2" customHeight="1" x14ac:dyDescent="0.25">
      <c r="A97" s="76" t="s">
        <v>13</v>
      </c>
      <c r="B97" s="71" t="s">
        <v>10</v>
      </c>
      <c r="C97" s="14" t="s">
        <v>10</v>
      </c>
      <c r="D97" s="14" t="s">
        <v>10</v>
      </c>
    </row>
    <row r="98" spans="1:4" ht="18.2" customHeight="1" x14ac:dyDescent="0.25">
      <c r="A98" s="76" t="s">
        <v>132</v>
      </c>
      <c r="B98" s="77" t="s">
        <v>309</v>
      </c>
      <c r="C98" s="13">
        <v>1475180</v>
      </c>
      <c r="D98" s="13">
        <v>1475180</v>
      </c>
    </row>
    <row r="99" spans="1:4" ht="18.2" customHeight="1" x14ac:dyDescent="0.25">
      <c r="A99" s="76" t="s">
        <v>133</v>
      </c>
      <c r="B99" s="77" t="s">
        <v>310</v>
      </c>
      <c r="C99" s="13">
        <v>0</v>
      </c>
      <c r="D99" s="13">
        <v>0</v>
      </c>
    </row>
    <row r="100" spans="1:4" ht="18.2" customHeight="1" x14ac:dyDescent="0.25">
      <c r="A100" s="76" t="s">
        <v>134</v>
      </c>
      <c r="B100" s="71" t="s">
        <v>139</v>
      </c>
      <c r="C100" s="13">
        <v>3843913</v>
      </c>
      <c r="D100" s="13">
        <v>3843913</v>
      </c>
    </row>
    <row r="101" spans="1:4" ht="18.2" customHeight="1" x14ac:dyDescent="0.25">
      <c r="A101" s="76" t="s">
        <v>136</v>
      </c>
      <c r="B101" s="82" t="s">
        <v>141</v>
      </c>
      <c r="C101" s="13">
        <v>0</v>
      </c>
      <c r="D101" s="13">
        <v>0</v>
      </c>
    </row>
    <row r="102" spans="1:4" ht="18.2" customHeight="1" x14ac:dyDescent="0.25">
      <c r="A102" s="83" t="s">
        <v>138</v>
      </c>
      <c r="B102" s="84" t="s">
        <v>142</v>
      </c>
      <c r="C102" s="16">
        <v>0</v>
      </c>
      <c r="D102" s="16">
        <v>0</v>
      </c>
    </row>
    <row r="103" spans="1:4" ht="23.25" customHeight="1" x14ac:dyDescent="0.25">
      <c r="A103" s="85" t="s">
        <v>311</v>
      </c>
      <c r="B103" s="86" t="s">
        <v>145</v>
      </c>
      <c r="C103" s="15">
        <v>23571</v>
      </c>
      <c r="D103" s="15">
        <v>-675</v>
      </c>
    </row>
    <row r="104" spans="1:4" ht="21.75" customHeight="1" x14ac:dyDescent="0.25">
      <c r="A104" s="85" t="s">
        <v>312</v>
      </c>
      <c r="B104" s="84" t="s">
        <v>146</v>
      </c>
      <c r="C104" s="15">
        <v>31663</v>
      </c>
      <c r="D104" s="15">
        <v>31031</v>
      </c>
    </row>
    <row r="105" spans="1:4" s="57" customFormat="1" ht="23.25" customHeight="1" x14ac:dyDescent="0.25">
      <c r="A105" s="85" t="s">
        <v>313</v>
      </c>
      <c r="B105" s="84" t="s">
        <v>314</v>
      </c>
      <c r="C105" s="15">
        <v>0</v>
      </c>
      <c r="D105" s="15">
        <v>0</v>
      </c>
    </row>
    <row r="106" spans="1:4" ht="18.2" customHeight="1" x14ac:dyDescent="0.25">
      <c r="A106" s="85" t="s">
        <v>140</v>
      </c>
      <c r="B106" s="84" t="s">
        <v>315</v>
      </c>
      <c r="C106" s="15">
        <v>0</v>
      </c>
      <c r="D106" s="15">
        <v>0</v>
      </c>
    </row>
    <row r="107" spans="1:4" ht="18.2" customHeight="1" x14ac:dyDescent="0.25">
      <c r="A107" s="85" t="s">
        <v>316</v>
      </c>
      <c r="B107" s="84" t="s">
        <v>317</v>
      </c>
      <c r="C107" s="15">
        <f>C109+C110</f>
        <v>15101578</v>
      </c>
      <c r="D107" s="15">
        <f>D109+D110</f>
        <v>13698710</v>
      </c>
    </row>
    <row r="108" spans="1:4" ht="18.2" customHeight="1" x14ac:dyDescent="0.25">
      <c r="A108" s="85" t="s">
        <v>13</v>
      </c>
      <c r="B108" s="84" t="s">
        <v>10</v>
      </c>
      <c r="C108" s="17" t="s">
        <v>10</v>
      </c>
      <c r="D108" s="17" t="s">
        <v>10</v>
      </c>
    </row>
    <row r="109" spans="1:4" ht="18.2" customHeight="1" x14ac:dyDescent="0.25">
      <c r="A109" s="85" t="s">
        <v>143</v>
      </c>
      <c r="B109" s="84" t="s">
        <v>318</v>
      </c>
      <c r="C109" s="15">
        <v>13698710</v>
      </c>
      <c r="D109" s="15">
        <v>11820739</v>
      </c>
    </row>
    <row r="110" spans="1:4" ht="18.2" customHeight="1" x14ac:dyDescent="0.25">
      <c r="A110" s="85" t="s">
        <v>144</v>
      </c>
      <c r="B110" s="84" t="s">
        <v>319</v>
      </c>
      <c r="C110" s="15">
        <v>1402868</v>
      </c>
      <c r="D110" s="15">
        <v>1877971</v>
      </c>
    </row>
    <row r="111" spans="1:4" ht="18.2" customHeight="1" x14ac:dyDescent="0.25">
      <c r="A111" s="87" t="s">
        <v>320</v>
      </c>
      <c r="B111" s="84" t="s">
        <v>321</v>
      </c>
      <c r="C111" s="20">
        <f>C96+C100+C101+C102+C103+C104+C105+C106+C107</f>
        <v>20475905</v>
      </c>
      <c r="D111" s="20">
        <f>D96+D100+D101+D102+D103+D104+D105+D106+D107</f>
        <v>19048159</v>
      </c>
    </row>
    <row r="112" spans="1:4" ht="18.2" customHeight="1" x14ac:dyDescent="0.25">
      <c r="A112" s="88" t="s">
        <v>329</v>
      </c>
      <c r="B112" s="84" t="s">
        <v>322</v>
      </c>
      <c r="C112" s="20">
        <f>C94+C111</f>
        <v>22384049</v>
      </c>
      <c r="D112" s="20">
        <f>D94+D111</f>
        <v>20945263</v>
      </c>
    </row>
    <row r="113" spans="1:4" ht="16.7" customHeight="1" x14ac:dyDescent="0.25"/>
    <row r="114" spans="1:4" ht="14.45" customHeight="1" x14ac:dyDescent="0.25">
      <c r="A114" s="2" t="s">
        <v>147</v>
      </c>
    </row>
    <row r="115" spans="1:4" ht="7.5" customHeight="1" x14ac:dyDescent="0.25"/>
    <row r="116" spans="1:4" ht="29.25" customHeight="1" x14ac:dyDescent="0.25">
      <c r="A116" s="102" t="s">
        <v>340</v>
      </c>
      <c r="B116" s="103"/>
      <c r="C116" s="103"/>
      <c r="D116" s="104"/>
    </row>
    <row r="117" spans="1:4" ht="21" customHeight="1" x14ac:dyDescent="0.25"/>
    <row r="118" spans="1:4" ht="14.45" customHeight="1" x14ac:dyDescent="0.25">
      <c r="A118" s="61" t="s">
        <v>323</v>
      </c>
      <c r="B118" s="102" t="s">
        <v>344</v>
      </c>
      <c r="C118" s="103"/>
      <c r="D118" s="104"/>
    </row>
    <row r="119" spans="1:4" ht="23.45" customHeight="1" x14ac:dyDescent="0.25">
      <c r="A119" s="64"/>
      <c r="B119" s="64"/>
      <c r="C119" s="64"/>
      <c r="D119" s="64"/>
    </row>
    <row r="120" spans="1:4" ht="14.25" customHeight="1" x14ac:dyDescent="0.25">
      <c r="A120" s="61" t="s">
        <v>324</v>
      </c>
      <c r="B120" s="99" t="s">
        <v>342</v>
      </c>
      <c r="C120" s="100"/>
      <c r="D120" s="101"/>
    </row>
    <row r="121" spans="1:4" ht="15.75" customHeight="1" x14ac:dyDescent="0.25">
      <c r="A121" s="64"/>
      <c r="B121" s="64"/>
      <c r="C121" s="64"/>
      <c r="D121" s="64"/>
    </row>
    <row r="122" spans="1:4" ht="14.45" customHeight="1" x14ac:dyDescent="0.25">
      <c r="A122" s="61" t="s">
        <v>149</v>
      </c>
      <c r="B122" s="92" t="s">
        <v>343</v>
      </c>
      <c r="C122" s="62"/>
      <c r="D122" s="64"/>
    </row>
    <row r="123" spans="1:4" ht="9" customHeight="1" x14ac:dyDescent="0.25">
      <c r="A123" s="64"/>
      <c r="B123" s="64"/>
      <c r="C123" s="64"/>
      <c r="D123" s="64"/>
    </row>
    <row r="124" spans="1:4" ht="14.45" customHeight="1" x14ac:dyDescent="0.25">
      <c r="A124" s="61" t="s">
        <v>325</v>
      </c>
      <c r="B124" s="93" t="s">
        <v>326</v>
      </c>
      <c r="C124" s="63"/>
      <c r="D124" s="64"/>
    </row>
    <row r="125" spans="1:4" ht="18.2" customHeight="1" x14ac:dyDescent="0.25">
      <c r="A125" s="64"/>
      <c r="B125" s="64"/>
      <c r="C125" s="64"/>
      <c r="D125" s="64"/>
    </row>
    <row r="126" spans="1:4" x14ac:dyDescent="0.25">
      <c r="A126" s="61" t="s">
        <v>148</v>
      </c>
      <c r="B126" s="106" t="s">
        <v>271</v>
      </c>
      <c r="C126" s="107"/>
      <c r="D126" s="107"/>
    </row>
    <row r="127" spans="1:4" ht="13.5" customHeight="1" x14ac:dyDescent="0.25">
      <c r="A127" s="64"/>
      <c r="B127" s="64"/>
      <c r="C127" s="64"/>
      <c r="D127" s="64"/>
    </row>
    <row r="128" spans="1:4" x14ac:dyDescent="0.25">
      <c r="A128" s="61" t="s">
        <v>327</v>
      </c>
      <c r="B128" s="106" t="s">
        <v>271</v>
      </c>
      <c r="C128" s="107"/>
      <c r="D128" s="107"/>
    </row>
    <row r="129" spans="1:4" ht="21.75" customHeight="1" x14ac:dyDescent="0.25">
      <c r="A129" s="64"/>
      <c r="B129" s="64"/>
      <c r="C129" s="64"/>
      <c r="D129" s="64"/>
    </row>
    <row r="130" spans="1:4" ht="24.75" customHeight="1" x14ac:dyDescent="0.25">
      <c r="A130" s="61" t="s">
        <v>328</v>
      </c>
      <c r="B130" s="106" t="s">
        <v>346</v>
      </c>
      <c r="C130" s="107"/>
      <c r="D130" s="107"/>
    </row>
    <row r="131" spans="1:4" x14ac:dyDescent="0.25">
      <c r="A131" s="61" t="s">
        <v>272</v>
      </c>
      <c r="B131" s="105" t="s">
        <v>347</v>
      </c>
      <c r="C131" s="96"/>
      <c r="D131" s="64"/>
    </row>
  </sheetData>
  <mergeCells count="10">
    <mergeCell ref="A1:D1"/>
    <mergeCell ref="A2:D2"/>
    <mergeCell ref="B120:D120"/>
    <mergeCell ref="A3:D3"/>
    <mergeCell ref="A116:D116"/>
    <mergeCell ref="B131:C131"/>
    <mergeCell ref="B126:D126"/>
    <mergeCell ref="B128:D128"/>
    <mergeCell ref="B130:D130"/>
    <mergeCell ref="B118:D118"/>
  </mergeCells>
  <pageMargins left="0.78740157480314965" right="0" top="0.19685039370078741" bottom="0.19685039370078741" header="0.31496062992125984" footer="0.31496062992125984"/>
  <pageSetup paperSize="9" scale="70" fitToHeight="2" orientation="portrait" r:id="rId1"/>
  <rowBreaks count="1" manualBreakCount="1"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topLeftCell="A97" workbookViewId="0">
      <selection activeCell="A3" sqref="A3:F3"/>
    </sheetView>
  </sheetViews>
  <sheetFormatPr defaultRowHeight="15" x14ac:dyDescent="0.25"/>
  <cols>
    <col min="1" max="1" width="50.7109375" style="1" customWidth="1"/>
    <col min="2" max="2" width="10.7109375" style="1" customWidth="1"/>
    <col min="3" max="6" width="17" style="1" customWidth="1"/>
    <col min="7" max="16384" width="9.140625" style="1"/>
  </cols>
  <sheetData>
    <row r="1" spans="1:6" ht="15.75" customHeight="1" x14ac:dyDescent="0.25">
      <c r="A1" s="110" t="s">
        <v>150</v>
      </c>
      <c r="B1" s="96"/>
      <c r="C1" s="96"/>
      <c r="D1" s="96"/>
      <c r="E1" s="96"/>
      <c r="F1" s="96"/>
    </row>
    <row r="2" spans="1:6" ht="16.5" customHeight="1" x14ac:dyDescent="0.25">
      <c r="A2" s="108" t="str">
        <f>Пр10!A2</f>
        <v>по состоянию на 01.04.2021 года</v>
      </c>
      <c r="B2" s="98"/>
      <c r="C2" s="98"/>
      <c r="D2" s="98"/>
      <c r="E2" s="98"/>
      <c r="F2" s="98"/>
    </row>
    <row r="3" spans="1:6" s="94" customFormat="1" ht="16.5" customHeight="1" x14ac:dyDescent="0.25">
      <c r="A3" s="108" t="str">
        <f>Пр10!A3</f>
        <v>Акционерное общество "Halyk Global Markets"</v>
      </c>
      <c r="B3" s="98"/>
      <c r="C3" s="98"/>
      <c r="D3" s="98"/>
      <c r="E3" s="98"/>
      <c r="F3" s="98"/>
    </row>
    <row r="4" spans="1:6" ht="15.2" customHeight="1" x14ac:dyDescent="0.25">
      <c r="A4" s="106"/>
      <c r="B4" s="96"/>
      <c r="C4" s="96"/>
    </row>
    <row r="5" spans="1:6" ht="14.45" customHeight="1" x14ac:dyDescent="0.25">
      <c r="F5" s="21" t="s">
        <v>1</v>
      </c>
    </row>
    <row r="6" spans="1:6" ht="94.5" customHeight="1" x14ac:dyDescent="0.25">
      <c r="A6" s="22" t="s">
        <v>151</v>
      </c>
      <c r="B6" s="23" t="s">
        <v>3</v>
      </c>
      <c r="C6" s="22" t="s">
        <v>152</v>
      </c>
      <c r="D6" s="23" t="s">
        <v>153</v>
      </c>
      <c r="E6" s="22" t="s">
        <v>154</v>
      </c>
      <c r="F6" s="24" t="s">
        <v>155</v>
      </c>
    </row>
    <row r="7" spans="1:6" ht="14.45" customHeight="1" x14ac:dyDescent="0.25">
      <c r="A7" s="22" t="s">
        <v>5</v>
      </c>
      <c r="B7" s="23" t="s">
        <v>6</v>
      </c>
      <c r="C7" s="22" t="s">
        <v>7</v>
      </c>
      <c r="D7" s="23" t="s">
        <v>8</v>
      </c>
      <c r="E7" s="22" t="s">
        <v>25</v>
      </c>
      <c r="F7" s="24" t="s">
        <v>27</v>
      </c>
    </row>
    <row r="8" spans="1:6" ht="18.2" customHeight="1" x14ac:dyDescent="0.25">
      <c r="A8" s="25" t="s">
        <v>156</v>
      </c>
      <c r="B8" s="26" t="s">
        <v>12</v>
      </c>
      <c r="C8" s="27">
        <f>C10+C11+C12+C25+C26</f>
        <v>120734</v>
      </c>
      <c r="D8" s="27">
        <f>D10+D11+D12+D25+D26</f>
        <v>331815</v>
      </c>
      <c r="E8" s="27">
        <f>E10+E11+E12+E25+E26</f>
        <v>59526</v>
      </c>
      <c r="F8" s="27">
        <f>F10+F11+F12+F25+F26</f>
        <v>195899</v>
      </c>
    </row>
    <row r="9" spans="1:6" ht="18.2" customHeight="1" x14ac:dyDescent="0.25">
      <c r="A9" s="8" t="s">
        <v>157</v>
      </c>
      <c r="B9" s="26" t="s">
        <v>10</v>
      </c>
      <c r="C9" s="28" t="s">
        <v>10</v>
      </c>
      <c r="D9" s="29" t="s">
        <v>10</v>
      </c>
      <c r="E9" s="28" t="s">
        <v>10</v>
      </c>
      <c r="F9" s="30" t="s">
        <v>10</v>
      </c>
    </row>
    <row r="10" spans="1:6" ht="18.2" customHeight="1" x14ac:dyDescent="0.25">
      <c r="A10" s="31" t="s">
        <v>158</v>
      </c>
      <c r="B10" s="26" t="s">
        <v>15</v>
      </c>
      <c r="C10" s="27">
        <v>0</v>
      </c>
      <c r="D10" s="32">
        <f>C10</f>
        <v>0</v>
      </c>
      <c r="E10" s="27">
        <v>0</v>
      </c>
      <c r="F10" s="33">
        <f>E10</f>
        <v>0</v>
      </c>
    </row>
    <row r="11" spans="1:6" ht="18.2" customHeight="1" x14ac:dyDescent="0.25">
      <c r="A11" s="31" t="s">
        <v>159</v>
      </c>
      <c r="B11" s="26" t="s">
        <v>17</v>
      </c>
      <c r="C11" s="27">
        <v>20429</v>
      </c>
      <c r="D11" s="32">
        <f>C11+7759+17664</f>
        <v>45852</v>
      </c>
      <c r="E11" s="27">
        <v>6186</v>
      </c>
      <c r="F11" s="33">
        <f>E11+20048+15813</f>
        <v>42047</v>
      </c>
    </row>
    <row r="12" spans="1:6" ht="18.2" customHeight="1" x14ac:dyDescent="0.25">
      <c r="A12" s="31" t="s">
        <v>160</v>
      </c>
      <c r="B12" s="26" t="s">
        <v>161</v>
      </c>
      <c r="C12" s="27">
        <f>C14+C18+C22</f>
        <v>94462</v>
      </c>
      <c r="D12" s="27">
        <f>D14+D18+D22</f>
        <v>279938</v>
      </c>
      <c r="E12" s="27">
        <f>E14+E18+E22</f>
        <v>47318</v>
      </c>
      <c r="F12" s="27">
        <f>F14+F18+F22</f>
        <v>141482</v>
      </c>
    </row>
    <row r="13" spans="1:6" ht="18.2" customHeight="1" x14ac:dyDescent="0.25">
      <c r="A13" s="8" t="s">
        <v>157</v>
      </c>
      <c r="B13" s="26" t="s">
        <v>10</v>
      </c>
      <c r="C13" s="28"/>
      <c r="D13" s="28"/>
      <c r="E13" s="28"/>
      <c r="F13" s="30"/>
    </row>
    <row r="14" spans="1:6" ht="23.25" customHeight="1" x14ac:dyDescent="0.25">
      <c r="A14" s="60" t="s">
        <v>276</v>
      </c>
      <c r="B14" s="26" t="s">
        <v>162</v>
      </c>
      <c r="C14" s="27">
        <v>24549</v>
      </c>
      <c r="D14" s="27">
        <f>C14+23556+23171</f>
        <v>71276</v>
      </c>
      <c r="E14" s="27">
        <v>23162</v>
      </c>
      <c r="F14" s="27">
        <f>E14+22532+22479</f>
        <v>68173</v>
      </c>
    </row>
    <row r="15" spans="1:6" ht="17.25" customHeight="1" x14ac:dyDescent="0.25">
      <c r="A15" s="8" t="s">
        <v>157</v>
      </c>
      <c r="B15" s="26"/>
      <c r="C15" s="27"/>
      <c r="D15" s="27"/>
      <c r="E15" s="27"/>
      <c r="F15" s="52"/>
    </row>
    <row r="16" spans="1:6" ht="34.5" customHeight="1" x14ac:dyDescent="0.25">
      <c r="A16" s="60" t="s">
        <v>277</v>
      </c>
      <c r="B16" s="26" t="s">
        <v>163</v>
      </c>
      <c r="C16" s="27">
        <v>0</v>
      </c>
      <c r="D16" s="27">
        <v>0</v>
      </c>
      <c r="E16" s="27">
        <v>0</v>
      </c>
      <c r="F16" s="33">
        <v>0</v>
      </c>
    </row>
    <row r="17" spans="1:6" ht="34.5" customHeight="1" x14ac:dyDescent="0.25">
      <c r="A17" s="60" t="s">
        <v>278</v>
      </c>
      <c r="B17" s="26" t="s">
        <v>164</v>
      </c>
      <c r="C17" s="27">
        <v>9884</v>
      </c>
      <c r="D17" s="27">
        <f>C17+8891+8506</f>
        <v>27281</v>
      </c>
      <c r="E17" s="27">
        <v>8497</v>
      </c>
      <c r="F17" s="51">
        <f>E17+7867+7814</f>
        <v>24178</v>
      </c>
    </row>
    <row r="18" spans="1:6" ht="24.75" customHeight="1" x14ac:dyDescent="0.25">
      <c r="A18" s="31" t="s">
        <v>165</v>
      </c>
      <c r="B18" s="26" t="s">
        <v>166</v>
      </c>
      <c r="C18" s="27">
        <v>69913</v>
      </c>
      <c r="D18" s="27">
        <f>C18+58789+79960</f>
        <v>208662</v>
      </c>
      <c r="E18" s="27">
        <v>24156</v>
      </c>
      <c r="F18" s="51">
        <f>E18+23126+26027</f>
        <v>73309</v>
      </c>
    </row>
    <row r="19" spans="1:6" ht="17.25" customHeight="1" x14ac:dyDescent="0.25">
      <c r="A19" s="8" t="s">
        <v>157</v>
      </c>
      <c r="B19" s="26"/>
      <c r="C19" s="27"/>
      <c r="D19" s="27"/>
      <c r="E19" s="27"/>
      <c r="F19" s="52"/>
    </row>
    <row r="20" spans="1:6" ht="42" customHeight="1" x14ac:dyDescent="0.25">
      <c r="A20" s="31" t="s">
        <v>167</v>
      </c>
      <c r="B20" s="26" t="s">
        <v>168</v>
      </c>
      <c r="C20" s="27">
        <v>1426</v>
      </c>
      <c r="D20" s="32">
        <f>C20+6512+24931</f>
        <v>32869</v>
      </c>
      <c r="E20" s="27">
        <v>1153</v>
      </c>
      <c r="F20" s="33">
        <f>E20+2433+7259</f>
        <v>10845</v>
      </c>
    </row>
    <row r="21" spans="1:6" ht="27" customHeight="1" x14ac:dyDescent="0.25">
      <c r="A21" s="31" t="s">
        <v>169</v>
      </c>
      <c r="B21" s="26" t="s">
        <v>170</v>
      </c>
      <c r="C21" s="27">
        <v>3579</v>
      </c>
      <c r="D21" s="32">
        <f>C21+2681+2817</f>
        <v>9077</v>
      </c>
      <c r="E21" s="27">
        <v>11297</v>
      </c>
      <c r="F21" s="33">
        <f>E21+11654+11273</f>
        <v>34224</v>
      </c>
    </row>
    <row r="22" spans="1:6" ht="22.5" customHeight="1" x14ac:dyDescent="0.25">
      <c r="A22" s="66" t="s">
        <v>339</v>
      </c>
      <c r="B22" s="26" t="s">
        <v>171</v>
      </c>
      <c r="C22" s="27">
        <v>0</v>
      </c>
      <c r="D22" s="32">
        <v>0</v>
      </c>
      <c r="E22" s="27">
        <v>0</v>
      </c>
      <c r="F22" s="33">
        <v>0</v>
      </c>
    </row>
    <row r="23" spans="1:6" ht="17.25" customHeight="1" x14ac:dyDescent="0.25">
      <c r="A23" s="8" t="s">
        <v>157</v>
      </c>
      <c r="B23" s="26"/>
      <c r="C23" s="27"/>
      <c r="D23" s="27"/>
      <c r="E23" s="27"/>
      <c r="F23" s="52"/>
    </row>
    <row r="24" spans="1:6" ht="22.5" customHeight="1" x14ac:dyDescent="0.25">
      <c r="A24" s="67" t="s">
        <v>330</v>
      </c>
      <c r="B24" s="26" t="s">
        <v>172</v>
      </c>
      <c r="C24" s="27">
        <v>0</v>
      </c>
      <c r="D24" s="32">
        <v>0</v>
      </c>
      <c r="E24" s="27">
        <v>0</v>
      </c>
      <c r="F24" s="33">
        <v>0</v>
      </c>
    </row>
    <row r="25" spans="1:6" ht="18.2" customHeight="1" x14ac:dyDescent="0.25">
      <c r="A25" s="31" t="s">
        <v>173</v>
      </c>
      <c r="B25" s="26" t="s">
        <v>174</v>
      </c>
      <c r="C25" s="27">
        <v>5843</v>
      </c>
      <c r="D25" s="32">
        <f>C25+182</f>
        <v>6025</v>
      </c>
      <c r="E25" s="27">
        <v>6022</v>
      </c>
      <c r="F25" s="33">
        <f>E25+2819+3529</f>
        <v>12370</v>
      </c>
    </row>
    <row r="26" spans="1:6" ht="18.2" customHeight="1" x14ac:dyDescent="0.25">
      <c r="A26" s="31" t="s">
        <v>175</v>
      </c>
      <c r="B26" s="26" t="s">
        <v>176</v>
      </c>
      <c r="C26" s="27">
        <v>0</v>
      </c>
      <c r="D26" s="32">
        <v>0</v>
      </c>
      <c r="E26" s="27">
        <v>0</v>
      </c>
      <c r="F26" s="33">
        <v>0</v>
      </c>
    </row>
    <row r="27" spans="1:6" ht="18.2" customHeight="1" x14ac:dyDescent="0.25">
      <c r="A27" s="31" t="s">
        <v>177</v>
      </c>
      <c r="B27" s="26" t="s">
        <v>6</v>
      </c>
      <c r="C27" s="27">
        <f>C29+C33+C34+C35+C36+C37+C38+C39+C40</f>
        <v>70503</v>
      </c>
      <c r="D27" s="27">
        <f>D29+D33+D34+D35+D36+D37+D38+D39+D40</f>
        <v>104536</v>
      </c>
      <c r="E27" s="27">
        <f>E29+E33+E34+E35+E36+E37+E38+E39+E40</f>
        <v>24631</v>
      </c>
      <c r="F27" s="27">
        <f>F29+F33+F34+F35+F36+F37+F38+F39+F40</f>
        <v>40271</v>
      </c>
    </row>
    <row r="28" spans="1:6" ht="18.2" customHeight="1" x14ac:dyDescent="0.25">
      <c r="A28" s="8" t="s">
        <v>13</v>
      </c>
      <c r="B28" s="26" t="s">
        <v>10</v>
      </c>
      <c r="C28" s="28" t="s">
        <v>10</v>
      </c>
      <c r="D28" s="29" t="s">
        <v>10</v>
      </c>
      <c r="E28" s="28" t="s">
        <v>10</v>
      </c>
      <c r="F28" s="30" t="s">
        <v>10</v>
      </c>
    </row>
    <row r="29" spans="1:6" ht="18.2" customHeight="1" x14ac:dyDescent="0.25">
      <c r="A29" s="31" t="s">
        <v>178</v>
      </c>
      <c r="B29" s="26" t="s">
        <v>179</v>
      </c>
      <c r="C29" s="27">
        <f>C31+C32</f>
        <v>0</v>
      </c>
      <c r="D29" s="27">
        <f>D31+D32</f>
        <v>1000</v>
      </c>
      <c r="E29" s="27">
        <f>E31+E32</f>
        <v>0</v>
      </c>
      <c r="F29" s="51">
        <f>F31+F32</f>
        <v>2900</v>
      </c>
    </row>
    <row r="30" spans="1:6" ht="18.2" customHeight="1" x14ac:dyDescent="0.25">
      <c r="A30" s="8" t="s">
        <v>13</v>
      </c>
      <c r="B30" s="34" t="s">
        <v>10</v>
      </c>
      <c r="C30" s="28" t="s">
        <v>10</v>
      </c>
      <c r="D30" s="35" t="s">
        <v>10</v>
      </c>
      <c r="E30" s="28" t="s">
        <v>10</v>
      </c>
      <c r="F30" s="53" t="s">
        <v>10</v>
      </c>
    </row>
    <row r="31" spans="1:6" ht="18.2" customHeight="1" x14ac:dyDescent="0.25">
      <c r="A31" s="31" t="s">
        <v>180</v>
      </c>
      <c r="B31" s="37" t="s">
        <v>181</v>
      </c>
      <c r="C31" s="27">
        <v>0</v>
      </c>
      <c r="D31" s="38">
        <v>0</v>
      </c>
      <c r="E31" s="27">
        <v>0</v>
      </c>
      <c r="F31" s="39">
        <v>0</v>
      </c>
    </row>
    <row r="32" spans="1:6" ht="18.2" customHeight="1" x14ac:dyDescent="0.25">
      <c r="A32" s="31" t="s">
        <v>182</v>
      </c>
      <c r="B32" s="37" t="s">
        <v>183</v>
      </c>
      <c r="C32" s="27">
        <v>0</v>
      </c>
      <c r="D32" s="38">
        <f>C32+1000</f>
        <v>1000</v>
      </c>
      <c r="E32" s="27">
        <v>0</v>
      </c>
      <c r="F32" s="39">
        <f>E32+2900</f>
        <v>2900</v>
      </c>
    </row>
    <row r="33" spans="1:6" ht="18.2" customHeight="1" x14ac:dyDescent="0.25">
      <c r="A33" s="31" t="s">
        <v>184</v>
      </c>
      <c r="B33" s="37" t="s">
        <v>185</v>
      </c>
      <c r="C33" s="27">
        <v>0</v>
      </c>
      <c r="D33" s="38">
        <f>C33</f>
        <v>0</v>
      </c>
      <c r="E33" s="27">
        <v>0</v>
      </c>
      <c r="F33" s="39">
        <f t="shared" ref="F33:F38" si="0">E33</f>
        <v>0</v>
      </c>
    </row>
    <row r="34" spans="1:6" ht="18.2" customHeight="1" x14ac:dyDescent="0.25">
      <c r="A34" s="31" t="s">
        <v>186</v>
      </c>
      <c r="B34" s="37" t="s">
        <v>187</v>
      </c>
      <c r="C34" s="27">
        <v>60000</v>
      </c>
      <c r="D34" s="38">
        <f>C34+9500</f>
        <v>69500</v>
      </c>
      <c r="E34" s="27">
        <v>0</v>
      </c>
      <c r="F34" s="39">
        <f t="shared" si="0"/>
        <v>0</v>
      </c>
    </row>
    <row r="35" spans="1:6" ht="18.2" customHeight="1" x14ac:dyDescent="0.25">
      <c r="A35" s="31" t="s">
        <v>188</v>
      </c>
      <c r="B35" s="37" t="s">
        <v>189</v>
      </c>
      <c r="C35" s="27">
        <v>2393</v>
      </c>
      <c r="D35" s="38">
        <f>C35+1310+1283</f>
        <v>4986</v>
      </c>
      <c r="E35" s="27">
        <v>15037</v>
      </c>
      <c r="F35" s="39">
        <f t="shared" si="0"/>
        <v>15037</v>
      </c>
    </row>
    <row r="36" spans="1:6" ht="18.2" customHeight="1" x14ac:dyDescent="0.25">
      <c r="A36" s="31" t="s">
        <v>190</v>
      </c>
      <c r="B36" s="37" t="s">
        <v>191</v>
      </c>
      <c r="C36" s="27">
        <v>3277</v>
      </c>
      <c r="D36" s="38">
        <f>C36+8712+2920</f>
        <v>14909</v>
      </c>
      <c r="E36" s="27">
        <v>4558</v>
      </c>
      <c r="F36" s="39">
        <f>E36+1332-1+1579</f>
        <v>7468</v>
      </c>
    </row>
    <row r="37" spans="1:6" ht="18.2" customHeight="1" x14ac:dyDescent="0.25">
      <c r="A37" s="31" t="s">
        <v>192</v>
      </c>
      <c r="B37" s="37" t="s">
        <v>193</v>
      </c>
      <c r="C37" s="27">
        <v>4791</v>
      </c>
      <c r="D37" s="38">
        <f>C37+4641+4667</f>
        <v>14099</v>
      </c>
      <c r="E37" s="27">
        <v>5036</v>
      </c>
      <c r="F37" s="39">
        <f>E37+4911+4919</f>
        <v>14866</v>
      </c>
    </row>
    <row r="38" spans="1:6" ht="18.2" customHeight="1" x14ac:dyDescent="0.25">
      <c r="A38" s="31" t="s">
        <v>194</v>
      </c>
      <c r="B38" s="37" t="s">
        <v>195</v>
      </c>
      <c r="C38" s="27">
        <v>0</v>
      </c>
      <c r="D38" s="40">
        <f>C38</f>
        <v>0</v>
      </c>
      <c r="E38" s="27">
        <v>0</v>
      </c>
      <c r="F38" s="54">
        <f t="shared" si="0"/>
        <v>0</v>
      </c>
    </row>
    <row r="39" spans="1:6" ht="18.2" customHeight="1" x14ac:dyDescent="0.25">
      <c r="A39" s="31" t="s">
        <v>196</v>
      </c>
      <c r="B39" s="37" t="s">
        <v>197</v>
      </c>
      <c r="C39" s="27">
        <v>0</v>
      </c>
      <c r="D39" s="38">
        <v>0</v>
      </c>
      <c r="E39" s="27">
        <v>0</v>
      </c>
      <c r="F39" s="39">
        <v>0</v>
      </c>
    </row>
    <row r="40" spans="1:6" ht="18.2" customHeight="1" x14ac:dyDescent="0.25">
      <c r="A40" s="31" t="s">
        <v>63</v>
      </c>
      <c r="B40" s="37" t="s">
        <v>198</v>
      </c>
      <c r="C40" s="27">
        <v>42</v>
      </c>
      <c r="D40" s="38">
        <f>C40</f>
        <v>42</v>
      </c>
      <c r="E40" s="27">
        <v>0</v>
      </c>
      <c r="F40" s="39">
        <v>0</v>
      </c>
    </row>
    <row r="41" spans="1:6" ht="18.2" customHeight="1" x14ac:dyDescent="0.25">
      <c r="A41" s="31" t="s">
        <v>199</v>
      </c>
      <c r="B41" s="37" t="s">
        <v>7</v>
      </c>
      <c r="C41" s="27">
        <v>97600</v>
      </c>
      <c r="D41" s="38">
        <f>C41+55002+37105</f>
        <v>189707</v>
      </c>
      <c r="E41" s="27">
        <v>327053</v>
      </c>
      <c r="F41" s="39">
        <f>E41+27012+138446</f>
        <v>492511</v>
      </c>
    </row>
    <row r="42" spans="1:6" ht="34.5" customHeight="1" x14ac:dyDescent="0.25">
      <c r="A42" s="31" t="s">
        <v>200</v>
      </c>
      <c r="B42" s="37" t="s">
        <v>8</v>
      </c>
      <c r="C42" s="27">
        <v>715771</v>
      </c>
      <c r="D42" s="38">
        <f>C42+1140339+793512</f>
        <v>2649622</v>
      </c>
      <c r="E42" s="27">
        <v>828678</v>
      </c>
      <c r="F42" s="39">
        <f>E42+386379+859673</f>
        <v>2074730</v>
      </c>
    </row>
    <row r="43" spans="1:6" ht="18.2" customHeight="1" x14ac:dyDescent="0.25">
      <c r="A43" s="31" t="s">
        <v>201</v>
      </c>
      <c r="B43" s="37" t="s">
        <v>25</v>
      </c>
      <c r="C43" s="27">
        <v>1200</v>
      </c>
      <c r="D43" s="38">
        <f>C43</f>
        <v>1200</v>
      </c>
      <c r="E43" s="27">
        <v>16131</v>
      </c>
      <c r="F43" s="39">
        <f>E43+525</f>
        <v>16656</v>
      </c>
    </row>
    <row r="44" spans="1:6" ht="18.2" customHeight="1" x14ac:dyDescent="0.25">
      <c r="A44" s="31" t="s">
        <v>202</v>
      </c>
      <c r="B44" s="37" t="s">
        <v>27</v>
      </c>
      <c r="C44" s="27">
        <v>215264</v>
      </c>
      <c r="D44" s="38">
        <f>C44+212352+156061</f>
        <v>583677</v>
      </c>
      <c r="E44" s="27">
        <v>1717741</v>
      </c>
      <c r="F44" s="39">
        <f>E44+158960+213525</f>
        <v>2090226</v>
      </c>
    </row>
    <row r="45" spans="1:6" ht="18.2" customHeight="1" x14ac:dyDescent="0.25">
      <c r="A45" s="31" t="s">
        <v>203</v>
      </c>
      <c r="B45" s="37" t="s">
        <v>30</v>
      </c>
      <c r="C45" s="27">
        <v>0</v>
      </c>
      <c r="D45" s="38">
        <v>0</v>
      </c>
      <c r="E45" s="27">
        <v>0</v>
      </c>
      <c r="F45" s="39">
        <v>0</v>
      </c>
    </row>
    <row r="46" spans="1:6" ht="18.2" customHeight="1" x14ac:dyDescent="0.25">
      <c r="A46" s="31" t="s">
        <v>204</v>
      </c>
      <c r="B46" s="37" t="s">
        <v>33</v>
      </c>
      <c r="C46" s="27">
        <v>0</v>
      </c>
      <c r="D46" s="38">
        <f>C46</f>
        <v>0</v>
      </c>
      <c r="E46" s="27">
        <v>0</v>
      </c>
      <c r="F46" s="39">
        <f>E46</f>
        <v>0</v>
      </c>
    </row>
    <row r="47" spans="1:6" ht="24.75" customHeight="1" x14ac:dyDescent="0.25">
      <c r="A47" s="31" t="s">
        <v>205</v>
      </c>
      <c r="B47" s="37" t="s">
        <v>35</v>
      </c>
      <c r="C47" s="27">
        <v>0</v>
      </c>
      <c r="D47" s="38">
        <v>0</v>
      </c>
      <c r="E47" s="27">
        <v>0</v>
      </c>
      <c r="F47" s="39">
        <v>0</v>
      </c>
    </row>
    <row r="48" spans="1:6" ht="27.75" customHeight="1" x14ac:dyDescent="0.25">
      <c r="A48" s="31" t="s">
        <v>206</v>
      </c>
      <c r="B48" s="37" t="s">
        <v>37</v>
      </c>
      <c r="C48" s="27">
        <v>0</v>
      </c>
      <c r="D48" s="38">
        <v>0</v>
      </c>
      <c r="E48" s="27">
        <v>0</v>
      </c>
      <c r="F48" s="39">
        <v>0</v>
      </c>
    </row>
    <row r="49" spans="1:6" ht="18.2" customHeight="1" x14ac:dyDescent="0.25">
      <c r="A49" s="8" t="s">
        <v>13</v>
      </c>
      <c r="B49" s="37" t="s">
        <v>10</v>
      </c>
      <c r="C49" s="28" t="s">
        <v>10</v>
      </c>
      <c r="D49" s="41" t="s">
        <v>10</v>
      </c>
      <c r="E49" s="28" t="s">
        <v>10</v>
      </c>
      <c r="F49" s="36" t="s">
        <v>10</v>
      </c>
    </row>
    <row r="50" spans="1:6" ht="18.2" customHeight="1" x14ac:dyDescent="0.25">
      <c r="A50" s="31" t="s">
        <v>207</v>
      </c>
      <c r="B50" s="37" t="s">
        <v>208</v>
      </c>
      <c r="C50" s="27">
        <v>0</v>
      </c>
      <c r="D50" s="38">
        <v>0</v>
      </c>
      <c r="E50" s="27">
        <v>0</v>
      </c>
      <c r="F50" s="39">
        <v>0</v>
      </c>
    </row>
    <row r="51" spans="1:6" ht="18.2" customHeight="1" x14ac:dyDescent="0.25">
      <c r="A51" s="31" t="s">
        <v>209</v>
      </c>
      <c r="B51" s="42" t="s">
        <v>210</v>
      </c>
      <c r="C51" s="27">
        <v>0</v>
      </c>
      <c r="D51" s="43">
        <v>0</v>
      </c>
      <c r="E51" s="27">
        <v>0</v>
      </c>
      <c r="F51" s="44">
        <v>0</v>
      </c>
    </row>
    <row r="52" spans="1:6" ht="18.2" customHeight="1" x14ac:dyDescent="0.25">
      <c r="A52" s="31" t="s">
        <v>211</v>
      </c>
      <c r="B52" s="37" t="s">
        <v>212</v>
      </c>
      <c r="C52" s="27">
        <v>0</v>
      </c>
      <c r="D52" s="38">
        <v>0</v>
      </c>
      <c r="E52" s="27">
        <v>0</v>
      </c>
      <c r="F52" s="39">
        <v>0</v>
      </c>
    </row>
    <row r="53" spans="1:6" ht="18.2" customHeight="1" x14ac:dyDescent="0.25">
      <c r="A53" s="31" t="s">
        <v>213</v>
      </c>
      <c r="B53" s="37" t="s">
        <v>214</v>
      </c>
      <c r="C53" s="27">
        <v>0</v>
      </c>
      <c r="D53" s="38">
        <v>0</v>
      </c>
      <c r="E53" s="27">
        <v>0</v>
      </c>
      <c r="F53" s="39">
        <v>0</v>
      </c>
    </row>
    <row r="54" spans="1:6" ht="35.25" customHeight="1" x14ac:dyDescent="0.25">
      <c r="A54" s="31" t="s">
        <v>215</v>
      </c>
      <c r="B54" s="37" t="s">
        <v>39</v>
      </c>
      <c r="C54" s="27">
        <v>1135</v>
      </c>
      <c r="D54" s="38">
        <f>C54+580+825</f>
        <v>2540</v>
      </c>
      <c r="E54" s="27">
        <v>7011</v>
      </c>
      <c r="F54" s="39">
        <f>E54+751+9543</f>
        <v>17305</v>
      </c>
    </row>
    <row r="55" spans="1:6" ht="18.2" customHeight="1" x14ac:dyDescent="0.25">
      <c r="A55" s="31" t="s">
        <v>216</v>
      </c>
      <c r="B55" s="37" t="s">
        <v>41</v>
      </c>
      <c r="C55" s="27">
        <v>0</v>
      </c>
      <c r="D55" s="38">
        <f>C55+279-279</f>
        <v>0</v>
      </c>
      <c r="E55" s="27">
        <v>279</v>
      </c>
      <c r="F55" s="39">
        <f>E55</f>
        <v>279</v>
      </c>
    </row>
    <row r="56" spans="1:6" ht="18.2" customHeight="1" x14ac:dyDescent="0.25">
      <c r="A56" s="28" t="s">
        <v>331</v>
      </c>
      <c r="B56" s="37" t="s">
        <v>43</v>
      </c>
      <c r="C56" s="45">
        <f>C8+C27+C41+C42+C43+C44+C45+C46+C47+C48+C54+C55</f>
        <v>1222207</v>
      </c>
      <c r="D56" s="45">
        <f>D8+D27+D41+D42+D43+D44+D45+D46+D47+D48+D54+D55</f>
        <v>3863097</v>
      </c>
      <c r="E56" s="45">
        <f>E8+E27+E41+E42+E43+E44+E45+E46+E47+E48+E54+E55</f>
        <v>2981050</v>
      </c>
      <c r="F56" s="55">
        <f>F8+F27+F41+F42+F43+F44+F45+F46+F47+F48+F54+F55</f>
        <v>4927877</v>
      </c>
    </row>
    <row r="57" spans="1:6" ht="18.2" customHeight="1" x14ac:dyDescent="0.25">
      <c r="A57" s="31" t="s">
        <v>217</v>
      </c>
      <c r="B57" s="37" t="s">
        <v>45</v>
      </c>
      <c r="C57" s="27">
        <f>C59+C60+C61+C62</f>
        <v>18065</v>
      </c>
      <c r="D57" s="27">
        <f>D59+D60+D61+D62</f>
        <v>51168</v>
      </c>
      <c r="E57" s="27">
        <f>E59+E60+E61+E62</f>
        <v>0</v>
      </c>
      <c r="F57" s="27">
        <f>F59+F60+F61+F62</f>
        <v>0</v>
      </c>
    </row>
    <row r="58" spans="1:6" ht="18.2" customHeight="1" x14ac:dyDescent="0.25">
      <c r="A58" s="8" t="s">
        <v>157</v>
      </c>
      <c r="B58" s="37" t="s">
        <v>10</v>
      </c>
      <c r="C58" s="28" t="s">
        <v>10</v>
      </c>
      <c r="D58" s="41" t="s">
        <v>10</v>
      </c>
      <c r="E58" s="28" t="s">
        <v>10</v>
      </c>
      <c r="F58" s="36" t="s">
        <v>10</v>
      </c>
    </row>
    <row r="59" spans="1:6" ht="18.2" customHeight="1" x14ac:dyDescent="0.25">
      <c r="A59" s="31" t="s">
        <v>218</v>
      </c>
      <c r="B59" s="37" t="s">
        <v>219</v>
      </c>
      <c r="C59" s="27">
        <v>0</v>
      </c>
      <c r="D59" s="38">
        <v>0</v>
      </c>
      <c r="E59" s="27">
        <v>0</v>
      </c>
      <c r="F59" s="39">
        <v>0</v>
      </c>
    </row>
    <row r="60" spans="1:6" ht="18.2" customHeight="1" x14ac:dyDescent="0.25">
      <c r="A60" s="31" t="s">
        <v>220</v>
      </c>
      <c r="B60" s="37" t="s">
        <v>221</v>
      </c>
      <c r="C60" s="27">
        <v>0</v>
      </c>
      <c r="D60" s="38">
        <v>0</v>
      </c>
      <c r="E60" s="27">
        <v>0</v>
      </c>
      <c r="F60" s="39">
        <v>0</v>
      </c>
    </row>
    <row r="61" spans="1:6" ht="18.2" customHeight="1" x14ac:dyDescent="0.25">
      <c r="A61" s="31" t="s">
        <v>222</v>
      </c>
      <c r="B61" s="37" t="s">
        <v>223</v>
      </c>
      <c r="C61" s="27">
        <v>18065</v>
      </c>
      <c r="D61" s="38">
        <f>C61+12711+20392</f>
        <v>51168</v>
      </c>
      <c r="E61" s="27">
        <v>0</v>
      </c>
      <c r="F61" s="39">
        <f>E61</f>
        <v>0</v>
      </c>
    </row>
    <row r="62" spans="1:6" ht="18.2" customHeight="1" x14ac:dyDescent="0.25">
      <c r="A62" s="31" t="s">
        <v>224</v>
      </c>
      <c r="B62" s="37" t="s">
        <v>225</v>
      </c>
      <c r="C62" s="27">
        <v>0</v>
      </c>
      <c r="D62" s="38">
        <v>0</v>
      </c>
      <c r="E62" s="27">
        <v>0</v>
      </c>
      <c r="F62" s="39">
        <v>0</v>
      </c>
    </row>
    <row r="63" spans="1:6" ht="18.2" customHeight="1" x14ac:dyDescent="0.25">
      <c r="A63" s="31" t="s">
        <v>226</v>
      </c>
      <c r="B63" s="37" t="s">
        <v>47</v>
      </c>
      <c r="C63" s="27">
        <f>C65+C66+C67+C68+C69+C70</f>
        <v>1482</v>
      </c>
      <c r="D63" s="27">
        <f>D65+D66+D67+D68+D69+D70</f>
        <v>12902</v>
      </c>
      <c r="E63" s="27">
        <f>E65+E66+E67+E68+E69+E70</f>
        <v>12212</v>
      </c>
      <c r="F63" s="51">
        <f>F65+F66+F67+F68+F69+F70</f>
        <v>22511</v>
      </c>
    </row>
    <row r="64" spans="1:6" ht="18.2" customHeight="1" x14ac:dyDescent="0.25">
      <c r="A64" s="8" t="s">
        <v>13</v>
      </c>
      <c r="B64" s="37" t="s">
        <v>10</v>
      </c>
      <c r="C64" s="28" t="s">
        <v>10</v>
      </c>
      <c r="D64" s="41" t="s">
        <v>10</v>
      </c>
      <c r="E64" s="28" t="s">
        <v>10</v>
      </c>
      <c r="F64" s="36" t="s">
        <v>10</v>
      </c>
    </row>
    <row r="65" spans="1:6" ht="18.2" customHeight="1" x14ac:dyDescent="0.25">
      <c r="A65" s="31" t="s">
        <v>227</v>
      </c>
      <c r="B65" s="37" t="s">
        <v>49</v>
      </c>
      <c r="C65" s="27">
        <v>0</v>
      </c>
      <c r="D65" s="38">
        <v>0</v>
      </c>
      <c r="E65" s="27">
        <v>0</v>
      </c>
      <c r="F65" s="39">
        <v>0</v>
      </c>
    </row>
    <row r="66" spans="1:6" ht="18.2" customHeight="1" x14ac:dyDescent="0.25">
      <c r="A66" s="31" t="s">
        <v>228</v>
      </c>
      <c r="B66" s="37" t="s">
        <v>53</v>
      </c>
      <c r="C66" s="27">
        <v>705</v>
      </c>
      <c r="D66" s="38">
        <f>C66+258+51</f>
        <v>1014</v>
      </c>
      <c r="E66" s="27">
        <v>6910</v>
      </c>
      <c r="F66" s="39">
        <f>E66+5735+2233</f>
        <v>14878</v>
      </c>
    </row>
    <row r="67" spans="1:6" ht="18.2" customHeight="1" x14ac:dyDescent="0.25">
      <c r="A67" s="31" t="s">
        <v>229</v>
      </c>
      <c r="B67" s="37" t="s">
        <v>55</v>
      </c>
      <c r="C67" s="27">
        <v>258</v>
      </c>
      <c r="D67" s="38">
        <f>C67+130+130</f>
        <v>518</v>
      </c>
      <c r="E67" s="27">
        <v>17</v>
      </c>
      <c r="F67" s="39">
        <f>E67+19+15</f>
        <v>51</v>
      </c>
    </row>
    <row r="68" spans="1:6" ht="18.2" customHeight="1" x14ac:dyDescent="0.25">
      <c r="A68" s="89" t="s">
        <v>332</v>
      </c>
      <c r="B68" s="37" t="s">
        <v>57</v>
      </c>
      <c r="C68" s="27">
        <v>183</v>
      </c>
      <c r="D68" s="38">
        <f>C68+200+197</f>
        <v>580</v>
      </c>
      <c r="E68" s="27">
        <v>370</v>
      </c>
      <c r="F68" s="39">
        <f>E68+330+196</f>
        <v>896</v>
      </c>
    </row>
    <row r="69" spans="1:6" ht="18.2" customHeight="1" x14ac:dyDescent="0.25">
      <c r="A69" s="60" t="s">
        <v>230</v>
      </c>
      <c r="B69" s="37" t="s">
        <v>59</v>
      </c>
      <c r="C69" s="27">
        <v>236</v>
      </c>
      <c r="D69" s="38">
        <f>C69+168+173</f>
        <v>577</v>
      </c>
      <c r="E69" s="27">
        <v>132</v>
      </c>
      <c r="F69" s="39">
        <f>E69+132+133</f>
        <v>397</v>
      </c>
    </row>
    <row r="70" spans="1:6" ht="18.2" customHeight="1" x14ac:dyDescent="0.25">
      <c r="A70" s="60" t="s">
        <v>231</v>
      </c>
      <c r="B70" s="37" t="s">
        <v>61</v>
      </c>
      <c r="C70" s="27">
        <v>100</v>
      </c>
      <c r="D70" s="40">
        <f>C70+69+10044</f>
        <v>10213</v>
      </c>
      <c r="E70" s="27">
        <v>4783</v>
      </c>
      <c r="F70" s="54">
        <f>E70+155+1351</f>
        <v>6289</v>
      </c>
    </row>
    <row r="71" spans="1:6" ht="30.75" customHeight="1" x14ac:dyDescent="0.25">
      <c r="A71" s="60" t="s">
        <v>232</v>
      </c>
      <c r="B71" s="37" t="s">
        <v>66</v>
      </c>
      <c r="C71" s="27">
        <f>C73+C74+C75+C76+C77</f>
        <v>0</v>
      </c>
      <c r="D71" s="27">
        <f>D73+D74+D75+D76+D77</f>
        <v>0</v>
      </c>
      <c r="E71" s="27">
        <f>E73+E74+E75+E76+E77</f>
        <v>0</v>
      </c>
      <c r="F71" s="51">
        <f>F73+F74+F75+F76+F77</f>
        <v>0</v>
      </c>
    </row>
    <row r="72" spans="1:6" ht="18.2" customHeight="1" x14ac:dyDescent="0.25">
      <c r="A72" s="75" t="s">
        <v>13</v>
      </c>
      <c r="B72" s="42" t="s">
        <v>10</v>
      </c>
      <c r="C72" s="28" t="s">
        <v>10</v>
      </c>
      <c r="D72" s="41" t="s">
        <v>10</v>
      </c>
      <c r="E72" s="28" t="s">
        <v>10</v>
      </c>
      <c r="F72" s="36" t="s">
        <v>10</v>
      </c>
    </row>
    <row r="73" spans="1:6" ht="18.2" customHeight="1" x14ac:dyDescent="0.25">
      <c r="A73" s="60" t="s">
        <v>233</v>
      </c>
      <c r="B73" s="37" t="s">
        <v>68</v>
      </c>
      <c r="C73" s="27">
        <v>0</v>
      </c>
      <c r="D73" s="38">
        <v>0</v>
      </c>
      <c r="E73" s="27">
        <v>0</v>
      </c>
      <c r="F73" s="39">
        <v>0</v>
      </c>
    </row>
    <row r="74" spans="1:6" ht="18.2" customHeight="1" x14ac:dyDescent="0.25">
      <c r="A74" s="60" t="s">
        <v>234</v>
      </c>
      <c r="B74" s="37" t="s">
        <v>70</v>
      </c>
      <c r="C74" s="27">
        <v>0</v>
      </c>
      <c r="D74" s="38">
        <v>0</v>
      </c>
      <c r="E74" s="27">
        <v>0</v>
      </c>
      <c r="F74" s="39">
        <v>0</v>
      </c>
    </row>
    <row r="75" spans="1:6" ht="18.2" customHeight="1" x14ac:dyDescent="0.25">
      <c r="A75" s="60" t="s">
        <v>235</v>
      </c>
      <c r="B75" s="37" t="s">
        <v>72</v>
      </c>
      <c r="C75" s="27">
        <v>0</v>
      </c>
      <c r="D75" s="38">
        <v>0</v>
      </c>
      <c r="E75" s="27">
        <v>0</v>
      </c>
      <c r="F75" s="39">
        <v>0</v>
      </c>
    </row>
    <row r="76" spans="1:6" ht="18.2" customHeight="1" x14ac:dyDescent="0.25">
      <c r="A76" s="60" t="s">
        <v>236</v>
      </c>
      <c r="B76" s="37" t="s">
        <v>74</v>
      </c>
      <c r="C76" s="27">
        <v>0</v>
      </c>
      <c r="D76" s="38">
        <v>0</v>
      </c>
      <c r="E76" s="27">
        <v>0</v>
      </c>
      <c r="F76" s="39">
        <v>0</v>
      </c>
    </row>
    <row r="77" spans="1:6" ht="18.2" customHeight="1" x14ac:dyDescent="0.25">
      <c r="A77" s="60" t="s">
        <v>237</v>
      </c>
      <c r="B77" s="37" t="s">
        <v>238</v>
      </c>
      <c r="C77" s="27">
        <v>0</v>
      </c>
      <c r="D77" s="38">
        <v>0</v>
      </c>
      <c r="E77" s="27">
        <v>0</v>
      </c>
      <c r="F77" s="39">
        <v>0</v>
      </c>
    </row>
    <row r="78" spans="1:6" ht="18.2" customHeight="1" x14ac:dyDescent="0.25">
      <c r="A78" s="60" t="s">
        <v>239</v>
      </c>
      <c r="B78" s="37" t="s">
        <v>75</v>
      </c>
      <c r="C78" s="27">
        <v>26457</v>
      </c>
      <c r="D78" s="38">
        <f>C78+197056+46958</f>
        <v>270471</v>
      </c>
      <c r="E78" s="27">
        <v>153282</v>
      </c>
      <c r="F78" s="39">
        <f>E78+33767+22651</f>
        <v>209700</v>
      </c>
    </row>
    <row r="79" spans="1:6" ht="36.75" customHeight="1" x14ac:dyDescent="0.25">
      <c r="A79" s="60" t="s">
        <v>240</v>
      </c>
      <c r="B79" s="37" t="s">
        <v>76</v>
      </c>
      <c r="C79" s="27">
        <v>318311</v>
      </c>
      <c r="D79" s="38">
        <f>C79+651109+444264</f>
        <v>1413684</v>
      </c>
      <c r="E79" s="27">
        <v>3031172</v>
      </c>
      <c r="F79" s="39">
        <f>E79+710459+328842</f>
        <v>4070473</v>
      </c>
    </row>
    <row r="80" spans="1:6" ht="18.2" customHeight="1" x14ac:dyDescent="0.25">
      <c r="A80" s="60" t="s">
        <v>241</v>
      </c>
      <c r="B80" s="37" t="s">
        <v>78</v>
      </c>
      <c r="C80" s="27">
        <v>616</v>
      </c>
      <c r="D80" s="38">
        <f>C80+65</f>
        <v>681</v>
      </c>
      <c r="E80" s="27">
        <v>0</v>
      </c>
      <c r="F80" s="39">
        <f>E80+1934+7113</f>
        <v>9047</v>
      </c>
    </row>
    <row r="81" spans="1:6" ht="18.2" customHeight="1" x14ac:dyDescent="0.25">
      <c r="A81" s="60" t="s">
        <v>242</v>
      </c>
      <c r="B81" s="37" t="s">
        <v>80</v>
      </c>
      <c r="C81" s="27">
        <v>77687</v>
      </c>
      <c r="D81" s="38">
        <f>C81+139559+314375</f>
        <v>531621</v>
      </c>
      <c r="E81" s="27">
        <v>408369</v>
      </c>
      <c r="F81" s="39">
        <f>E81+222691+178551</f>
        <v>809611</v>
      </c>
    </row>
    <row r="82" spans="1:6" ht="18.2" customHeight="1" x14ac:dyDescent="0.25">
      <c r="A82" s="60" t="s">
        <v>243</v>
      </c>
      <c r="B82" s="37" t="s">
        <v>81</v>
      </c>
      <c r="C82" s="27">
        <v>0</v>
      </c>
      <c r="D82" s="38">
        <v>0</v>
      </c>
      <c r="E82" s="27">
        <v>0</v>
      </c>
      <c r="F82" s="39">
        <v>0</v>
      </c>
    </row>
    <row r="83" spans="1:6" ht="18.2" customHeight="1" x14ac:dyDescent="0.25">
      <c r="A83" s="60" t="s">
        <v>244</v>
      </c>
      <c r="B83" s="37" t="s">
        <v>84</v>
      </c>
      <c r="C83" s="27">
        <v>0</v>
      </c>
      <c r="D83" s="38">
        <f>C83</f>
        <v>0</v>
      </c>
      <c r="E83" s="27">
        <v>0</v>
      </c>
      <c r="F83" s="39">
        <f>E83</f>
        <v>0</v>
      </c>
    </row>
    <row r="84" spans="1:6" ht="24.75" customHeight="1" x14ac:dyDescent="0.25">
      <c r="A84" s="60" t="s">
        <v>245</v>
      </c>
      <c r="B84" s="37" t="s">
        <v>86</v>
      </c>
      <c r="C84" s="27">
        <v>0</v>
      </c>
      <c r="D84" s="38">
        <v>0</v>
      </c>
      <c r="E84" s="27">
        <v>0</v>
      </c>
      <c r="F84" s="39">
        <v>0</v>
      </c>
    </row>
    <row r="85" spans="1:6" ht="25.5" customHeight="1" x14ac:dyDescent="0.25">
      <c r="A85" s="60" t="s">
        <v>246</v>
      </c>
      <c r="B85" s="37" t="s">
        <v>88</v>
      </c>
      <c r="C85" s="27">
        <v>0</v>
      </c>
      <c r="D85" s="38">
        <v>0</v>
      </c>
      <c r="E85" s="27">
        <v>0</v>
      </c>
      <c r="F85" s="39">
        <v>0</v>
      </c>
    </row>
    <row r="86" spans="1:6" ht="18.2" customHeight="1" x14ac:dyDescent="0.25">
      <c r="A86" s="75" t="s">
        <v>13</v>
      </c>
      <c r="B86" s="37" t="s">
        <v>10</v>
      </c>
      <c r="C86" s="28" t="s">
        <v>10</v>
      </c>
      <c r="D86" s="41" t="s">
        <v>10</v>
      </c>
      <c r="E86" s="28" t="s">
        <v>10</v>
      </c>
      <c r="F86" s="36" t="s">
        <v>10</v>
      </c>
    </row>
    <row r="87" spans="1:6" ht="18.2" customHeight="1" x14ac:dyDescent="0.25">
      <c r="A87" s="60" t="s">
        <v>247</v>
      </c>
      <c r="B87" s="37" t="s">
        <v>248</v>
      </c>
      <c r="C87" s="27">
        <v>0</v>
      </c>
      <c r="D87" s="38">
        <v>0</v>
      </c>
      <c r="E87" s="27">
        <v>0</v>
      </c>
      <c r="F87" s="39">
        <v>0</v>
      </c>
    </row>
    <row r="88" spans="1:6" ht="18.2" customHeight="1" x14ac:dyDescent="0.25">
      <c r="A88" s="60" t="s">
        <v>249</v>
      </c>
      <c r="B88" s="37" t="s">
        <v>250</v>
      </c>
      <c r="C88" s="27">
        <v>0</v>
      </c>
      <c r="D88" s="38">
        <v>0</v>
      </c>
      <c r="E88" s="27">
        <v>0</v>
      </c>
      <c r="F88" s="39">
        <v>0</v>
      </c>
    </row>
    <row r="89" spans="1:6" ht="18.2" customHeight="1" x14ac:dyDescent="0.25">
      <c r="A89" s="60" t="s">
        <v>251</v>
      </c>
      <c r="B89" s="37" t="s">
        <v>252</v>
      </c>
      <c r="C89" s="27">
        <v>0</v>
      </c>
      <c r="D89" s="38">
        <v>0</v>
      </c>
      <c r="E89" s="27">
        <v>0</v>
      </c>
      <c r="F89" s="39">
        <v>0</v>
      </c>
    </row>
    <row r="90" spans="1:6" ht="18.2" customHeight="1" x14ac:dyDescent="0.25">
      <c r="A90" s="60" t="s">
        <v>253</v>
      </c>
      <c r="B90" s="37" t="s">
        <v>254</v>
      </c>
      <c r="C90" s="27">
        <v>0</v>
      </c>
      <c r="D90" s="38">
        <v>0</v>
      </c>
      <c r="E90" s="27">
        <v>0</v>
      </c>
      <c r="F90" s="39">
        <v>0</v>
      </c>
    </row>
    <row r="91" spans="1:6" ht="32.25" customHeight="1" x14ac:dyDescent="0.25">
      <c r="A91" s="60" t="s">
        <v>255</v>
      </c>
      <c r="B91" s="37" t="s">
        <v>90</v>
      </c>
      <c r="C91" s="27">
        <v>454</v>
      </c>
      <c r="D91" s="38">
        <f>C91+794+2186</f>
        <v>3434</v>
      </c>
      <c r="E91" s="27">
        <v>360</v>
      </c>
      <c r="F91" s="39">
        <f>E91+1364+246</f>
        <v>1970</v>
      </c>
    </row>
    <row r="92" spans="1:6" ht="18.2" customHeight="1" x14ac:dyDescent="0.25">
      <c r="A92" s="60" t="s">
        <v>256</v>
      </c>
      <c r="B92" s="37" t="s">
        <v>92</v>
      </c>
      <c r="C92" s="27">
        <f>C94+C95+C96+C97+C98+C99</f>
        <v>89293</v>
      </c>
      <c r="D92" s="27">
        <f>D94+D95+D96+D97+D98+D99</f>
        <v>216233</v>
      </c>
      <c r="E92" s="27">
        <f>E94+E95+E96+E97+E98+E99</f>
        <v>36665</v>
      </c>
      <c r="F92" s="27">
        <f>F94+F95+F96+F97+F98+F99</f>
        <v>109289</v>
      </c>
    </row>
    <row r="93" spans="1:6" ht="18.2" customHeight="1" x14ac:dyDescent="0.25">
      <c r="A93" s="75" t="s">
        <v>13</v>
      </c>
      <c r="B93" s="42" t="s">
        <v>10</v>
      </c>
      <c r="C93" s="28" t="s">
        <v>10</v>
      </c>
      <c r="D93" s="46" t="s">
        <v>10</v>
      </c>
      <c r="E93" s="47" t="s">
        <v>10</v>
      </c>
      <c r="F93" s="36" t="s">
        <v>10</v>
      </c>
    </row>
    <row r="94" spans="1:6" ht="18.2" customHeight="1" x14ac:dyDescent="0.25">
      <c r="A94" s="90" t="s">
        <v>257</v>
      </c>
      <c r="B94" s="37" t="s">
        <v>258</v>
      </c>
      <c r="C94" s="49">
        <v>66235</v>
      </c>
      <c r="D94" s="38">
        <f>C94+50603+40554</f>
        <v>157392</v>
      </c>
      <c r="E94" s="49">
        <v>21165</v>
      </c>
      <c r="F94" s="39">
        <f>E94+20888+20820</f>
        <v>62873</v>
      </c>
    </row>
    <row r="95" spans="1:6" ht="18.2" customHeight="1" x14ac:dyDescent="0.25">
      <c r="A95" s="90" t="s">
        <v>260</v>
      </c>
      <c r="B95" s="37" t="s">
        <v>259</v>
      </c>
      <c r="C95" s="49">
        <v>0</v>
      </c>
      <c r="D95" s="38">
        <f>C95</f>
        <v>0</v>
      </c>
      <c r="E95" s="49">
        <v>0</v>
      </c>
      <c r="F95" s="39">
        <f>E95</f>
        <v>0</v>
      </c>
    </row>
    <row r="96" spans="1:6" ht="18.2" customHeight="1" x14ac:dyDescent="0.25">
      <c r="A96" s="90" t="s">
        <v>273</v>
      </c>
      <c r="B96" s="37" t="s">
        <v>261</v>
      </c>
      <c r="C96" s="49">
        <v>19988</v>
      </c>
      <c r="D96" s="49">
        <f>C96+14654+16093</f>
        <v>50735</v>
      </c>
      <c r="E96" s="49">
        <v>13178</v>
      </c>
      <c r="F96" s="33">
        <f>E96+13135+12775</f>
        <v>39088</v>
      </c>
    </row>
    <row r="97" spans="1:6" ht="18.2" customHeight="1" x14ac:dyDescent="0.25">
      <c r="A97" s="91" t="s">
        <v>333</v>
      </c>
      <c r="B97" s="37" t="s">
        <v>262</v>
      </c>
      <c r="C97" s="49">
        <v>676</v>
      </c>
      <c r="D97" s="38">
        <f>C97+600+571</f>
        <v>1847</v>
      </c>
      <c r="E97" s="49">
        <v>637</v>
      </c>
      <c r="F97" s="39">
        <f>E97+628+628</f>
        <v>1893</v>
      </c>
    </row>
    <row r="98" spans="1:6" ht="28.5" customHeight="1" x14ac:dyDescent="0.25">
      <c r="A98" s="48" t="s">
        <v>264</v>
      </c>
      <c r="B98" s="37" t="s">
        <v>263</v>
      </c>
      <c r="C98" s="49">
        <v>2350</v>
      </c>
      <c r="D98" s="38">
        <f>C98+1802+2063</f>
        <v>6215</v>
      </c>
      <c r="E98" s="49">
        <v>1685</v>
      </c>
      <c r="F98" s="39">
        <f>E98+1613+2133</f>
        <v>5431</v>
      </c>
    </row>
    <row r="99" spans="1:6" ht="18.2" customHeight="1" x14ac:dyDescent="0.25">
      <c r="A99" s="48" t="s">
        <v>266</v>
      </c>
      <c r="B99" s="37" t="s">
        <v>265</v>
      </c>
      <c r="C99" s="49">
        <v>44</v>
      </c>
      <c r="D99" s="38">
        <f>C99</f>
        <v>44</v>
      </c>
      <c r="E99" s="49">
        <v>0</v>
      </c>
      <c r="F99" s="39">
        <f>E99+4</f>
        <v>4</v>
      </c>
    </row>
    <row r="100" spans="1:6" ht="18.2" customHeight="1" x14ac:dyDescent="0.25">
      <c r="A100" s="48" t="s">
        <v>267</v>
      </c>
      <c r="B100" s="37" t="s">
        <v>94</v>
      </c>
      <c r="C100" s="49">
        <v>0</v>
      </c>
      <c r="D100" s="38">
        <v>0</v>
      </c>
      <c r="E100" s="49">
        <v>0</v>
      </c>
      <c r="F100" s="39">
        <v>0</v>
      </c>
    </row>
    <row r="101" spans="1:6" ht="18.2" customHeight="1" x14ac:dyDescent="0.25">
      <c r="A101" s="41" t="s">
        <v>334</v>
      </c>
      <c r="B101" s="37" t="s">
        <v>96</v>
      </c>
      <c r="C101" s="50">
        <f>C57+C63+C71+C78+C79+C80+C81+C82+C83+C84+C85+C91+C100+C92</f>
        <v>532365</v>
      </c>
      <c r="D101" s="50">
        <f>D57+D63+D71+D78+D79+D80+D81+D82+D83+D84+D85+D91+D100+D92</f>
        <v>2500194</v>
      </c>
      <c r="E101" s="50">
        <f>E57+E63+E71+E78+E79+E80+E81+E82+E83+E84+E85+E91+E100+E92</f>
        <v>3642060</v>
      </c>
      <c r="F101" s="50">
        <f>F57+F63+F71+F78+F79+F80+F81+F82+F83+F84+F85+F91+F100+F92</f>
        <v>5232601</v>
      </c>
    </row>
    <row r="102" spans="1:6" ht="21.2" customHeight="1" x14ac:dyDescent="0.25">
      <c r="A102" s="41" t="s">
        <v>335</v>
      </c>
      <c r="B102" s="37" t="s">
        <v>98</v>
      </c>
      <c r="C102" s="50">
        <f>C56-C101</f>
        <v>689842</v>
      </c>
      <c r="D102" s="50">
        <f>D56-D101</f>
        <v>1362903</v>
      </c>
      <c r="E102" s="50">
        <f>E56-E101</f>
        <v>-661010</v>
      </c>
      <c r="F102" s="50">
        <f>F56-F101</f>
        <v>-304724</v>
      </c>
    </row>
    <row r="103" spans="1:6" ht="18.2" customHeight="1" x14ac:dyDescent="0.25">
      <c r="A103" s="48" t="s">
        <v>268</v>
      </c>
      <c r="B103" s="37" t="s">
        <v>110</v>
      </c>
      <c r="C103" s="49">
        <v>-12559</v>
      </c>
      <c r="D103" s="38">
        <f>C103-16198-11208</f>
        <v>-39965</v>
      </c>
      <c r="E103" s="49">
        <v>-54222</v>
      </c>
      <c r="F103" s="39">
        <f>E103-8195+76954</f>
        <v>14537</v>
      </c>
    </row>
    <row r="104" spans="1:6" ht="21.95" customHeight="1" x14ac:dyDescent="0.25">
      <c r="A104" s="41" t="s">
        <v>336</v>
      </c>
      <c r="B104" s="37" t="s">
        <v>119</v>
      </c>
      <c r="C104" s="50">
        <f>C102-C103</f>
        <v>702401</v>
      </c>
      <c r="D104" s="50">
        <f>D102-D103</f>
        <v>1402868</v>
      </c>
      <c r="E104" s="50">
        <f>E102-E103</f>
        <v>-606788</v>
      </c>
      <c r="F104" s="56">
        <f>F102-F103</f>
        <v>-319261</v>
      </c>
    </row>
    <row r="105" spans="1:6" ht="18.2" customHeight="1" x14ac:dyDescent="0.25">
      <c r="A105" s="48" t="s">
        <v>269</v>
      </c>
      <c r="B105" s="37" t="s">
        <v>121</v>
      </c>
      <c r="C105" s="49">
        <v>0</v>
      </c>
      <c r="D105" s="38">
        <v>0</v>
      </c>
      <c r="E105" s="49">
        <v>0</v>
      </c>
      <c r="F105" s="39">
        <v>0</v>
      </c>
    </row>
    <row r="106" spans="1:6" ht="18.2" customHeight="1" x14ac:dyDescent="0.25">
      <c r="A106" s="68" t="s">
        <v>337</v>
      </c>
      <c r="B106" s="37" t="s">
        <v>123</v>
      </c>
      <c r="C106" s="50">
        <f>C104+C105</f>
        <v>702401</v>
      </c>
      <c r="D106" s="50">
        <f>D104+D105</f>
        <v>1402868</v>
      </c>
      <c r="E106" s="50">
        <f>E104+E105</f>
        <v>-606788</v>
      </c>
      <c r="F106" s="56">
        <f>F104+F105</f>
        <v>-319261</v>
      </c>
    </row>
    <row r="107" spans="1:6" ht="10.5" customHeight="1" x14ac:dyDescent="0.25"/>
    <row r="108" spans="1:6" ht="15" customHeight="1" x14ac:dyDescent="0.25">
      <c r="A108" s="61" t="s">
        <v>270</v>
      </c>
      <c r="B108" s="64"/>
      <c r="C108" s="64"/>
      <c r="D108" s="64"/>
      <c r="E108" s="64"/>
      <c r="F108" s="64"/>
    </row>
    <row r="109" spans="1:6" ht="10.5" customHeight="1" x14ac:dyDescent="0.25">
      <c r="A109" s="64"/>
      <c r="B109" s="64"/>
      <c r="C109" s="64"/>
      <c r="D109" s="64"/>
      <c r="E109" s="64"/>
      <c r="F109" s="64"/>
    </row>
    <row r="110" spans="1:6" ht="27" customHeight="1" x14ac:dyDescent="0.25">
      <c r="A110" s="111" t="s">
        <v>341</v>
      </c>
      <c r="B110" s="103"/>
      <c r="C110" s="103"/>
      <c r="D110" s="103"/>
      <c r="E110" s="103"/>
      <c r="F110" s="104"/>
    </row>
    <row r="111" spans="1:6" ht="18.2" customHeight="1" x14ac:dyDescent="0.25">
      <c r="A111" s="64"/>
      <c r="B111" s="64"/>
      <c r="C111" s="64"/>
      <c r="D111" s="64"/>
      <c r="E111" s="64"/>
      <c r="F111" s="64"/>
    </row>
    <row r="112" spans="1:6" ht="14.45" customHeight="1" x14ac:dyDescent="0.25">
      <c r="A112" s="106" t="s">
        <v>338</v>
      </c>
      <c r="B112" s="112"/>
      <c r="C112" s="111" t="str">
        <f>Пр10!B118</f>
        <v>Акционерное общество "Halyk Global Markets"</v>
      </c>
      <c r="D112" s="103"/>
      <c r="E112" s="104"/>
      <c r="F112" s="64"/>
    </row>
    <row r="113" spans="1:6" ht="18.95" customHeight="1" x14ac:dyDescent="0.25">
      <c r="A113" s="64"/>
      <c r="B113" s="64"/>
      <c r="C113" s="64"/>
      <c r="D113" s="64"/>
      <c r="E113" s="64"/>
      <c r="F113" s="64"/>
    </row>
    <row r="114" spans="1:6" ht="14.25" customHeight="1" x14ac:dyDescent="0.25">
      <c r="A114" s="106" t="s">
        <v>324</v>
      </c>
      <c r="B114" s="112"/>
      <c r="C114" s="109" t="str">
        <f>Пр10!B120</f>
        <v>г.Алматы, проспект Нурсултан Назарбаев, дом 240Г</v>
      </c>
      <c r="D114" s="100"/>
      <c r="E114" s="101"/>
      <c r="F114" s="64"/>
    </row>
    <row r="115" spans="1:6" ht="17.45" customHeight="1" x14ac:dyDescent="0.25">
      <c r="A115" s="64"/>
      <c r="B115" s="64"/>
      <c r="C115" s="64"/>
      <c r="D115" s="64"/>
      <c r="E115" s="64"/>
      <c r="F115" s="64"/>
    </row>
    <row r="116" spans="1:6" ht="14.45" customHeight="1" x14ac:dyDescent="0.25">
      <c r="A116" s="106" t="s">
        <v>149</v>
      </c>
      <c r="B116" s="96"/>
      <c r="C116" s="106" t="str">
        <f>Пр10!B122</f>
        <v>244-65-69</v>
      </c>
      <c r="D116" s="96"/>
      <c r="E116" s="64"/>
      <c r="F116" s="64"/>
    </row>
    <row r="117" spans="1:6" ht="15.95" customHeight="1" x14ac:dyDescent="0.25">
      <c r="A117" s="64"/>
      <c r="B117" s="64"/>
      <c r="C117" s="64"/>
      <c r="D117" s="64"/>
      <c r="E117" s="64"/>
      <c r="F117" s="64"/>
    </row>
    <row r="118" spans="1:6" ht="14.25" customHeight="1" x14ac:dyDescent="0.25">
      <c r="A118" s="106" t="s">
        <v>325</v>
      </c>
      <c r="B118" s="112"/>
      <c r="C118" s="111" t="str">
        <f>Пр10!B124</f>
        <v>info@kazks.kz</v>
      </c>
      <c r="D118" s="104"/>
      <c r="E118" s="64"/>
      <c r="F118" s="64"/>
    </row>
    <row r="119" spans="1:6" ht="18.2" customHeight="1" x14ac:dyDescent="0.25">
      <c r="A119" s="64"/>
      <c r="B119" s="64"/>
      <c r="C119" s="64"/>
      <c r="D119" s="64"/>
      <c r="E119" s="64"/>
      <c r="F119" s="64"/>
    </row>
    <row r="120" spans="1:6" ht="15" customHeight="1" x14ac:dyDescent="0.25">
      <c r="A120" s="106" t="s">
        <v>148</v>
      </c>
      <c r="B120" s="96"/>
      <c r="C120" s="106" t="str">
        <f>Пр10!B126</f>
        <v>Жаманаков А.М.</v>
      </c>
      <c r="D120" s="96"/>
      <c r="E120" s="64"/>
      <c r="F120" s="64"/>
    </row>
    <row r="121" spans="1:6" x14ac:dyDescent="0.25">
      <c r="A121" s="64"/>
      <c r="B121" s="64"/>
      <c r="C121" s="64"/>
      <c r="D121" s="64"/>
      <c r="E121" s="64"/>
      <c r="F121" s="64"/>
    </row>
    <row r="122" spans="1:6" ht="15" customHeight="1" x14ac:dyDescent="0.25">
      <c r="A122" s="106" t="s">
        <v>327</v>
      </c>
      <c r="B122" s="96"/>
      <c r="C122" s="106" t="str">
        <f>Пр10!B128</f>
        <v>Жаманаков А.М.</v>
      </c>
      <c r="D122" s="96"/>
      <c r="E122" s="64"/>
      <c r="F122" s="64"/>
    </row>
    <row r="123" spans="1:6" x14ac:dyDescent="0.25">
      <c r="A123" s="64"/>
      <c r="B123" s="64"/>
      <c r="C123" s="64"/>
      <c r="D123" s="64"/>
      <c r="E123" s="64"/>
      <c r="F123" s="64"/>
    </row>
    <row r="124" spans="1:6" ht="15" customHeight="1" x14ac:dyDescent="0.25">
      <c r="A124" s="106" t="s">
        <v>328</v>
      </c>
      <c r="B124" s="96"/>
      <c r="C124" s="106" t="str">
        <f>Пр10!B130</f>
        <v>Салимов Т.Р.</v>
      </c>
      <c r="D124" s="96"/>
      <c r="E124" s="64"/>
      <c r="F124" s="64"/>
    </row>
    <row r="125" spans="1:6" x14ac:dyDescent="0.25">
      <c r="A125" s="64"/>
      <c r="B125" s="64"/>
      <c r="C125" s="64"/>
      <c r="D125" s="64"/>
      <c r="E125" s="64"/>
      <c r="F125" s="64"/>
    </row>
    <row r="126" spans="1:6" ht="22.5" customHeight="1" x14ac:dyDescent="0.25">
      <c r="A126" s="106" t="s">
        <v>272</v>
      </c>
      <c r="B126" s="96"/>
      <c r="C126" s="61" t="str">
        <f>Пр10!B131</f>
        <v>05.04.2021 года</v>
      </c>
      <c r="D126" s="64"/>
      <c r="E126" s="64"/>
      <c r="F126" s="64"/>
    </row>
  </sheetData>
  <mergeCells count="20">
    <mergeCell ref="C116:D116"/>
    <mergeCell ref="A124:B124"/>
    <mergeCell ref="C124:D124"/>
    <mergeCell ref="A126:B126"/>
    <mergeCell ref="A118:B118"/>
    <mergeCell ref="C118:D118"/>
    <mergeCell ref="A120:B120"/>
    <mergeCell ref="C120:D120"/>
    <mergeCell ref="A122:B122"/>
    <mergeCell ref="C122:D122"/>
    <mergeCell ref="A2:F2"/>
    <mergeCell ref="A3:F3"/>
    <mergeCell ref="C114:E114"/>
    <mergeCell ref="A1:F1"/>
    <mergeCell ref="A4:C4"/>
    <mergeCell ref="A116:B116"/>
    <mergeCell ref="A110:F110"/>
    <mergeCell ref="A112:B112"/>
    <mergeCell ref="C112:E112"/>
    <mergeCell ref="A114:B114"/>
  </mergeCells>
  <pageMargins left="0.78740157480314965" right="0.70866141732283472" top="0.19685039370078741" bottom="0.19685039370078741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Пр10</vt:lpstr>
      <vt:lpstr>Пр11</vt:lpstr>
      <vt:lpstr>Пр10!Область_печати</vt:lpstr>
      <vt:lpstr>Пр11!Область_печати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Жаманаков Аманжол</dc:creator>
  <cp:lastModifiedBy>Жаманаков Аманжол</cp:lastModifiedBy>
  <cp:lastPrinted>2021-03-11T08:35:27Z</cp:lastPrinted>
  <dcterms:created xsi:type="dcterms:W3CDTF">2016-05-07T05:12:09Z</dcterms:created>
  <dcterms:modified xsi:type="dcterms:W3CDTF">2021-04-09T10:59:26Z</dcterms:modified>
</cp:coreProperties>
</file>