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работа игорь\Петрович\ЗОЛОТО\Отчеты КАСЕ FY2019годовой\"/>
    </mc:Choice>
  </mc:AlternateContent>
  <bookViews>
    <workbookView xWindow="0" yWindow="0" windowWidth="19200" windowHeight="7020"/>
  </bookViews>
  <sheets>
    <sheet name="FL" sheetId="1" r:id="rId1"/>
    <sheet name="BS" sheetId="2" r:id="rId2"/>
    <sheet name="СF" sheetId="3" r:id="rId3"/>
    <sheet name="SE" sheetId="4" r:id="rId4"/>
  </sheets>
  <externalReferences>
    <externalReference r:id="rId5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4" l="1"/>
  <c r="D16" i="4"/>
  <c r="C16" i="4"/>
  <c r="G15" i="4"/>
  <c r="E15" i="4"/>
  <c r="E16" i="4" s="1"/>
  <c r="C11" i="4"/>
  <c r="E10" i="4"/>
  <c r="E11" i="4" s="1"/>
  <c r="H9" i="4"/>
  <c r="D8" i="4"/>
  <c r="F8" i="4" s="1"/>
  <c r="G6" i="4"/>
  <c r="G12" i="4" s="1"/>
  <c r="G17" i="4" s="1"/>
  <c r="D6" i="4"/>
  <c r="C6" i="4"/>
  <c r="C12" i="4" s="1"/>
  <c r="C17" i="4" s="1"/>
  <c r="G4" i="4"/>
  <c r="E4" i="4"/>
  <c r="E6" i="4" s="1"/>
  <c r="E12" i="4" s="1"/>
  <c r="E17" i="4" s="1"/>
  <c r="C4" i="4"/>
  <c r="F4" i="4" s="1"/>
  <c r="C8" i="3"/>
  <c r="D36" i="3"/>
  <c r="C36" i="3"/>
  <c r="D28" i="3"/>
  <c r="C28" i="3"/>
  <c r="D15" i="3"/>
  <c r="C15" i="3"/>
  <c r="D1" i="3"/>
  <c r="C1" i="3"/>
  <c r="D47" i="2"/>
  <c r="D40" i="2"/>
  <c r="D33" i="2"/>
  <c r="D35" i="2" s="1"/>
  <c r="D51" i="2" s="1"/>
  <c r="C33" i="2"/>
  <c r="C35" i="2" s="1"/>
  <c r="D23" i="2"/>
  <c r="A13" i="2"/>
  <c r="A12" i="2"/>
  <c r="A9" i="2"/>
  <c r="D14" i="2"/>
  <c r="D29" i="1"/>
  <c r="D30" i="1" s="1"/>
  <c r="D26" i="1"/>
  <c r="D20" i="1"/>
  <c r="C20" i="1"/>
  <c r="D6" i="1"/>
  <c r="D10" i="1" s="1"/>
  <c r="D13" i="1" s="1"/>
  <c r="D15" i="1" s="1"/>
  <c r="C6" i="1"/>
  <c r="C10" i="1" s="1"/>
  <c r="C13" i="1" s="1"/>
  <c r="C15" i="1" s="1"/>
  <c r="C22" i="1" s="1"/>
  <c r="F6" i="4" l="1"/>
  <c r="H4" i="4"/>
  <c r="H6" i="4" s="1"/>
  <c r="H8" i="4"/>
  <c r="F15" i="4"/>
  <c r="D11" i="4"/>
  <c r="D12" i="4" s="1"/>
  <c r="D17" i="4" s="1"/>
  <c r="F10" i="4"/>
  <c r="H10" i="4" s="1"/>
  <c r="C38" i="3"/>
  <c r="D38" i="3"/>
  <c r="D41" i="3" s="1"/>
  <c r="D48" i="2"/>
  <c r="D49" i="2" s="1"/>
  <c r="C51" i="2"/>
  <c r="C14" i="2"/>
  <c r="D25" i="2"/>
  <c r="D22" i="1"/>
  <c r="C26" i="1"/>
  <c r="C29" i="1"/>
  <c r="C30" i="1" s="1"/>
  <c r="F16" i="4" l="1"/>
  <c r="H15" i="4"/>
  <c r="H16" i="4" s="1"/>
  <c r="F11" i="4"/>
  <c r="H11" i="4" s="1"/>
  <c r="H12" i="4" s="1"/>
  <c r="H17" i="4" s="1"/>
  <c r="C41" i="3"/>
  <c r="F12" i="4" l="1"/>
  <c r="F17" i="4" s="1"/>
  <c r="C43" i="3"/>
  <c r="C40" i="2" l="1"/>
  <c r="C47" i="2"/>
  <c r="C23" i="2"/>
  <c r="C25" i="2" s="1"/>
  <c r="C48" i="2" l="1"/>
  <c r="C49" i="2" s="1"/>
  <c r="C50" i="2" s="1"/>
</calcChain>
</file>

<file path=xl/sharedStrings.xml><?xml version="1.0" encoding="utf-8"?>
<sst xmlns="http://schemas.openxmlformats.org/spreadsheetml/2006/main" count="131" uniqueCount="122">
  <si>
    <t>тыс. тенге</t>
  </si>
  <si>
    <t>Прим.</t>
  </si>
  <si>
    <t>Продолжающаяся деятельность</t>
  </si>
  <si>
    <t>Выручка</t>
  </si>
  <si>
    <t>Себестоимость</t>
  </si>
  <si>
    <t>Валовый доход</t>
  </si>
  <si>
    <t>Прочие операционные доходы (расходы), нетто</t>
  </si>
  <si>
    <t>Административные расходы</t>
  </si>
  <si>
    <t>Восстановление (убытки) от обесценения</t>
  </si>
  <si>
    <t>Операционный доход (убыток)</t>
  </si>
  <si>
    <t>Финансовые доходы</t>
  </si>
  <si>
    <t>Финансовые расходы</t>
  </si>
  <si>
    <t>Прибыль (убыток) до налогообложения от продолжающейся деятельности</t>
  </si>
  <si>
    <t>Экономия (расход) по подоходному налогу</t>
  </si>
  <si>
    <t>Чистая прибыль (убыток) от продолжающейся деятельности</t>
  </si>
  <si>
    <t>Прекращенная деятельность</t>
  </si>
  <si>
    <t>Прибыль от выбытия дочерней компании</t>
  </si>
  <si>
    <t>Прочая прибыль (убыток)</t>
  </si>
  <si>
    <t>Чистая прибыль (убыток) за год от прекращенной деятельности</t>
  </si>
  <si>
    <t>Прочий совокупный доход, подлежащий переклассификации в состав прибыли или убытка в последующих периодах:</t>
  </si>
  <si>
    <t>Всего совокупная прибыль (убыток) за год</t>
  </si>
  <si>
    <t>Приходящийся на:</t>
  </si>
  <si>
    <t>Собственников материнской Компании</t>
  </si>
  <si>
    <t>Неконтрольные доли участия</t>
  </si>
  <si>
    <t>Прибыль на акцию</t>
  </si>
  <si>
    <t>Базовая прибыль на акцию (тенге)</t>
  </si>
  <si>
    <t xml:space="preserve"> </t>
  </si>
  <si>
    <t>Разводненная прибыль на акцию (тенге)</t>
  </si>
  <si>
    <t xml:space="preserve">Прим. </t>
  </si>
  <si>
    <t>АКТИВЫ</t>
  </si>
  <si>
    <t>Внеоборотные активы</t>
  </si>
  <si>
    <t>Основные средства</t>
  </si>
  <si>
    <t>Активы по разведке и оценке</t>
  </si>
  <si>
    <t>Нематериальные активы</t>
  </si>
  <si>
    <t>Отложенные налоговые активы</t>
  </si>
  <si>
    <t>Авансы выданные</t>
  </si>
  <si>
    <t xml:space="preserve">Итого долгосрочные активы </t>
  </si>
  <si>
    <t>Оборотные активы</t>
  </si>
  <si>
    <t>Запасы</t>
  </si>
  <si>
    <t>Торговая и прочая дебиторская задолженность</t>
  </si>
  <si>
    <t>Дебиторская задолженность связанной стороны</t>
  </si>
  <si>
    <t>Займы выданные</t>
  </si>
  <si>
    <t>Предоплаченный подоходный налог</t>
  </si>
  <si>
    <t>Авансы выданные и прочие текущие активы</t>
  </si>
  <si>
    <t>Денежные средства и их эквиваленты</t>
  </si>
  <si>
    <t xml:space="preserve">Итого краткосрочные активы </t>
  </si>
  <si>
    <t xml:space="preserve">Активы, классифицированные как предназначенные для продажи </t>
  </si>
  <si>
    <t>ВСЕГО АКТИВОВ</t>
  </si>
  <si>
    <t>КАПИТАЛ И ОБЯЗАТЕЛЬСТВА</t>
  </si>
  <si>
    <t>Капитал</t>
  </si>
  <si>
    <t>Акционерный капитал</t>
  </si>
  <si>
    <t>Дополнительно оплаченный капитал</t>
  </si>
  <si>
    <t>Накопленный убыток</t>
  </si>
  <si>
    <t>Капитал, приходящийся на собственников материнской компании</t>
  </si>
  <si>
    <t>Итого капитал</t>
  </si>
  <si>
    <t>Долгосрочные обязательства</t>
  </si>
  <si>
    <t>Займы и кредиты</t>
  </si>
  <si>
    <t>Обязательства по контрактам</t>
  </si>
  <si>
    <t>Отложенные налоговые обязательства</t>
  </si>
  <si>
    <t>Итого долгосрочные обязательства</t>
  </si>
  <si>
    <t>Краткосрочные обязательства</t>
  </si>
  <si>
    <t>Торговая и прочая кредиторская задолженность</t>
  </si>
  <si>
    <t>Подоходный налог к оплате</t>
  </si>
  <si>
    <t>Начисленные обязательства</t>
  </si>
  <si>
    <t>Итого краткосрочные обязательства</t>
  </si>
  <si>
    <t>Итого обязательства</t>
  </si>
  <si>
    <t>ВСЕГО КАПИТАЛ И ОБЯЗАТЕЛЬСТВА</t>
  </si>
  <si>
    <t>Балансовая стоимость одной простой акции</t>
  </si>
  <si>
    <t>Примечание</t>
  </si>
  <si>
    <t>Денежные потоки от операционной деятельности</t>
  </si>
  <si>
    <t>Реализация товаров и услуг</t>
  </si>
  <si>
    <t>Авансы, полученные от покупателей и заказчиков</t>
  </si>
  <si>
    <t>Денежные средства, возвращенные связанной стороной</t>
  </si>
  <si>
    <t>Прочие поступления</t>
  </si>
  <si>
    <t>Платежи поставщикам за товары и услуги</t>
  </si>
  <si>
    <t>Авансы, выданные поставщикам товаров и услуг</t>
  </si>
  <si>
    <t>Выплаты по оплате труда</t>
  </si>
  <si>
    <t>Подоходный налог и прочие платежи в бюджет</t>
  </si>
  <si>
    <t>Денежные средства, выданные связанной стороне</t>
  </si>
  <si>
    <t>Прочие выплаты</t>
  </si>
  <si>
    <t>Чистый поток денежных средств от/(использованные в) операционной деятельности</t>
  </si>
  <si>
    <t>Денежные потоки от инвестиционной деятельности</t>
  </si>
  <si>
    <t>Поступления от продажи основных средств</t>
  </si>
  <si>
    <t>Поступления от выплаты займов</t>
  </si>
  <si>
    <t>Предоставление займов</t>
  </si>
  <si>
    <t>Проценты полученные</t>
  </si>
  <si>
    <t>Дивиденды полученные</t>
  </si>
  <si>
    <t>Приобретение основных средств</t>
  </si>
  <si>
    <t>Реализация основных средств</t>
  </si>
  <si>
    <t>Продажа дочерней компании</t>
  </si>
  <si>
    <t>Приобретение геологоразведочных активов</t>
  </si>
  <si>
    <t>Чистый поток денежных средств от/(использованных в) инвестиционной деятельности</t>
  </si>
  <si>
    <t>Денежные потоки от финансовой деятельности</t>
  </si>
  <si>
    <t>Поступления от выпуска акций</t>
  </si>
  <si>
    <t>Привлечение заемных средств</t>
  </si>
  <si>
    <t>Оплата процентов</t>
  </si>
  <si>
    <t>Выплаты по заемным средствам</t>
  </si>
  <si>
    <t>Дивиденды выплаченные</t>
  </si>
  <si>
    <t>Чистый поток денежных средств от/(использованных в) финансовой деятельности</t>
  </si>
  <si>
    <t>Нетто увеличение/(уменьшение) денежных средств и их эквивалентов</t>
  </si>
  <si>
    <t>Денежные средства и их эквиваленты на 1 января</t>
  </si>
  <si>
    <t>Влияние изменений валютных курсов на денежные средства и их эквиваленты</t>
  </si>
  <si>
    <t>Денежные средства и их эквиваленты на  конец периода</t>
  </si>
  <si>
    <t>Открытие депозита, деньги ограниченные в использовании</t>
  </si>
  <si>
    <t>Капитал, причитающийся собственникам Компании</t>
  </si>
  <si>
    <t>Уставный капитал</t>
  </si>
  <si>
    <t>Нераспределенная прибыль</t>
  </si>
  <si>
    <t>Итого</t>
  </si>
  <si>
    <t>Неконтролирующая доля</t>
  </si>
  <si>
    <t>Итого капитала</t>
  </si>
  <si>
    <t>Остаток на 1 января 2018 года</t>
  </si>
  <si>
    <t>Влияние изменений учетной политики</t>
  </si>
  <si>
    <t>Остаток на 1 января 2018 года (пересчитанный)</t>
  </si>
  <si>
    <r>
      <t>Общий совокупный доход</t>
    </r>
    <r>
      <rPr>
        <sz val="10"/>
        <color theme="1"/>
        <rFont val="Trebuchet MS"/>
        <family val="2"/>
        <charset val="204"/>
      </rPr>
      <t xml:space="preserve"> </t>
    </r>
  </si>
  <si>
    <t>Дисконт по займу от собственника</t>
  </si>
  <si>
    <t>Прибыль/(убыток) за 2018 год</t>
  </si>
  <si>
    <t>Общий совокупный доход за 2018 год</t>
  </si>
  <si>
    <t>Остаток на 31 декабря 2018 года</t>
  </si>
  <si>
    <t>Общий совокупный доход за отчетный период</t>
  </si>
  <si>
    <t>Прибыль/(убыток) за 12 месяцев 2019 года</t>
  </si>
  <si>
    <t>Общий совокупный доход / (убыток) за 2019 года</t>
  </si>
  <si>
    <t>Остаток на 31 декабря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</si>
</sst>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\ _₽_-;\-* #,##0\ _₽_-;_-* &quot;-&quot;??\ _₽_-;_-@_-"/>
    <numFmt numFmtId="166" formatCode="_(* #,##0.00_);_(* \(#,##0.00\);_(* &quot;-&quot;??_);_(@_)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rebuchet MS"/>
      <family val="2"/>
      <charset val="204"/>
    </font>
    <font>
      <b/>
      <sz val="10"/>
      <color rgb="FF000000"/>
      <name val="Trebuchet MS"/>
      <family val="2"/>
      <charset val="204"/>
    </font>
    <font>
      <sz val="10"/>
      <color theme="1"/>
      <name val="Trebuchet MS"/>
      <family val="2"/>
      <charset val="204"/>
    </font>
    <font>
      <sz val="10"/>
      <color rgb="FF000000"/>
      <name val="Trebuchet MS"/>
      <family val="2"/>
      <charset val="204"/>
    </font>
    <font>
      <sz val="10"/>
      <name val="Arial Cyr"/>
      <charset val="204"/>
    </font>
    <font>
      <sz val="10"/>
      <name val="Trebuchet MS"/>
      <family val="2"/>
      <charset val="204"/>
    </font>
    <font>
      <b/>
      <sz val="10"/>
      <name val="Trebuchet MS"/>
      <family val="2"/>
      <charset val="204"/>
    </font>
    <font>
      <sz val="10"/>
      <color theme="1"/>
      <name val="Times New Roman"/>
      <family val="2"/>
      <charset val="204"/>
    </font>
    <font>
      <b/>
      <sz val="10"/>
      <color indexed="8"/>
      <name val="Trebuchet MS"/>
      <family val="2"/>
      <charset val="204"/>
    </font>
    <font>
      <sz val="10"/>
      <color theme="0" tint="-0.249977111117893"/>
      <name val="Trebuchet MS"/>
      <family val="2"/>
      <charset val="204"/>
    </font>
    <font>
      <sz val="6"/>
      <color rgb="FF92D050"/>
      <name val="Trebuchet MS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164" fontId="9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 applyAlignment="1">
      <alignment vertical="center" wrapText="1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right" vertical="center" wrapText="1"/>
    </xf>
    <xf numFmtId="0" fontId="4" fillId="0" borderId="0" xfId="0" applyFont="1"/>
    <xf numFmtId="0" fontId="3" fillId="2" borderId="0" xfId="0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right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37" fontId="4" fillId="2" borderId="0" xfId="0" applyNumberFormat="1" applyFont="1" applyFill="1" applyAlignment="1">
      <alignment horizontal="right" vertical="center"/>
    </xf>
    <xf numFmtId="37" fontId="7" fillId="3" borderId="1" xfId="2" applyNumberFormat="1" applyFont="1" applyFill="1" applyBorder="1" applyAlignment="1">
      <alignment horizontal="right"/>
    </xf>
    <xf numFmtId="0" fontId="3" fillId="2" borderId="0" xfId="0" applyFont="1" applyFill="1" applyAlignment="1">
      <alignment vertical="center"/>
    </xf>
    <xf numFmtId="37" fontId="8" fillId="3" borderId="0" xfId="2" applyNumberFormat="1" applyFont="1" applyFill="1" applyBorder="1" applyAlignment="1">
      <alignment horizontal="right"/>
    </xf>
    <xf numFmtId="37" fontId="7" fillId="3" borderId="0" xfId="2" applyNumberFormat="1" applyFont="1" applyFill="1" applyBorder="1" applyAlignment="1">
      <alignment horizontal="right"/>
    </xf>
    <xf numFmtId="0" fontId="2" fillId="2" borderId="0" xfId="0" applyFont="1" applyFill="1" applyAlignment="1">
      <alignment vertical="center" wrapText="1"/>
    </xf>
    <xf numFmtId="0" fontId="4" fillId="2" borderId="0" xfId="0" applyFont="1" applyFill="1"/>
    <xf numFmtId="37" fontId="10" fillId="3" borderId="2" xfId="3" applyNumberFormat="1" applyFont="1" applyFill="1" applyBorder="1" applyAlignment="1">
      <alignment horizontal="right" vertical="center" wrapText="1"/>
    </xf>
    <xf numFmtId="37" fontId="10" fillId="3" borderId="0" xfId="3" applyNumberFormat="1" applyFont="1" applyFill="1" applyBorder="1" applyAlignment="1">
      <alignment horizontal="right" vertical="center" wrapText="1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37" fontId="3" fillId="2" borderId="1" xfId="0" applyNumberFormat="1" applyFont="1" applyFill="1" applyBorder="1" applyAlignment="1">
      <alignment horizontal="right" vertical="center"/>
    </xf>
    <xf numFmtId="37" fontId="10" fillId="3" borderId="3" xfId="3" applyNumberFormat="1" applyFont="1" applyFill="1" applyBorder="1" applyAlignment="1">
      <alignment horizontal="right" vertical="center" wrapText="1"/>
    </xf>
    <xf numFmtId="37" fontId="4" fillId="2" borderId="0" xfId="0" applyNumberFormat="1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37" fontId="8" fillId="3" borderId="2" xfId="0" applyNumberFormat="1" applyFont="1" applyFill="1" applyBorder="1" applyAlignment="1"/>
    <xf numFmtId="37" fontId="8" fillId="3" borderId="0" xfId="0" applyNumberFormat="1" applyFont="1" applyFill="1" applyBorder="1" applyAlignment="1"/>
    <xf numFmtId="0" fontId="4" fillId="0" borderId="0" xfId="0" applyFont="1" applyAlignment="1">
      <alignment horizontal="center" vertical="center" wrapText="1"/>
    </xf>
    <xf numFmtId="37" fontId="4" fillId="0" borderId="0" xfId="1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39" fontId="4" fillId="0" borderId="0" xfId="1" applyNumberFormat="1" applyFont="1" applyBorder="1" applyAlignment="1">
      <alignment vertical="center" wrapText="1"/>
    </xf>
    <xf numFmtId="165" fontId="4" fillId="0" borderId="0" xfId="1" applyNumberFormat="1" applyFont="1" applyAlignment="1">
      <alignment vertical="center" wrapText="1"/>
    </xf>
    <xf numFmtId="166" fontId="4" fillId="0" borderId="0" xfId="1" applyNumberFormat="1" applyFont="1"/>
    <xf numFmtId="165" fontId="4" fillId="0" borderId="0" xfId="1" applyNumberFormat="1" applyFont="1"/>
    <xf numFmtId="166" fontId="4" fillId="0" borderId="0" xfId="0" applyNumberFormat="1" applyFont="1"/>
    <xf numFmtId="0" fontId="3" fillId="3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right" vertical="center"/>
    </xf>
    <xf numFmtId="0" fontId="5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Border="1" applyAlignment="1">
      <alignment horizontal="right" vertical="center"/>
    </xf>
    <xf numFmtId="0" fontId="3" fillId="3" borderId="0" xfId="0" applyFont="1" applyFill="1" applyAlignment="1">
      <alignment vertical="center" wrapText="1"/>
    </xf>
    <xf numFmtId="37" fontId="5" fillId="3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center" vertical="center"/>
    </xf>
    <xf numFmtId="37" fontId="5" fillId="3" borderId="0" xfId="0" applyNumberFormat="1" applyFont="1" applyFill="1" applyAlignment="1">
      <alignment horizontal="right" vertical="center"/>
    </xf>
    <xf numFmtId="37" fontId="4" fillId="0" borderId="0" xfId="0" applyNumberFormat="1" applyFont="1"/>
    <xf numFmtId="37" fontId="5" fillId="3" borderId="1" xfId="0" applyNumberFormat="1" applyFont="1" applyFill="1" applyBorder="1" applyAlignment="1">
      <alignment horizontal="right" vertical="center"/>
    </xf>
    <xf numFmtId="37" fontId="2" fillId="3" borderId="3" xfId="0" applyNumberFormat="1" applyFont="1" applyFill="1" applyBorder="1" applyAlignment="1">
      <alignment horizontal="right" vertical="center"/>
    </xf>
    <xf numFmtId="37" fontId="5" fillId="0" borderId="0" xfId="0" applyNumberFormat="1" applyFont="1" applyFill="1" applyAlignment="1">
      <alignment horizontal="right" vertical="center"/>
    </xf>
    <xf numFmtId="37" fontId="3" fillId="3" borderId="3" xfId="0" applyNumberFormat="1" applyFont="1" applyFill="1" applyBorder="1" applyAlignment="1">
      <alignment horizontal="right" vertical="center"/>
    </xf>
    <xf numFmtId="37" fontId="3" fillId="3" borderId="0" xfId="0" applyNumberFormat="1" applyFont="1" applyFill="1" applyBorder="1" applyAlignment="1">
      <alignment horizontal="right" vertical="center"/>
    </xf>
    <xf numFmtId="165" fontId="4" fillId="0" borderId="0" xfId="0" applyNumberFormat="1" applyFont="1"/>
    <xf numFmtId="37" fontId="8" fillId="3" borderId="4" xfId="2" applyNumberFormat="1" applyFont="1" applyFill="1" applyBorder="1" applyAlignment="1">
      <alignment horizontal="right"/>
    </xf>
    <xf numFmtId="37" fontId="8" fillId="3" borderId="1" xfId="2" applyNumberFormat="1" applyFont="1" applyFill="1" applyBorder="1" applyAlignment="1">
      <alignment horizontal="right"/>
    </xf>
    <xf numFmtId="37" fontId="5" fillId="0" borderId="0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vertical="center" wrapText="1"/>
    </xf>
    <xf numFmtId="37" fontId="5" fillId="0" borderId="1" xfId="0" applyNumberFormat="1" applyFont="1" applyFill="1" applyBorder="1" applyAlignment="1">
      <alignment horizontal="right" vertical="center"/>
    </xf>
    <xf numFmtId="37" fontId="3" fillId="0" borderId="3" xfId="0" applyNumberFormat="1" applyFont="1" applyFill="1" applyBorder="1" applyAlignment="1">
      <alignment horizontal="right" vertical="center"/>
    </xf>
    <xf numFmtId="37" fontId="11" fillId="3" borderId="0" xfId="0" applyNumberFormat="1" applyFont="1" applyFill="1" applyAlignment="1">
      <alignment horizontal="right" vertical="center"/>
    </xf>
    <xf numFmtId="39" fontId="5" fillId="3" borderId="0" xfId="0" applyNumberFormat="1" applyFont="1" applyFill="1" applyAlignment="1">
      <alignment horizontal="right" vertical="center"/>
    </xf>
    <xf numFmtId="3" fontId="5" fillId="3" borderId="0" xfId="0" applyNumberFormat="1" applyFont="1" applyFill="1" applyAlignment="1">
      <alignment horizontal="right" vertical="center"/>
    </xf>
    <xf numFmtId="165" fontId="4" fillId="0" borderId="0" xfId="1" applyNumberFormat="1" applyFont="1" applyFill="1"/>
    <xf numFmtId="0" fontId="2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165" fontId="4" fillId="0" borderId="0" xfId="1" applyNumberFormat="1" applyFont="1" applyFill="1" applyAlignment="1">
      <alignment vertical="center" wrapText="1"/>
    </xf>
    <xf numFmtId="37" fontId="4" fillId="0" borderId="0" xfId="1" applyNumberFormat="1" applyFont="1" applyFill="1" applyAlignment="1">
      <alignment vertical="center" wrapText="1"/>
    </xf>
    <xf numFmtId="37" fontId="4" fillId="0" borderId="0" xfId="1" applyNumberFormat="1" applyFont="1" applyBorder="1" applyAlignment="1">
      <alignment vertical="center" wrapText="1"/>
    </xf>
    <xf numFmtId="37" fontId="4" fillId="0" borderId="5" xfId="1" applyNumberFormat="1" applyFont="1" applyBorder="1" applyAlignment="1">
      <alignment vertical="center" wrapText="1"/>
    </xf>
    <xf numFmtId="37" fontId="2" fillId="0" borderId="5" xfId="1" applyNumberFormat="1" applyFont="1" applyBorder="1" applyAlignment="1">
      <alignment vertical="center" wrapText="1"/>
    </xf>
    <xf numFmtId="37" fontId="2" fillId="0" borderId="6" xfId="1" applyNumberFormat="1" applyFont="1" applyBorder="1" applyAlignment="1">
      <alignment vertical="center" wrapText="1"/>
    </xf>
    <xf numFmtId="37" fontId="2" fillId="0" borderId="0" xfId="1" applyNumberFormat="1" applyFont="1" applyAlignment="1">
      <alignment vertical="center" wrapText="1"/>
    </xf>
    <xf numFmtId="37" fontId="2" fillId="0" borderId="3" xfId="1" applyNumberFormat="1" applyFont="1" applyBorder="1" applyAlignment="1">
      <alignment vertical="center" wrapText="1"/>
    </xf>
    <xf numFmtId="165" fontId="1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center" vertical="center" wrapText="1"/>
    </xf>
    <xf numFmtId="165" fontId="2" fillId="0" borderId="5" xfId="1" applyNumberFormat="1" applyFont="1" applyBorder="1" applyAlignment="1">
      <alignment horizontal="center" vertical="center" wrapText="1"/>
    </xf>
    <xf numFmtId="37" fontId="4" fillId="0" borderId="4" xfId="1" applyNumberFormat="1" applyFont="1" applyFill="1" applyBorder="1" applyAlignment="1">
      <alignment vertical="center" wrapText="1"/>
    </xf>
    <xf numFmtId="37" fontId="4" fillId="0" borderId="0" xfId="1" applyNumberFormat="1" applyFont="1" applyFill="1" applyBorder="1" applyAlignment="1">
      <alignment vertical="center" wrapText="1"/>
    </xf>
    <xf numFmtId="0" fontId="4" fillId="0" borderId="0" xfId="0" applyFont="1" applyFill="1"/>
    <xf numFmtId="37" fontId="2" fillId="0" borderId="1" xfId="1" applyNumberFormat="1" applyFont="1" applyFill="1" applyBorder="1" applyAlignment="1">
      <alignment vertical="center" wrapText="1"/>
    </xf>
    <xf numFmtId="37" fontId="2" fillId="0" borderId="0" xfId="1" applyNumberFormat="1" applyFont="1" applyFill="1" applyBorder="1" applyAlignment="1">
      <alignment vertical="center" wrapText="1"/>
    </xf>
    <xf numFmtId="37" fontId="2" fillId="0" borderId="4" xfId="1" applyNumberFormat="1" applyFont="1" applyFill="1" applyBorder="1" applyAlignment="1">
      <alignment vertical="center" wrapText="1"/>
    </xf>
    <xf numFmtId="165" fontId="4" fillId="0" borderId="0" xfId="0" applyNumberFormat="1" applyFont="1" applyFill="1"/>
    <xf numFmtId="37" fontId="4" fillId="0" borderId="0" xfId="1" applyNumberFormat="1" applyFont="1" applyFill="1" applyBorder="1"/>
    <xf numFmtId="165" fontId="4" fillId="0" borderId="0" xfId="1" applyNumberFormat="1" applyFont="1" applyFill="1" applyBorder="1"/>
    <xf numFmtId="166" fontId="4" fillId="0" borderId="0" xfId="1" applyNumberFormat="1" applyFont="1" applyFill="1" applyBorder="1"/>
    <xf numFmtId="165" fontId="4" fillId="0" borderId="0" xfId="1" applyNumberFormat="1" applyFont="1" applyBorder="1"/>
    <xf numFmtId="165" fontId="2" fillId="0" borderId="5" xfId="1" applyNumberFormat="1" applyFont="1" applyBorder="1" applyAlignment="1">
      <alignment horizontal="center" vertical="center" wrapText="1"/>
    </xf>
  </cellXfs>
  <cellStyles count="4">
    <cellStyle name="Обычный" xfId="0" builtinId="0"/>
    <cellStyle name="Обычный 2 15" xfId="2"/>
    <cellStyle name="Финансовый" xfId="1" builtinId="3"/>
    <cellStyle name="Финансовый 2 2 1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86;&#1085;&#1089;&#1086;&#1083;&#1080;&#1076;&#1072;&#1094;&#1080;&#1103;%20&#1050;&#1052;&#1043;2019%20&#1075;&#1086;&#1076;/FY2019%20KMGold.co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S"/>
      <sheetName val="RP"/>
      <sheetName val="PL"/>
      <sheetName val="BS"/>
      <sheetName val="Disclosure"/>
      <sheetName val="2"/>
      <sheetName val="CF"/>
      <sheetName val="SE"/>
      <sheetName val="SEaudit"/>
      <sheetName val="TB for FS"/>
      <sheetName val="8AJE"/>
      <sheetName val="Лист2"/>
      <sheetName val="CFWork"/>
      <sheetName val="Лист4"/>
      <sheetName val="ALT"/>
      <sheetName val="BUM"/>
      <sheetName val="MYR"/>
      <sheetName val="MG"/>
      <sheetName val="cffy"/>
      <sheetName val="CGCS"/>
      <sheetName val="CF9.18"/>
      <sheetName val="BS from BDO"/>
      <sheetName val="KMG"/>
      <sheetName val="KTM"/>
      <sheetName val="ADY"/>
      <sheetName val="1 AJE"/>
      <sheetName val="2AJE"/>
      <sheetName val="4AJE"/>
      <sheetName val="6AJE"/>
      <sheetName val="7AJE"/>
      <sheetName val="5AJE"/>
      <sheetName val="3AJE"/>
    </sheetNames>
    <sheetDataSet>
      <sheetData sheetId="0"/>
      <sheetData sheetId="1"/>
      <sheetData sheetId="2">
        <row r="1">
          <cell r="C1">
            <v>2019</v>
          </cell>
          <cell r="D1">
            <v>2018</v>
          </cell>
        </row>
        <row r="24">
          <cell r="C24">
            <v>-692343.48069806828</v>
          </cell>
        </row>
        <row r="25">
          <cell r="C25">
            <v>-1023.6075983699999</v>
          </cell>
        </row>
      </sheetData>
      <sheetData sheetId="3"/>
      <sheetData sheetId="4"/>
      <sheetData sheetId="5"/>
      <sheetData sheetId="6"/>
      <sheetData sheetId="7"/>
      <sheetData sheetId="8">
        <row r="11">
          <cell r="D11">
            <v>-748340</v>
          </cell>
          <cell r="F11">
            <v>-1046</v>
          </cell>
        </row>
        <row r="12">
          <cell r="D12">
            <v>-1274168</v>
          </cell>
        </row>
      </sheetData>
      <sheetData sheetId="9">
        <row r="17">
          <cell r="Y17">
            <v>4075.177790000178</v>
          </cell>
        </row>
        <row r="49">
          <cell r="Y49">
            <v>-48560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8">
          <cell r="B8" t="str">
            <v>Займы выданные</v>
          </cell>
        </row>
        <row r="10">
          <cell r="B10" t="str">
            <v>Денежные средства ограниченные в использовании</v>
          </cell>
        </row>
        <row r="11">
          <cell r="B11" t="str">
            <v>Авансы выданные и прочие долгосрочные активы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>
      <selection activeCell="H18" sqref="H18"/>
    </sheetView>
  </sheetViews>
  <sheetFormatPr defaultColWidth="9.08984375" defaultRowHeight="13.5" x14ac:dyDescent="0.35"/>
  <cols>
    <col min="1" max="1" width="56.6328125" style="4" customWidth="1"/>
    <col min="2" max="2" width="11.36328125" style="4" customWidth="1"/>
    <col min="3" max="4" width="18.6328125" style="32" customWidth="1"/>
    <col min="5" max="5" width="12.36328125" style="4" bestFit="1" customWidth="1"/>
    <col min="6" max="6" width="9.08984375" style="4" customWidth="1"/>
    <col min="7" max="16384" width="9.08984375" style="4"/>
  </cols>
  <sheetData>
    <row r="1" spans="1:4" x14ac:dyDescent="0.35">
      <c r="A1" s="1" t="s">
        <v>0</v>
      </c>
      <c r="B1" s="2" t="s">
        <v>1</v>
      </c>
      <c r="C1" s="3">
        <v>2019</v>
      </c>
      <c r="D1" s="3">
        <v>2018</v>
      </c>
    </row>
    <row r="2" spans="1:4" x14ac:dyDescent="0.35">
      <c r="A2" s="1"/>
      <c r="B2" s="2"/>
      <c r="C2" s="5"/>
      <c r="D2" s="5"/>
    </row>
    <row r="3" spans="1:4" x14ac:dyDescent="0.35">
      <c r="A3" s="1" t="s">
        <v>2</v>
      </c>
      <c r="B3" s="2"/>
      <c r="C3" s="6"/>
      <c r="D3" s="5"/>
    </row>
    <row r="4" spans="1:4" x14ac:dyDescent="0.35">
      <c r="A4" s="7" t="s">
        <v>3</v>
      </c>
      <c r="B4" s="8"/>
      <c r="C4" s="9">
        <v>1388904.19453</v>
      </c>
      <c r="D4" s="9">
        <v>1210146</v>
      </c>
    </row>
    <row r="5" spans="1:4" x14ac:dyDescent="0.35">
      <c r="A5" s="7" t="s">
        <v>4</v>
      </c>
      <c r="B5" s="8"/>
      <c r="C5" s="10">
        <v>-1299745.5586499998</v>
      </c>
      <c r="D5" s="10">
        <v>-1210146</v>
      </c>
    </row>
    <row r="6" spans="1:4" x14ac:dyDescent="0.35">
      <c r="A6" s="11" t="s">
        <v>5</v>
      </c>
      <c r="B6" s="8"/>
      <c r="C6" s="12">
        <f>SUM(C4:C5)</f>
        <v>89158.635880000191</v>
      </c>
      <c r="D6" s="12">
        <f>SUM(D4:D5)</f>
        <v>0</v>
      </c>
    </row>
    <row r="7" spans="1:4" x14ac:dyDescent="0.35">
      <c r="A7" s="7" t="s">
        <v>6</v>
      </c>
      <c r="B7" s="8"/>
      <c r="C7" s="13">
        <v>127164.88237000004</v>
      </c>
      <c r="D7" s="13">
        <v>-744864</v>
      </c>
    </row>
    <row r="8" spans="1:4" x14ac:dyDescent="0.35">
      <c r="A8" s="7" t="s">
        <v>7</v>
      </c>
      <c r="B8" s="8"/>
      <c r="C8" s="13">
        <v>-686654.69252000016</v>
      </c>
      <c r="D8" s="13">
        <v>-363453</v>
      </c>
    </row>
    <row r="9" spans="1:4" x14ac:dyDescent="0.35">
      <c r="A9" s="7" t="s">
        <v>8</v>
      </c>
      <c r="B9" s="8"/>
      <c r="C9" s="10"/>
      <c r="D9" s="10">
        <v>-5642</v>
      </c>
    </row>
    <row r="10" spans="1:4" x14ac:dyDescent="0.35">
      <c r="A10" s="11" t="s">
        <v>9</v>
      </c>
      <c r="B10" s="8"/>
      <c r="C10" s="12">
        <f>SUM(C6:C9)</f>
        <v>-470331.17426999996</v>
      </c>
      <c r="D10" s="12">
        <f>SUM(D6:D9)</f>
        <v>-1113959</v>
      </c>
    </row>
    <row r="11" spans="1:4" x14ac:dyDescent="0.35">
      <c r="A11" s="7" t="s">
        <v>10</v>
      </c>
      <c r="B11" s="8"/>
      <c r="C11" s="13">
        <v>0</v>
      </c>
      <c r="D11" s="13">
        <v>11421</v>
      </c>
    </row>
    <row r="12" spans="1:4" x14ac:dyDescent="0.35">
      <c r="A12" s="7" t="s">
        <v>11</v>
      </c>
      <c r="B12" s="8"/>
      <c r="C12" s="10">
        <v>-223035.91402643835</v>
      </c>
      <c r="D12" s="10">
        <v>-171431</v>
      </c>
    </row>
    <row r="13" spans="1:4" ht="27" x14ac:dyDescent="0.35">
      <c r="A13" s="14" t="s">
        <v>12</v>
      </c>
      <c r="B13" s="8"/>
      <c r="C13" s="12">
        <f>SUM(C10:C12)</f>
        <v>-693367.08829643833</v>
      </c>
      <c r="D13" s="12">
        <f>SUM(D10:D12)</f>
        <v>-1273969</v>
      </c>
    </row>
    <row r="14" spans="1:4" x14ac:dyDescent="0.35">
      <c r="A14" s="7" t="s">
        <v>13</v>
      </c>
      <c r="B14" s="8"/>
      <c r="C14" s="10">
        <v>0</v>
      </c>
      <c r="D14" s="10"/>
    </row>
    <row r="15" spans="1:4" ht="14" thickBot="1" x14ac:dyDescent="0.4">
      <c r="A15" s="14" t="s">
        <v>14</v>
      </c>
      <c r="B15" s="15"/>
      <c r="C15" s="16">
        <f>SUM(C13:C14)</f>
        <v>-693367.08829643833</v>
      </c>
      <c r="D15" s="16">
        <f>SUM(D13:D14)</f>
        <v>-1273969</v>
      </c>
    </row>
    <row r="16" spans="1:4" ht="14" thickTop="1" x14ac:dyDescent="0.35">
      <c r="A16" s="14"/>
      <c r="B16" s="15"/>
      <c r="C16" s="17"/>
      <c r="D16" s="17"/>
    </row>
    <row r="17" spans="1:5" x14ac:dyDescent="0.35">
      <c r="A17" s="18" t="s">
        <v>15</v>
      </c>
      <c r="B17" s="15"/>
      <c r="C17" s="12"/>
      <c r="D17" s="12"/>
    </row>
    <row r="18" spans="1:5" x14ac:dyDescent="0.35">
      <c r="A18" s="7" t="s">
        <v>16</v>
      </c>
      <c r="B18" s="15"/>
      <c r="C18" s="13">
        <v>0</v>
      </c>
      <c r="D18" s="13"/>
    </row>
    <row r="19" spans="1:5" x14ac:dyDescent="0.35">
      <c r="A19" s="7" t="s">
        <v>17</v>
      </c>
      <c r="B19" s="15"/>
      <c r="C19" s="10">
        <v>0</v>
      </c>
      <c r="D19" s="10">
        <v>0</v>
      </c>
    </row>
    <row r="20" spans="1:5" ht="14" thickBot="1" x14ac:dyDescent="0.4">
      <c r="A20" s="18" t="s">
        <v>18</v>
      </c>
      <c r="B20" s="15"/>
      <c r="C20" s="16">
        <f>SUM(C18:C19)</f>
        <v>0</v>
      </c>
      <c r="D20" s="16">
        <f>SUM(D18:D19)</f>
        <v>0</v>
      </c>
    </row>
    <row r="21" spans="1:5" ht="27.5" thickTop="1" x14ac:dyDescent="0.35">
      <c r="A21" s="19" t="s">
        <v>19</v>
      </c>
      <c r="B21" s="8"/>
      <c r="C21" s="20">
        <v>0</v>
      </c>
      <c r="D21" s="20">
        <v>0</v>
      </c>
    </row>
    <row r="22" spans="1:5" ht="14" thickBot="1" x14ac:dyDescent="0.4">
      <c r="A22" s="11" t="s">
        <v>20</v>
      </c>
      <c r="B22" s="8"/>
      <c r="C22" s="21">
        <f>SUM(C15:C21)</f>
        <v>-693367.08829643833</v>
      </c>
      <c r="D22" s="21">
        <f>D15+D20</f>
        <v>-1273969</v>
      </c>
    </row>
    <row r="23" spans="1:5" ht="14" thickTop="1" x14ac:dyDescent="0.35">
      <c r="A23" s="7" t="s">
        <v>21</v>
      </c>
      <c r="B23" s="8"/>
      <c r="C23" s="22"/>
      <c r="D23" s="22"/>
    </row>
    <row r="24" spans="1:5" x14ac:dyDescent="0.35">
      <c r="A24" s="7" t="s">
        <v>22</v>
      </c>
      <c r="B24" s="8"/>
      <c r="C24" s="13">
        <v>-692343.48069806828</v>
      </c>
      <c r="D24" s="13">
        <v>-1274168</v>
      </c>
    </row>
    <row r="25" spans="1:5" x14ac:dyDescent="0.35">
      <c r="A25" s="7" t="s">
        <v>23</v>
      </c>
      <c r="B25" s="8"/>
      <c r="C25" s="10">
        <v>-1023.6075983699999</v>
      </c>
      <c r="D25" s="10">
        <v>199</v>
      </c>
    </row>
    <row r="26" spans="1:5" ht="14" thickBot="1" x14ac:dyDescent="0.4">
      <c r="A26" s="7"/>
      <c r="B26" s="23"/>
      <c r="C26" s="24">
        <f>SUM(C24:C25)</f>
        <v>-693367.08829643833</v>
      </c>
      <c r="D26" s="24">
        <f>SUM(D24:D25)</f>
        <v>-1273969</v>
      </c>
    </row>
    <row r="27" spans="1:5" ht="14" thickTop="1" x14ac:dyDescent="0.35">
      <c r="A27" s="7"/>
      <c r="B27" s="23"/>
      <c r="C27" s="25"/>
      <c r="D27" s="25"/>
    </row>
    <row r="28" spans="1:5" x14ac:dyDescent="0.35">
      <c r="A28" s="1" t="s">
        <v>24</v>
      </c>
      <c r="B28" s="26"/>
      <c r="C28" s="27"/>
      <c r="D28" s="27"/>
    </row>
    <row r="29" spans="1:5" x14ac:dyDescent="0.35">
      <c r="A29" s="28" t="s">
        <v>25</v>
      </c>
      <c r="B29" s="26"/>
      <c r="C29" s="29">
        <f>C24/32000</f>
        <v>-21.635733771814635</v>
      </c>
      <c r="D29" s="29">
        <f>D24/32000</f>
        <v>-39.817749999999997</v>
      </c>
      <c r="E29" s="4" t="s">
        <v>26</v>
      </c>
    </row>
    <row r="30" spans="1:5" x14ac:dyDescent="0.35">
      <c r="A30" s="28" t="s">
        <v>27</v>
      </c>
      <c r="B30" s="26"/>
      <c r="C30" s="29">
        <f>C29</f>
        <v>-21.635733771814635</v>
      </c>
      <c r="D30" s="29">
        <f>D29</f>
        <v>-39.817749999999997</v>
      </c>
    </row>
    <row r="31" spans="1:5" x14ac:dyDescent="0.35">
      <c r="A31" s="1"/>
      <c r="B31" s="26"/>
      <c r="C31" s="30"/>
      <c r="D31" s="30"/>
    </row>
    <row r="34" spans="3:5" x14ac:dyDescent="0.35">
      <c r="C34" s="31"/>
      <c r="D34" s="31"/>
      <c r="E34" s="32"/>
    </row>
    <row r="35" spans="3:5" x14ac:dyDescent="0.35">
      <c r="E35" s="3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topLeftCell="A28" workbookViewId="0">
      <selection activeCell="B5" sqref="B5:B24"/>
    </sheetView>
  </sheetViews>
  <sheetFormatPr defaultColWidth="24.36328125" defaultRowHeight="13.5" x14ac:dyDescent="0.35"/>
  <cols>
    <col min="1" max="1" width="60.26953125" style="4" bestFit="1" customWidth="1"/>
    <col min="2" max="2" width="11.36328125" style="4" customWidth="1"/>
    <col min="3" max="3" width="17.26953125" style="32" customWidth="1"/>
    <col min="4" max="4" width="17.26953125" style="60" customWidth="1"/>
    <col min="5" max="16384" width="24.36328125" style="4"/>
  </cols>
  <sheetData>
    <row r="1" spans="1:6" x14ac:dyDescent="0.35">
      <c r="A1" s="1" t="s">
        <v>0</v>
      </c>
      <c r="B1" s="34" t="s">
        <v>28</v>
      </c>
      <c r="C1" s="35">
        <v>2019</v>
      </c>
      <c r="D1" s="35">
        <v>2018</v>
      </c>
    </row>
    <row r="2" spans="1:6" x14ac:dyDescent="0.35">
      <c r="A2" s="36"/>
      <c r="B2" s="37"/>
      <c r="C2" s="38"/>
      <c r="D2" s="38"/>
    </row>
    <row r="3" spans="1:6" x14ac:dyDescent="0.35">
      <c r="A3" s="39" t="s">
        <v>29</v>
      </c>
      <c r="B3" s="36"/>
      <c r="C3" s="36"/>
      <c r="D3" s="36"/>
    </row>
    <row r="4" spans="1:6" x14ac:dyDescent="0.35">
      <c r="A4" s="39" t="s">
        <v>30</v>
      </c>
      <c r="B4" s="36"/>
      <c r="C4" s="40"/>
      <c r="D4" s="40"/>
    </row>
    <row r="5" spans="1:6" x14ac:dyDescent="0.35">
      <c r="A5" s="41" t="s">
        <v>31</v>
      </c>
      <c r="B5" s="42"/>
      <c r="C5" s="43">
        <v>672778.78956999991</v>
      </c>
      <c r="D5" s="43">
        <v>471159</v>
      </c>
    </row>
    <row r="6" spans="1:6" x14ac:dyDescent="0.35">
      <c r="A6" s="41" t="s">
        <v>32</v>
      </c>
      <c r="B6" s="42"/>
      <c r="C6" s="43">
        <v>564988.75636000012</v>
      </c>
      <c r="D6" s="43">
        <v>810849</v>
      </c>
      <c r="E6" s="44"/>
    </row>
    <row r="7" spans="1:6" x14ac:dyDescent="0.35">
      <c r="A7" s="41" t="s">
        <v>33</v>
      </c>
      <c r="B7" s="42"/>
      <c r="C7" s="43">
        <v>170.81896</v>
      </c>
      <c r="D7" s="43">
        <v>181</v>
      </c>
    </row>
    <row r="8" spans="1:6" x14ac:dyDescent="0.35">
      <c r="A8" s="41" t="s">
        <v>34</v>
      </c>
      <c r="B8" s="42"/>
      <c r="C8" s="43"/>
      <c r="D8" s="43"/>
    </row>
    <row r="9" spans="1:6" x14ac:dyDescent="0.35">
      <c r="A9" s="41" t="str">
        <f>'[1]BS from BDO'!B8</f>
        <v>Займы выданные</v>
      </c>
      <c r="B9" s="42"/>
      <c r="C9" s="43">
        <v>410769.77795000008</v>
      </c>
      <c r="D9" s="43">
        <v>329451</v>
      </c>
    </row>
    <row r="10" spans="1:6" x14ac:dyDescent="0.35">
      <c r="A10" s="41" t="s">
        <v>35</v>
      </c>
      <c r="B10" s="42"/>
      <c r="D10" s="43"/>
    </row>
    <row r="11" spans="1:6" x14ac:dyDescent="0.35">
      <c r="A11" s="41" t="s">
        <v>34</v>
      </c>
      <c r="B11" s="8"/>
      <c r="C11" s="43"/>
      <c r="D11" s="43"/>
    </row>
    <row r="12" spans="1:6" x14ac:dyDescent="0.35">
      <c r="A12" s="41" t="str">
        <f>'[1]BS from BDO'!B10</f>
        <v>Денежные средства ограниченные в использовании</v>
      </c>
      <c r="B12" s="8"/>
      <c r="C12" s="43">
        <v>6658.5319600000003</v>
      </c>
      <c r="D12" s="43">
        <v>9242</v>
      </c>
    </row>
    <row r="13" spans="1:6" x14ac:dyDescent="0.35">
      <c r="A13" s="41" t="str">
        <f>'[1]BS from BDO'!B11</f>
        <v>Авансы выданные и прочие долгосрочные активы</v>
      </c>
      <c r="B13" s="8"/>
      <c r="C13" s="45">
        <v>3212509.57</v>
      </c>
      <c r="D13" s="45">
        <v>3210690</v>
      </c>
    </row>
    <row r="14" spans="1:6" ht="14" thickBot="1" x14ac:dyDescent="0.4">
      <c r="A14" s="39" t="s">
        <v>36</v>
      </c>
      <c r="B14" s="42"/>
      <c r="C14" s="46">
        <f>SUM(C5:C13)</f>
        <v>4867876.2447999995</v>
      </c>
      <c r="D14" s="46">
        <f>SUM(D5:D13)</f>
        <v>4831572</v>
      </c>
      <c r="F14" s="44"/>
    </row>
    <row r="15" spans="1:6" ht="14" thickTop="1" x14ac:dyDescent="0.35">
      <c r="A15" s="39" t="s">
        <v>37</v>
      </c>
      <c r="B15" s="42"/>
      <c r="C15" s="43"/>
      <c r="D15" s="43"/>
    </row>
    <row r="16" spans="1:6" x14ac:dyDescent="0.35">
      <c r="A16" s="41" t="s">
        <v>38</v>
      </c>
      <c r="B16" s="42"/>
      <c r="C16" s="43">
        <v>129681.11812000022</v>
      </c>
      <c r="D16" s="43">
        <v>262861</v>
      </c>
    </row>
    <row r="17" spans="1:6" x14ac:dyDescent="0.35">
      <c r="A17" s="41" t="s">
        <v>39</v>
      </c>
      <c r="B17" s="42"/>
      <c r="C17" s="43">
        <v>122089.48667999989</v>
      </c>
      <c r="D17" s="43">
        <v>33884</v>
      </c>
    </row>
    <row r="18" spans="1:6" x14ac:dyDescent="0.35">
      <c r="A18" s="41" t="s">
        <v>40</v>
      </c>
      <c r="B18" s="42"/>
      <c r="C18" s="43"/>
      <c r="D18" s="43"/>
    </row>
    <row r="19" spans="1:6" x14ac:dyDescent="0.35">
      <c r="A19" s="41" t="s">
        <v>41</v>
      </c>
      <c r="B19" s="42"/>
      <c r="C19" s="43"/>
      <c r="D19" s="43">
        <v>54371</v>
      </c>
    </row>
    <row r="20" spans="1:6" x14ac:dyDescent="0.35">
      <c r="A20" s="41" t="s">
        <v>42</v>
      </c>
      <c r="B20" s="42"/>
      <c r="C20" s="43">
        <v>290.57100000000003</v>
      </c>
      <c r="D20" s="43">
        <v>288</v>
      </c>
    </row>
    <row r="21" spans="1:6" x14ac:dyDescent="0.35">
      <c r="A21" s="41" t="s">
        <v>43</v>
      </c>
      <c r="B21" s="42"/>
      <c r="C21" s="47"/>
      <c r="D21" s="43">
        <v>218815</v>
      </c>
    </row>
    <row r="22" spans="1:6" x14ac:dyDescent="0.35">
      <c r="A22" s="41" t="s">
        <v>44</v>
      </c>
      <c r="B22" s="42"/>
      <c r="C22" s="45">
        <v>4075.177790000178</v>
      </c>
      <c r="D22" s="45">
        <v>20434</v>
      </c>
    </row>
    <row r="23" spans="1:6" ht="14" thickBot="1" x14ac:dyDescent="0.4">
      <c r="A23" s="39" t="s">
        <v>45</v>
      </c>
      <c r="B23" s="42"/>
      <c r="C23" s="48">
        <f>SUM(C16:C22)</f>
        <v>256136.35359000028</v>
      </c>
      <c r="D23" s="48">
        <f>SUM(D16:D22)</f>
        <v>590653</v>
      </c>
    </row>
    <row r="24" spans="1:6" ht="14.5" thickTop="1" thickBot="1" x14ac:dyDescent="0.4">
      <c r="A24" s="41" t="s">
        <v>46</v>
      </c>
      <c r="B24" s="42"/>
      <c r="C24" s="48"/>
      <c r="D24" s="48"/>
    </row>
    <row r="25" spans="1:6" ht="14.5" thickTop="1" thickBot="1" x14ac:dyDescent="0.4">
      <c r="A25" s="39" t="s">
        <v>47</v>
      </c>
      <c r="B25" s="42"/>
      <c r="C25" s="48">
        <f>C24+C23+C14</f>
        <v>5124012.5983899999</v>
      </c>
      <c r="D25" s="48">
        <f>D24+D23+D14</f>
        <v>5422225</v>
      </c>
    </row>
    <row r="26" spans="1:6" ht="14" thickTop="1" x14ac:dyDescent="0.35">
      <c r="A26" s="39"/>
      <c r="B26" s="42"/>
      <c r="C26" s="49"/>
      <c r="D26" s="49"/>
    </row>
    <row r="27" spans="1:6" x14ac:dyDescent="0.35">
      <c r="A27" s="39"/>
      <c r="B27" s="42"/>
      <c r="C27" s="49"/>
      <c r="D27" s="49"/>
    </row>
    <row r="28" spans="1:6" x14ac:dyDescent="0.35">
      <c r="A28" s="39" t="s">
        <v>48</v>
      </c>
      <c r="B28" s="42"/>
      <c r="C28" s="43"/>
      <c r="D28" s="43"/>
    </row>
    <row r="29" spans="1:6" x14ac:dyDescent="0.35">
      <c r="A29" s="39" t="s">
        <v>49</v>
      </c>
      <c r="B29" s="42"/>
      <c r="C29" s="43"/>
      <c r="D29" s="43"/>
      <c r="E29" s="50"/>
    </row>
    <row r="30" spans="1:6" x14ac:dyDescent="0.35">
      <c r="A30" s="41" t="s">
        <v>50</v>
      </c>
      <c r="B30" s="42"/>
      <c r="C30" s="43">
        <v>48560</v>
      </c>
      <c r="D30" s="43">
        <v>48560</v>
      </c>
      <c r="E30" s="50"/>
      <c r="F30" s="50"/>
    </row>
    <row r="31" spans="1:6" x14ac:dyDescent="0.35">
      <c r="A31" s="41" t="s">
        <v>51</v>
      </c>
      <c r="B31" s="42"/>
      <c r="C31" s="43">
        <v>0</v>
      </c>
      <c r="D31" s="43">
        <v>0</v>
      </c>
      <c r="E31" s="50"/>
      <c r="F31" s="50"/>
    </row>
    <row r="32" spans="1:6" x14ac:dyDescent="0.35">
      <c r="A32" s="41" t="s">
        <v>52</v>
      </c>
      <c r="B32" s="42"/>
      <c r="C32" s="10">
        <v>-2714851.4806980682</v>
      </c>
      <c r="D32" s="10">
        <v>-2022508</v>
      </c>
      <c r="E32" s="50"/>
      <c r="F32" s="44"/>
    </row>
    <row r="33" spans="1:6" ht="27" x14ac:dyDescent="0.35">
      <c r="A33" s="39" t="s">
        <v>53</v>
      </c>
      <c r="B33" s="42"/>
      <c r="C33" s="51">
        <f>SUM(C30:C32)</f>
        <v>-2666291.4806980682</v>
      </c>
      <c r="D33" s="51">
        <f>SUM(D30:D32)</f>
        <v>-1973948</v>
      </c>
      <c r="E33" s="50"/>
      <c r="F33" s="44"/>
    </row>
    <row r="34" spans="1:6" x14ac:dyDescent="0.35">
      <c r="A34" s="41" t="s">
        <v>23</v>
      </c>
      <c r="B34" s="42"/>
      <c r="C34" s="10">
        <v>-1870.6075983699998</v>
      </c>
      <c r="D34" s="10">
        <v>-847</v>
      </c>
      <c r="E34" s="50"/>
      <c r="F34" s="44"/>
    </row>
    <row r="35" spans="1:6" x14ac:dyDescent="0.35">
      <c r="A35" s="39" t="s">
        <v>54</v>
      </c>
      <c r="B35" s="42"/>
      <c r="C35" s="52">
        <f>SUM(C33:C34)</f>
        <v>-2668162.0882964381</v>
      </c>
      <c r="D35" s="52">
        <f>SUM(D33:D34)</f>
        <v>-1974795</v>
      </c>
      <c r="F35" s="44"/>
    </row>
    <row r="36" spans="1:6" x14ac:dyDescent="0.35">
      <c r="A36" s="39" t="s">
        <v>55</v>
      </c>
      <c r="B36" s="42"/>
      <c r="C36" s="43"/>
      <c r="D36" s="43"/>
    </row>
    <row r="37" spans="1:6" x14ac:dyDescent="0.35">
      <c r="A37" s="41" t="s">
        <v>56</v>
      </c>
      <c r="B37" s="8"/>
      <c r="C37" s="43">
        <v>6074794.093786438</v>
      </c>
      <c r="D37" s="53">
        <v>5146920</v>
      </c>
      <c r="E37" s="32"/>
      <c r="F37" s="33"/>
    </row>
    <row r="38" spans="1:6" x14ac:dyDescent="0.35">
      <c r="A38" s="54" t="s">
        <v>57</v>
      </c>
      <c r="B38" s="8"/>
      <c r="C38" s="43">
        <v>24400.380894398793</v>
      </c>
      <c r="D38" s="53">
        <v>22413</v>
      </c>
      <c r="E38" s="32"/>
      <c r="F38" s="33"/>
    </row>
    <row r="39" spans="1:6" x14ac:dyDescent="0.35">
      <c r="A39" s="41" t="s">
        <v>58</v>
      </c>
      <c r="B39" s="42"/>
      <c r="C39" s="45">
        <v>228392.33868000004</v>
      </c>
      <c r="D39" s="55">
        <v>0</v>
      </c>
    </row>
    <row r="40" spans="1:6" ht="14" thickBot="1" x14ac:dyDescent="0.4">
      <c r="A40" s="39" t="s">
        <v>59</v>
      </c>
      <c r="B40" s="42"/>
      <c r="C40" s="56">
        <f>SUM(C37:C39)</f>
        <v>6327586.8133608373</v>
      </c>
      <c r="D40" s="56">
        <f>SUM(D37:D39)</f>
        <v>5169333</v>
      </c>
    </row>
    <row r="41" spans="1:6" ht="14" thickTop="1" x14ac:dyDescent="0.35">
      <c r="A41" s="39" t="s">
        <v>60</v>
      </c>
      <c r="B41" s="42"/>
      <c r="C41" s="47"/>
      <c r="D41" s="47"/>
    </row>
    <row r="42" spans="1:6" x14ac:dyDescent="0.35">
      <c r="A42" s="41" t="s">
        <v>61</v>
      </c>
      <c r="B42" s="42"/>
      <c r="C42" s="43">
        <v>1359404.9008500001</v>
      </c>
      <c r="D42" s="47">
        <v>1160123</v>
      </c>
    </row>
    <row r="43" spans="1:6" x14ac:dyDescent="0.35">
      <c r="A43" s="41" t="s">
        <v>62</v>
      </c>
      <c r="B43" s="42"/>
      <c r="C43" s="43">
        <v>248</v>
      </c>
      <c r="D43" s="47">
        <v>248</v>
      </c>
    </row>
    <row r="44" spans="1:6" x14ac:dyDescent="0.35">
      <c r="A44" s="41" t="s">
        <v>56</v>
      </c>
      <c r="B44" s="8"/>
      <c r="C44" s="43">
        <v>4.7000000020489094E-4</v>
      </c>
      <c r="D44" s="47">
        <v>965746</v>
      </c>
    </row>
    <row r="45" spans="1:6" x14ac:dyDescent="0.35">
      <c r="A45" s="41" t="s">
        <v>63</v>
      </c>
      <c r="B45" s="8"/>
      <c r="C45" s="43">
        <v>63621</v>
      </c>
      <c r="D45" s="53">
        <v>63621</v>
      </c>
    </row>
    <row r="46" spans="1:6" x14ac:dyDescent="0.35">
      <c r="A46" s="41" t="s">
        <v>57</v>
      </c>
      <c r="B46" s="8"/>
      <c r="C46" s="45">
        <v>41313.972005601201</v>
      </c>
      <c r="D46" s="45">
        <v>37949</v>
      </c>
    </row>
    <row r="47" spans="1:6" ht="14" thickBot="1" x14ac:dyDescent="0.4">
      <c r="A47" s="39" t="s">
        <v>64</v>
      </c>
      <c r="B47" s="42"/>
      <c r="C47" s="48">
        <f>SUM(C42:C46)</f>
        <v>1464587.8733256015</v>
      </c>
      <c r="D47" s="48">
        <f>SUM(D42:D46)</f>
        <v>2227687</v>
      </c>
    </row>
    <row r="48" spans="1:6" ht="14.5" thickTop="1" thickBot="1" x14ac:dyDescent="0.4">
      <c r="A48" s="39" t="s">
        <v>65</v>
      </c>
      <c r="B48" s="42"/>
      <c r="C48" s="48">
        <f>C40+C47</f>
        <v>7792174.6866864385</v>
      </c>
      <c r="D48" s="48">
        <f>D40+D47</f>
        <v>7397020</v>
      </c>
    </row>
    <row r="49" spans="1:4" ht="14.5" thickTop="1" thickBot="1" x14ac:dyDescent="0.4">
      <c r="A49" s="39" t="s">
        <v>66</v>
      </c>
      <c r="B49" s="42"/>
      <c r="C49" s="48">
        <f>C48+C35</f>
        <v>5124012.5983899999</v>
      </c>
      <c r="D49" s="48">
        <f>D48+D35</f>
        <v>5422225</v>
      </c>
    </row>
    <row r="50" spans="1:4" ht="14" thickTop="1" x14ac:dyDescent="0.35">
      <c r="C50" s="57">
        <f>C25-C49</f>
        <v>0</v>
      </c>
      <c r="D50" s="57">
        <v>-2.8999987989664078E-4</v>
      </c>
    </row>
    <row r="51" spans="1:4" x14ac:dyDescent="0.35">
      <c r="A51" s="4" t="s">
        <v>67</v>
      </c>
      <c r="C51" s="58">
        <f>(C35-C7)/32000</f>
        <v>-83.385403351763685</v>
      </c>
      <c r="D51" s="58">
        <f>(D35-D7)/32000</f>
        <v>-61.718000000000004</v>
      </c>
    </row>
    <row r="52" spans="1:4" x14ac:dyDescent="0.35">
      <c r="C52" s="43"/>
      <c r="D52" s="43"/>
    </row>
    <row r="53" spans="1:4" x14ac:dyDescent="0.35">
      <c r="C53" s="59"/>
      <c r="D53" s="59"/>
    </row>
    <row r="54" spans="1:4" x14ac:dyDescent="0.35">
      <c r="C54" s="31"/>
    </row>
    <row r="55" spans="1:4" x14ac:dyDescent="0.35">
      <c r="D55" s="32"/>
    </row>
    <row r="56" spans="1:4" x14ac:dyDescent="0.35">
      <c r="D56" s="32"/>
    </row>
    <row r="57" spans="1:4" x14ac:dyDescent="0.35">
      <c r="D57" s="3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opLeftCell="A13" workbookViewId="0">
      <selection sqref="A1:D41"/>
    </sheetView>
  </sheetViews>
  <sheetFormatPr defaultColWidth="9.08984375" defaultRowHeight="13.5" x14ac:dyDescent="0.35"/>
  <cols>
    <col min="1" max="1" width="56.6328125" style="4" customWidth="1"/>
    <col min="2" max="2" width="12.36328125" style="4" customWidth="1"/>
    <col min="3" max="4" width="16.6328125" style="32" customWidth="1"/>
    <col min="5" max="16384" width="9.08984375" style="4"/>
  </cols>
  <sheetData>
    <row r="1" spans="1:4" x14ac:dyDescent="0.35">
      <c r="A1" s="1" t="s">
        <v>0</v>
      </c>
      <c r="B1" s="61" t="s">
        <v>68</v>
      </c>
      <c r="C1" s="3">
        <f>[1]PL!C1</f>
        <v>2019</v>
      </c>
      <c r="D1" s="3">
        <f>[1]PL!D1</f>
        <v>2018</v>
      </c>
    </row>
    <row r="2" spans="1:4" x14ac:dyDescent="0.35">
      <c r="A2" s="1"/>
      <c r="B2" s="61"/>
      <c r="C2" s="62"/>
      <c r="D2" s="62"/>
    </row>
    <row r="3" spans="1:4" x14ac:dyDescent="0.35">
      <c r="A3" s="1" t="s">
        <v>69</v>
      </c>
      <c r="B3" s="26"/>
      <c r="C3" s="63"/>
      <c r="D3" s="63"/>
    </row>
    <row r="4" spans="1:4" x14ac:dyDescent="0.35">
      <c r="A4" s="28" t="s">
        <v>70</v>
      </c>
      <c r="B4" s="26"/>
      <c r="C4" s="27">
        <v>1440473.5132599999</v>
      </c>
      <c r="D4" s="27">
        <v>1378996</v>
      </c>
    </row>
    <row r="5" spans="1:4" x14ac:dyDescent="0.35">
      <c r="A5" s="28" t="s">
        <v>71</v>
      </c>
      <c r="B5" s="26"/>
      <c r="C5" s="27"/>
      <c r="D5" s="27"/>
    </row>
    <row r="6" spans="1:4" x14ac:dyDescent="0.35">
      <c r="A6" s="28" t="s">
        <v>72</v>
      </c>
      <c r="B6" s="26"/>
      <c r="C6" s="27"/>
      <c r="D6" s="27"/>
    </row>
    <row r="7" spans="1:4" x14ac:dyDescent="0.35">
      <c r="A7" s="28" t="s">
        <v>73</v>
      </c>
      <c r="B7" s="26"/>
      <c r="C7" s="27"/>
      <c r="D7" s="27"/>
    </row>
    <row r="8" spans="1:4" x14ac:dyDescent="0.35">
      <c r="A8" s="28" t="s">
        <v>74</v>
      </c>
      <c r="B8" s="26"/>
      <c r="C8" s="64">
        <f>-323375.8</f>
        <v>-323375.8</v>
      </c>
      <c r="D8" s="27">
        <v>-174597</v>
      </c>
    </row>
    <row r="9" spans="1:4" x14ac:dyDescent="0.35">
      <c r="A9" s="28" t="s">
        <v>75</v>
      </c>
      <c r="B9" s="26"/>
      <c r="C9" s="27">
        <v>-264033.56270999997</v>
      </c>
      <c r="D9" s="27">
        <v>-410056</v>
      </c>
    </row>
    <row r="10" spans="1:4" x14ac:dyDescent="0.35">
      <c r="A10" s="28" t="s">
        <v>76</v>
      </c>
      <c r="B10" s="26"/>
      <c r="C10" s="65">
        <v>-645271.62740999996</v>
      </c>
      <c r="D10" s="65">
        <v>-649647</v>
      </c>
    </row>
    <row r="11" spans="1:4" x14ac:dyDescent="0.35">
      <c r="A11" s="28" t="s">
        <v>77</v>
      </c>
      <c r="B11" s="26"/>
      <c r="C11" s="65">
        <v>-76236.338189999995</v>
      </c>
      <c r="D11" s="65">
        <v>-157546</v>
      </c>
    </row>
    <row r="12" spans="1:4" x14ac:dyDescent="0.35">
      <c r="A12" s="28" t="s">
        <v>78</v>
      </c>
      <c r="B12" s="26"/>
      <c r="C12" s="27"/>
      <c r="D12" s="27"/>
    </row>
    <row r="13" spans="1:4" x14ac:dyDescent="0.35">
      <c r="A13" s="28" t="s">
        <v>79</v>
      </c>
      <c r="B13" s="26"/>
      <c r="C13" s="27">
        <v>-5662.8229999999994</v>
      </c>
      <c r="D13" s="27">
        <v>24078</v>
      </c>
    </row>
    <row r="14" spans="1:4" ht="14" thickBot="1" x14ac:dyDescent="0.4">
      <c r="A14" s="28"/>
      <c r="B14" s="26"/>
      <c r="C14" s="66"/>
      <c r="D14" s="66"/>
    </row>
    <row r="15" spans="1:4" ht="27.5" thickBot="1" x14ac:dyDescent="0.4">
      <c r="A15" s="1" t="s">
        <v>80</v>
      </c>
      <c r="B15" s="26"/>
      <c r="C15" s="67">
        <f>SUM(C4:C14)</f>
        <v>125893.36194999996</v>
      </c>
      <c r="D15" s="67">
        <f>SUM(D4:D14)</f>
        <v>11228</v>
      </c>
    </row>
    <row r="16" spans="1:4" x14ac:dyDescent="0.35">
      <c r="A16" s="28"/>
      <c r="B16" s="26"/>
      <c r="C16" s="27"/>
      <c r="D16" s="27"/>
    </row>
    <row r="17" spans="1:4" x14ac:dyDescent="0.35">
      <c r="A17" s="1" t="s">
        <v>81</v>
      </c>
      <c r="B17" s="26"/>
      <c r="C17" s="65"/>
      <c r="D17" s="65"/>
    </row>
    <row r="18" spans="1:4" x14ac:dyDescent="0.35">
      <c r="A18" s="28" t="s">
        <v>82</v>
      </c>
      <c r="B18" s="26"/>
      <c r="C18" s="27"/>
      <c r="D18" s="27"/>
    </row>
    <row r="19" spans="1:4" x14ac:dyDescent="0.35">
      <c r="A19" s="28" t="s">
        <v>83</v>
      </c>
      <c r="B19" s="26"/>
      <c r="C19" s="27"/>
      <c r="D19" s="27">
        <v>59191</v>
      </c>
    </row>
    <row r="20" spans="1:4" x14ac:dyDescent="0.35">
      <c r="A20" s="28" t="s">
        <v>84</v>
      </c>
      <c r="B20" s="26"/>
      <c r="C20" s="27">
        <v>83065.713000000003</v>
      </c>
      <c r="D20" s="27">
        <v>-62834</v>
      </c>
    </row>
    <row r="21" spans="1:4" x14ac:dyDescent="0.35">
      <c r="A21" s="28" t="s">
        <v>103</v>
      </c>
      <c r="B21" s="26"/>
      <c r="C21" s="27">
        <v>2583</v>
      </c>
      <c r="D21" s="27">
        <v>-9242</v>
      </c>
    </row>
    <row r="22" spans="1:4" x14ac:dyDescent="0.35">
      <c r="A22" s="28" t="s">
        <v>85</v>
      </c>
      <c r="B22" s="26"/>
      <c r="C22" s="27"/>
      <c r="D22" s="27"/>
    </row>
    <row r="23" spans="1:4" x14ac:dyDescent="0.35">
      <c r="A23" s="28" t="s">
        <v>86</v>
      </c>
      <c r="B23" s="26"/>
      <c r="C23" s="27"/>
      <c r="D23" s="27"/>
    </row>
    <row r="24" spans="1:4" x14ac:dyDescent="0.35">
      <c r="A24" s="28" t="s">
        <v>87</v>
      </c>
      <c r="B24" s="26"/>
      <c r="C24" s="27"/>
      <c r="D24" s="27"/>
    </row>
    <row r="25" spans="1:4" x14ac:dyDescent="0.35">
      <c r="A25" s="28" t="s">
        <v>88</v>
      </c>
      <c r="B25" s="26"/>
      <c r="C25" s="27"/>
      <c r="D25" s="27"/>
    </row>
    <row r="26" spans="1:4" x14ac:dyDescent="0.35">
      <c r="A26" s="28" t="s">
        <v>89</v>
      </c>
      <c r="B26" s="26"/>
      <c r="C26" s="27"/>
      <c r="D26" s="27"/>
    </row>
    <row r="27" spans="1:4" ht="14" thickBot="1" x14ac:dyDescent="0.4">
      <c r="A27" s="28" t="s">
        <v>90</v>
      </c>
      <c r="B27" s="26"/>
      <c r="C27" s="27"/>
      <c r="D27" s="27">
        <v>-3300249</v>
      </c>
    </row>
    <row r="28" spans="1:4" ht="27.5" thickBot="1" x14ac:dyDescent="0.4">
      <c r="A28" s="1" t="s">
        <v>91</v>
      </c>
      <c r="B28" s="26"/>
      <c r="C28" s="68">
        <f>SUM(C18:C27)</f>
        <v>85648.713000000003</v>
      </c>
      <c r="D28" s="68">
        <f>SUM(D18:D27)</f>
        <v>-3313134</v>
      </c>
    </row>
    <row r="29" spans="1:4" x14ac:dyDescent="0.35">
      <c r="A29" s="1"/>
      <c r="B29" s="26"/>
      <c r="C29" s="27"/>
      <c r="D29" s="27"/>
    </row>
    <row r="30" spans="1:4" x14ac:dyDescent="0.35">
      <c r="A30" s="1" t="s">
        <v>92</v>
      </c>
      <c r="B30" s="26"/>
      <c r="C30" s="27"/>
      <c r="D30" s="27"/>
    </row>
    <row r="31" spans="1:4" x14ac:dyDescent="0.35">
      <c r="A31" s="28" t="s">
        <v>93</v>
      </c>
      <c r="B31" s="26"/>
      <c r="C31" s="27"/>
      <c r="D31" s="27"/>
    </row>
    <row r="32" spans="1:4" x14ac:dyDescent="0.35">
      <c r="A32" s="28" t="s">
        <v>94</v>
      </c>
      <c r="B32" s="26"/>
      <c r="C32" s="27"/>
      <c r="D32" s="27">
        <v>3362097</v>
      </c>
    </row>
    <row r="33" spans="1:6" x14ac:dyDescent="0.35">
      <c r="A33" s="28" t="s">
        <v>95</v>
      </c>
      <c r="B33" s="26"/>
      <c r="C33" s="27">
        <v>-220940.00318999999</v>
      </c>
      <c r="D33" s="27"/>
    </row>
    <row r="34" spans="1:6" ht="14" thickBot="1" x14ac:dyDescent="0.4">
      <c r="A34" s="28" t="s">
        <v>96</v>
      </c>
      <c r="B34" s="26"/>
      <c r="C34" s="27"/>
      <c r="D34" s="27"/>
    </row>
    <row r="35" spans="1:6" ht="14" hidden="1" thickBot="1" x14ac:dyDescent="0.4">
      <c r="A35" s="28" t="s">
        <v>97</v>
      </c>
      <c r="B35" s="26"/>
      <c r="C35" s="27">
        <v>0</v>
      </c>
      <c r="D35" s="27">
        <v>0</v>
      </c>
    </row>
    <row r="36" spans="1:6" ht="27.5" thickBot="1" x14ac:dyDescent="0.4">
      <c r="A36" s="1" t="s">
        <v>98</v>
      </c>
      <c r="B36" s="26"/>
      <c r="C36" s="68">
        <f>SUM(C31:C35)</f>
        <v>-220940.00318999999</v>
      </c>
      <c r="D36" s="68">
        <f>SUM(D31:D35)</f>
        <v>3362097</v>
      </c>
    </row>
    <row r="37" spans="1:6" x14ac:dyDescent="0.35">
      <c r="A37" s="1"/>
      <c r="B37" s="26"/>
      <c r="C37" s="27"/>
      <c r="D37" s="27"/>
    </row>
    <row r="38" spans="1:6" ht="27" x14ac:dyDescent="0.35">
      <c r="A38" s="1" t="s">
        <v>99</v>
      </c>
      <c r="B38" s="26"/>
      <c r="C38" s="69">
        <f>C15+C28+C36</f>
        <v>-9397.9282400000084</v>
      </c>
      <c r="D38" s="69">
        <f>D15+D28+D36</f>
        <v>60191</v>
      </c>
      <c r="E38" s="50"/>
      <c r="F38" s="50"/>
    </row>
    <row r="39" spans="1:6" x14ac:dyDescent="0.35">
      <c r="A39" s="28" t="s">
        <v>100</v>
      </c>
      <c r="B39" s="26"/>
      <c r="C39" s="27">
        <v>20434</v>
      </c>
      <c r="D39" s="64">
        <v>864</v>
      </c>
    </row>
    <row r="40" spans="1:6" ht="27.5" thickBot="1" x14ac:dyDescent="0.4">
      <c r="A40" s="28" t="s">
        <v>101</v>
      </c>
      <c r="B40" s="26"/>
      <c r="C40" s="66">
        <v>-6960.8908799999999</v>
      </c>
      <c r="D40" s="66">
        <v>-40621</v>
      </c>
    </row>
    <row r="41" spans="1:6" ht="14" thickBot="1" x14ac:dyDescent="0.4">
      <c r="A41" s="1" t="s">
        <v>102</v>
      </c>
      <c r="B41" s="26"/>
      <c r="C41" s="70">
        <f>SUM(C38:C40)</f>
        <v>4075.1808799999917</v>
      </c>
      <c r="D41" s="70">
        <f>SUM(D38:D40)</f>
        <v>20434</v>
      </c>
    </row>
    <row r="42" spans="1:6" ht="14" thickTop="1" x14ac:dyDescent="0.35"/>
    <row r="43" spans="1:6" x14ac:dyDescent="0.35">
      <c r="C43" s="71" t="str">
        <f>IF(C41-'[1]TB for FS'!Y17,"ok","error")</f>
        <v>ok</v>
      </c>
    </row>
    <row r="44" spans="1:6" x14ac:dyDescent="0.35">
      <c r="C44" s="31"/>
    </row>
    <row r="46" spans="1:6" x14ac:dyDescent="0.35">
      <c r="C46" s="3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sqref="A1:H17"/>
    </sheetView>
  </sheetViews>
  <sheetFormatPr defaultColWidth="9.08984375" defaultRowHeight="13.5" x14ac:dyDescent="0.35"/>
  <cols>
    <col min="1" max="1" width="40.90625" style="4" bestFit="1" customWidth="1"/>
    <col min="2" max="2" width="12.36328125" style="4" customWidth="1"/>
    <col min="3" max="6" width="16.6328125" style="32" customWidth="1"/>
    <col min="7" max="7" width="17.26953125" style="32" customWidth="1"/>
    <col min="8" max="8" width="16.6328125" style="32" customWidth="1"/>
    <col min="9" max="9" width="9.81640625" style="4" bestFit="1" customWidth="1"/>
    <col min="10" max="16384" width="9.08984375" style="4"/>
  </cols>
  <sheetData>
    <row r="1" spans="1:10" ht="14" thickBot="1" x14ac:dyDescent="0.4">
      <c r="A1" s="1" t="s">
        <v>0</v>
      </c>
      <c r="B1" s="61"/>
      <c r="C1" s="85" t="s">
        <v>104</v>
      </c>
      <c r="D1" s="85"/>
      <c r="E1" s="85"/>
      <c r="F1" s="85"/>
      <c r="G1" s="72"/>
      <c r="H1" s="72"/>
    </row>
    <row r="2" spans="1:10" ht="41" thickBot="1" x14ac:dyDescent="0.4">
      <c r="A2" s="1"/>
      <c r="B2" s="61" t="s">
        <v>68</v>
      </c>
      <c r="C2" s="73" t="s">
        <v>105</v>
      </c>
      <c r="D2" s="73" t="s">
        <v>51</v>
      </c>
      <c r="E2" s="73" t="s">
        <v>106</v>
      </c>
      <c r="F2" s="73" t="s">
        <v>107</v>
      </c>
      <c r="G2" s="73" t="s">
        <v>108</v>
      </c>
      <c r="H2" s="73" t="s">
        <v>109</v>
      </c>
    </row>
    <row r="3" spans="1:10" x14ac:dyDescent="0.35">
      <c r="A3" s="28"/>
      <c r="B3" s="26"/>
      <c r="C3" s="30"/>
      <c r="D3" s="30"/>
      <c r="E3" s="30"/>
      <c r="F3" s="30"/>
      <c r="G3" s="30"/>
      <c r="H3" s="30"/>
    </row>
    <row r="4" spans="1:10" x14ac:dyDescent="0.35">
      <c r="A4" s="28" t="s">
        <v>110</v>
      </c>
      <c r="B4" s="26"/>
      <c r="C4" s="74">
        <f>-'[1]TB for FS'!Y49</f>
        <v>48560</v>
      </c>
      <c r="D4" s="74"/>
      <c r="E4" s="74">
        <f>[1]SEaudit!D11</f>
        <v>-748340</v>
      </c>
      <c r="F4" s="74">
        <f>SUM(C4:E4)</f>
        <v>-699780</v>
      </c>
      <c r="G4" s="74">
        <f>[1]SEaudit!F11</f>
        <v>-1046</v>
      </c>
      <c r="H4" s="74">
        <f>SUM(F4:G4)</f>
        <v>-700826</v>
      </c>
    </row>
    <row r="5" spans="1:10" x14ac:dyDescent="0.35">
      <c r="A5" s="28" t="s">
        <v>111</v>
      </c>
      <c r="B5" s="26"/>
      <c r="C5" s="75">
        <v>0</v>
      </c>
      <c r="D5" s="75">
        <v>0</v>
      </c>
      <c r="E5" s="75">
        <v>0</v>
      </c>
      <c r="F5" s="75">
        <v>0</v>
      </c>
      <c r="G5" s="75">
        <v>0</v>
      </c>
      <c r="H5" s="75">
        <v>0</v>
      </c>
      <c r="I5" s="76"/>
    </row>
    <row r="6" spans="1:10" ht="27" x14ac:dyDescent="0.35">
      <c r="A6" s="28" t="s">
        <v>112</v>
      </c>
      <c r="B6" s="26"/>
      <c r="C6" s="77">
        <f>SUM(C4:C5)</f>
        <v>48560</v>
      </c>
      <c r="D6" s="77">
        <f>SUM(D4:D5)</f>
        <v>0</v>
      </c>
      <c r="E6" s="77">
        <f t="shared" ref="E6:H6" si="0">SUM(E4:E5)</f>
        <v>-748340</v>
      </c>
      <c r="F6" s="77">
        <f t="shared" si="0"/>
        <v>-699780</v>
      </c>
      <c r="G6" s="77">
        <f t="shared" si="0"/>
        <v>-1046</v>
      </c>
      <c r="H6" s="77">
        <f t="shared" si="0"/>
        <v>-700826</v>
      </c>
      <c r="I6" s="76"/>
    </row>
    <row r="7" spans="1:10" x14ac:dyDescent="0.35">
      <c r="A7" s="1" t="s">
        <v>113</v>
      </c>
      <c r="B7" s="26"/>
      <c r="C7" s="75"/>
      <c r="D7" s="75"/>
      <c r="E7" s="75"/>
      <c r="F7" s="75"/>
      <c r="G7" s="75"/>
      <c r="H7" s="75"/>
      <c r="I7" s="76"/>
    </row>
    <row r="8" spans="1:10" x14ac:dyDescent="0.35">
      <c r="A8" s="28" t="s">
        <v>114</v>
      </c>
      <c r="B8" s="26"/>
      <c r="C8" s="75">
        <v>0</v>
      </c>
      <c r="D8" s="75">
        <f>-D6</f>
        <v>0</v>
      </c>
      <c r="E8" s="75">
        <v>0</v>
      </c>
      <c r="F8" s="75">
        <f>SUM(C8:E8)</f>
        <v>0</v>
      </c>
      <c r="G8" s="75">
        <v>0</v>
      </c>
      <c r="H8" s="75">
        <f>SUM(F8:G8)</f>
        <v>0</v>
      </c>
      <c r="I8" s="76"/>
    </row>
    <row r="9" spans="1:10" x14ac:dyDescent="0.35">
      <c r="A9" s="28"/>
      <c r="B9" s="26"/>
      <c r="C9" s="75"/>
      <c r="D9" s="75"/>
      <c r="E9" s="75"/>
      <c r="F9" s="75"/>
      <c r="G9" s="75"/>
      <c r="H9" s="75">
        <f>SUM(F9:G9)</f>
        <v>0</v>
      </c>
      <c r="I9" s="76"/>
    </row>
    <row r="10" spans="1:10" x14ac:dyDescent="0.35">
      <c r="A10" s="28" t="s">
        <v>115</v>
      </c>
      <c r="B10" s="26"/>
      <c r="C10" s="75">
        <v>0</v>
      </c>
      <c r="D10" s="75">
        <v>0</v>
      </c>
      <c r="E10" s="75">
        <f>[1]SEaudit!D12</f>
        <v>-1274168</v>
      </c>
      <c r="F10" s="75">
        <f>E10</f>
        <v>-1274168</v>
      </c>
      <c r="G10" s="75"/>
      <c r="H10" s="75">
        <f>F10+G10</f>
        <v>-1274168</v>
      </c>
      <c r="I10" s="76"/>
    </row>
    <row r="11" spans="1:10" x14ac:dyDescent="0.35">
      <c r="A11" s="1" t="s">
        <v>116</v>
      </c>
      <c r="B11" s="26"/>
      <c r="C11" s="78">
        <f t="shared" ref="C11:F11" si="1">SUM(C8:C10)</f>
        <v>0</v>
      </c>
      <c r="D11" s="78">
        <f t="shared" si="1"/>
        <v>0</v>
      </c>
      <c r="E11" s="78">
        <f t="shared" si="1"/>
        <v>-1274168</v>
      </c>
      <c r="F11" s="78">
        <f t="shared" si="1"/>
        <v>-1274168</v>
      </c>
      <c r="G11" s="78">
        <v>199</v>
      </c>
      <c r="H11" s="78">
        <f>SUM(F11:G11)</f>
        <v>-1273969</v>
      </c>
      <c r="I11" s="76"/>
    </row>
    <row r="12" spans="1:10" x14ac:dyDescent="0.35">
      <c r="A12" s="1" t="s">
        <v>117</v>
      </c>
      <c r="B12" s="26"/>
      <c r="C12" s="79">
        <f t="shared" ref="C12:H12" si="2">C6+C11</f>
        <v>48560</v>
      </c>
      <c r="D12" s="79">
        <f t="shared" si="2"/>
        <v>0</v>
      </c>
      <c r="E12" s="79">
        <f t="shared" si="2"/>
        <v>-2022508</v>
      </c>
      <c r="F12" s="79">
        <f t="shared" si="2"/>
        <v>-1973948</v>
      </c>
      <c r="G12" s="79">
        <f t="shared" si="2"/>
        <v>-847</v>
      </c>
      <c r="H12" s="79">
        <f t="shared" si="2"/>
        <v>-1974795</v>
      </c>
      <c r="I12" s="80"/>
      <c r="J12" s="33"/>
    </row>
    <row r="13" spans="1:10" x14ac:dyDescent="0.35">
      <c r="C13" s="81"/>
      <c r="D13" s="81"/>
      <c r="E13" s="81"/>
      <c r="F13" s="81"/>
      <c r="G13" s="81"/>
      <c r="H13" s="81"/>
      <c r="I13" s="76"/>
    </row>
    <row r="14" spans="1:10" ht="27" x14ac:dyDescent="0.35">
      <c r="A14" s="1" t="s">
        <v>118</v>
      </c>
      <c r="B14" s="28"/>
      <c r="C14" s="75"/>
      <c r="D14" s="75"/>
      <c r="E14" s="75"/>
      <c r="F14" s="75"/>
      <c r="G14" s="75"/>
      <c r="H14" s="75"/>
      <c r="I14" s="76"/>
    </row>
    <row r="15" spans="1:10" x14ac:dyDescent="0.35">
      <c r="A15" s="28" t="s">
        <v>119</v>
      </c>
      <c r="B15" s="28"/>
      <c r="C15" s="75">
        <v>0</v>
      </c>
      <c r="D15" s="75">
        <v>0</v>
      </c>
      <c r="E15" s="75">
        <f>[1]PL!C24</f>
        <v>-692343.48069806828</v>
      </c>
      <c r="F15" s="75">
        <f>SUM(C15:E15)</f>
        <v>-692343.48069806828</v>
      </c>
      <c r="G15" s="75">
        <f>[1]PL!C25</f>
        <v>-1023.6075983699999</v>
      </c>
      <c r="H15" s="75">
        <f>SUM(F15:G15)</f>
        <v>-693367.08829643833</v>
      </c>
      <c r="I15" s="76"/>
    </row>
    <row r="16" spans="1:10" ht="27" x14ac:dyDescent="0.35">
      <c r="A16" s="1" t="s">
        <v>120</v>
      </c>
      <c r="B16" s="28"/>
      <c r="C16" s="78">
        <f>SUM(C15:C15)</f>
        <v>0</v>
      </c>
      <c r="D16" s="78">
        <f t="shared" ref="D16:H16" si="3">SUM(D15:D15)</f>
        <v>0</v>
      </c>
      <c r="E16" s="78">
        <f t="shared" si="3"/>
        <v>-692343.48069806828</v>
      </c>
      <c r="F16" s="78">
        <f t="shared" si="3"/>
        <v>-692343.48069806828</v>
      </c>
      <c r="G16" s="78">
        <f t="shared" si="3"/>
        <v>-1023.6075983699999</v>
      </c>
      <c r="H16" s="78">
        <f t="shared" si="3"/>
        <v>-693367.08829643833</v>
      </c>
      <c r="I16" s="76"/>
    </row>
    <row r="17" spans="1:10" x14ac:dyDescent="0.35">
      <c r="A17" s="1" t="s">
        <v>121</v>
      </c>
      <c r="B17" s="28"/>
      <c r="C17" s="79">
        <f t="shared" ref="C17:G17" si="4">C12+C16</f>
        <v>48560</v>
      </c>
      <c r="D17" s="79">
        <f t="shared" si="4"/>
        <v>0</v>
      </c>
      <c r="E17" s="79">
        <f t="shared" si="4"/>
        <v>-2714851.4806980682</v>
      </c>
      <c r="F17" s="79">
        <f t="shared" si="4"/>
        <v>-2666291.4806980682</v>
      </c>
      <c r="G17" s="79">
        <f t="shared" si="4"/>
        <v>-1870.6075983699998</v>
      </c>
      <c r="H17" s="79">
        <f>H12+H16</f>
        <v>-2668162.0882964386</v>
      </c>
      <c r="I17" s="82"/>
      <c r="J17" s="83"/>
    </row>
    <row r="18" spans="1:10" x14ac:dyDescent="0.35">
      <c r="C18" s="82"/>
      <c r="D18" s="82"/>
      <c r="E18" s="82"/>
      <c r="F18" s="82"/>
      <c r="G18" s="82"/>
      <c r="H18" s="82"/>
    </row>
    <row r="19" spans="1:10" x14ac:dyDescent="0.35">
      <c r="C19" s="82"/>
      <c r="D19" s="82"/>
      <c r="E19" s="60"/>
      <c r="F19" s="82"/>
      <c r="G19" s="82"/>
      <c r="I19" s="76"/>
    </row>
    <row r="20" spans="1:10" x14ac:dyDescent="0.35">
      <c r="C20" s="82"/>
      <c r="D20" s="82"/>
      <c r="E20" s="60"/>
      <c r="F20" s="82"/>
      <c r="G20" s="82"/>
      <c r="I20" s="76"/>
    </row>
    <row r="21" spans="1:10" x14ac:dyDescent="0.35">
      <c r="C21" s="82"/>
      <c r="D21" s="82"/>
      <c r="E21" s="82"/>
      <c r="F21" s="82"/>
      <c r="G21" s="82"/>
      <c r="H21" s="82"/>
      <c r="I21" s="76"/>
    </row>
    <row r="22" spans="1:10" x14ac:dyDescent="0.35">
      <c r="C22" s="82"/>
      <c r="D22" s="82"/>
      <c r="E22" s="82"/>
      <c r="F22" s="82"/>
      <c r="G22" s="82"/>
      <c r="H22" s="82"/>
      <c r="I22" s="76"/>
    </row>
    <row r="23" spans="1:10" x14ac:dyDescent="0.35">
      <c r="C23" s="82"/>
      <c r="D23" s="82"/>
      <c r="E23" s="82"/>
      <c r="F23" s="82"/>
      <c r="G23" s="82"/>
      <c r="H23" s="82"/>
      <c r="I23" s="76"/>
    </row>
    <row r="24" spans="1:10" x14ac:dyDescent="0.35">
      <c r="C24" s="82"/>
      <c r="D24" s="82"/>
      <c r="E24" s="82"/>
      <c r="F24" s="82"/>
      <c r="G24" s="82"/>
      <c r="H24" s="82"/>
      <c r="I24" s="76"/>
    </row>
    <row r="25" spans="1:10" x14ac:dyDescent="0.35">
      <c r="C25" s="84"/>
      <c r="D25" s="84"/>
      <c r="E25" s="84"/>
      <c r="F25" s="84"/>
      <c r="G25" s="84"/>
      <c r="H25" s="84"/>
    </row>
  </sheetData>
  <mergeCells count="1">
    <mergeCell ref="C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FL</vt:lpstr>
      <vt:lpstr>BS</vt:lpstr>
      <vt:lpstr>СF</vt:lpstr>
      <vt:lpstr>SE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Игорь</cp:lastModifiedBy>
  <dcterms:created xsi:type="dcterms:W3CDTF">2020-06-29T04:42:09Z</dcterms:created>
  <dcterms:modified xsi:type="dcterms:W3CDTF">2020-06-29T07:28:49Z</dcterms:modified>
</cp:coreProperties>
</file>