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Работа\ЗОЛОТО\КАСЕгодовой 2024\отчеты на публикацию\"/>
    </mc:Choice>
  </mc:AlternateContent>
  <bookViews>
    <workbookView xWindow="0" yWindow="0" windowWidth="24000" windowHeight="8730" activeTab="1"/>
  </bookViews>
  <sheets>
    <sheet name="PL" sheetId="2" r:id="rId1"/>
    <sheet name="BS" sheetId="1" r:id="rId2"/>
    <sheet name="СF" sheetId="3" r:id="rId3"/>
    <sheet name="SE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52" i="1"/>
  <c r="G19" i="4" l="1"/>
  <c r="F19" i="4"/>
  <c r="H19" i="4"/>
  <c r="E19" i="4"/>
  <c r="E17" i="4"/>
  <c r="C19" i="4"/>
  <c r="C35" i="1"/>
  <c r="C36" i="1"/>
  <c r="D42" i="3"/>
  <c r="D16" i="3"/>
  <c r="D36" i="3"/>
  <c r="D50" i="1" l="1"/>
  <c r="D30" i="2" l="1"/>
  <c r="D41" i="1"/>
  <c r="C41" i="1"/>
  <c r="C36" i="3" l="1"/>
  <c r="C28" i="3"/>
  <c r="C16" i="3"/>
  <c r="C39" i="3" l="1"/>
  <c r="D27" i="2"/>
  <c r="D7" i="2"/>
  <c r="D11" i="2" s="1"/>
  <c r="D14" i="2" s="1"/>
  <c r="D16" i="2" s="1"/>
  <c r="D23" i="2" s="1"/>
  <c r="D48" i="1"/>
  <c r="D49" i="1" s="1"/>
  <c r="D36" i="1"/>
  <c r="D52" i="1" s="1"/>
  <c r="D24" i="1"/>
  <c r="D15" i="1"/>
  <c r="D26" i="1" l="1"/>
  <c r="G17" i="4"/>
  <c r="G18" i="4" s="1"/>
  <c r="D18" i="4"/>
  <c r="C18" i="4"/>
  <c r="D19" i="4"/>
  <c r="D31" i="2" l="1"/>
  <c r="C21" i="2"/>
  <c r="D51" i="1"/>
  <c r="C48" i="1"/>
  <c r="A14" i="1"/>
  <c r="A13" i="1"/>
  <c r="A10" i="1"/>
  <c r="C7" i="2" l="1"/>
  <c r="C11" i="2" s="1"/>
  <c r="C14" i="2" s="1"/>
  <c r="C16" i="2" s="1"/>
  <c r="C38" i="3"/>
  <c r="C42" i="3" s="1"/>
  <c r="C23" i="1" s="1"/>
  <c r="C24" i="1" s="1"/>
  <c r="C49" i="1"/>
  <c r="C15" i="1"/>
  <c r="C26" i="1" l="1"/>
  <c r="C23" i="2"/>
  <c r="C33" i="1" s="1"/>
  <c r="F17" i="4" l="1"/>
  <c r="C27" i="2"/>
  <c r="C34" i="1"/>
  <c r="C30" i="2"/>
  <c r="C31" i="2" s="1"/>
  <c r="E18" i="4" l="1"/>
  <c r="C50" i="1"/>
  <c r="C51" i="1" s="1"/>
  <c r="F18" i="4"/>
  <c r="H17" i="4"/>
  <c r="H18" i="4" s="1"/>
</calcChain>
</file>

<file path=xl/sharedStrings.xml><?xml version="1.0" encoding="utf-8"?>
<sst xmlns="http://schemas.openxmlformats.org/spreadsheetml/2006/main" count="150" uniqueCount="138">
  <si>
    <t>тыс. тенге</t>
  </si>
  <si>
    <t xml:space="preserve">Прим. 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</si>
  <si>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</si>
  <si>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</si>
  <si>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</si>
  <si>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</si>
  <si>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</si>
  <si>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</si>
  <si>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</si>
  <si>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</si>
  <si>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</si>
  <si>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</si>
  <si>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</si>
  <si>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</si>
  <si>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</si>
  <si>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</si>
  <si>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</si>
  <si>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</si>
  <si>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</si>
  <si>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</si>
  <si>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</si>
  <si>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</si>
  <si>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</si>
  <si>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</si>
  <si>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</si>
  <si>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</si>
  <si>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</si>
  <si>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Неконтрольные доли участия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</si>
  <si>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</si>
  <si>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</si>
  <si>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</si>
  <si>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</si>
  <si>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</si>
  <si>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</si>
  <si>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</si>
  <si>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</si>
  <si>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</si>
  <si>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</si>
  <si>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</si>
  <si>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</si>
  <si>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</si>
  <si>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Прим.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</si>
  <si>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</si>
  <si>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</si>
  <si>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</si>
  <si>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</si>
  <si>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</si>
  <si>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</si>
  <si>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</si>
  <si>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</si>
  <si>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</si>
  <si>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</si>
  <si>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</si>
  <si>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</si>
  <si>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</si>
  <si>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</si>
  <si>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</si>
  <si>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</si>
  <si>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</si>
  <si>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</si>
  <si>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</si>
  <si>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</si>
  <si>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</si>
  <si>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</si>
  <si>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</si>
  <si>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</si>
  <si>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</si>
  <si>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>Председатель Правления АО « КМ GOLD»                                         Рахимов А.В.</t>
  </si>
  <si>
    <t>Примечание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</si>
  <si>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</si>
  <si>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</si>
  <si>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</si>
  <si>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</si>
  <si>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</si>
  <si>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</si>
  <si>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</si>
  <si>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</si>
  <si>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</si>
  <si>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</si>
  <si>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</si>
  <si>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</si>
  <si>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</si>
  <si>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</si>
  <si>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</si>
  <si>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</si>
  <si>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</si>
  <si>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</si>
  <si>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Размещение денежных вкладов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</si>
  <si>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</si>
  <si>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</si>
  <si>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</si>
  <si>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</si>
  <si>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</si>
  <si>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</si>
  <si>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</si>
  <si>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</si>
  <si>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</si>
  <si>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</si>
  <si>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</si>
  <si>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</si>
  <si>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</si>
  <si>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</si>
  <si>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>тыс. тенге (неаудированная)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</si>
  <si>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</si>
  <si>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</si>
  <si>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</si>
  <si>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</si>
  <si>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</si>
  <si>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</si>
  <si>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Влияние изменений учетной политики</t>
  </si>
  <si>
    <r>
      <t>Общий совокупный доход</t>
    </r>
    <r>
      <rPr>
        <sz val="10"/>
        <color theme="1"/>
        <rFont val="Trebuchet MS"/>
        <family val="2"/>
        <charset val="204"/>
      </rPr>
      <t xml:space="preserve"> </t>
    </r>
  </si>
  <si>
    <t>Дисконт по займу от собственника</t>
  </si>
  <si>
    <t>Операции с собственниками всего (суммма строк с 710 по 718)</t>
  </si>
  <si>
    <t>Общий совокупный доход за отчетный период</t>
  </si>
  <si>
    <t>тыс. тенге ( неаудированная)</t>
  </si>
  <si>
    <t>31 декабря 2023</t>
  </si>
  <si>
    <t>Подписано и разрешено к выпуску от имени руководства Группы 28 мая 2024года.</t>
  </si>
  <si>
    <t xml:space="preserve">Долгосрочная кредиторская задолженность </t>
  </si>
  <si>
    <t xml:space="preserve">Авансы полученные </t>
  </si>
  <si>
    <t>Главный бухгалтер                                                                      Садыкова  Д.Г.</t>
  </si>
  <si>
    <t>Главный бухгалтер                                                                            Садыкова Д.Г.</t>
  </si>
  <si>
    <t>Приобретение  прочих долгосрочных активов</t>
  </si>
  <si>
    <t>Влияние обесценения</t>
  </si>
  <si>
    <t>Главный бухгалтер                                                                           Садыкова Д.Г.</t>
  </si>
  <si>
    <t>Консолидированная финансовая отчетность АО "KM GOLD": Отчет о финансовых результатах по состояию на 01 января 2025г.</t>
  </si>
  <si>
    <t>Консолидированная  отчетность АО "KM Gold": Отчет о финансовом положении  по состоянию на 01 января 2025г.</t>
  </si>
  <si>
    <t>31 декабря 2024</t>
  </si>
  <si>
    <t>Консолидированная  отчетность АО "KM Gold": Отчет о движении денежных средств  по состоянию на 01  января 2025г.</t>
  </si>
  <si>
    <t>Подписано и разрешено к выпуску от имени руководства Группы 28 мая 2025года.</t>
  </si>
  <si>
    <t>Остаток на 01 января   2025 года</t>
  </si>
  <si>
    <t>Общий совокупный доход / (убыток) за 2024 года</t>
  </si>
  <si>
    <t>Прибыль/(убыток) за  год 2024 года</t>
  </si>
  <si>
    <t>Остаток на 31 декабря 2023 года</t>
  </si>
  <si>
    <t>Общий совокупный доход за 2023 год</t>
  </si>
  <si>
    <t>Прибыль/(убыток) за 2023 год</t>
  </si>
  <si>
    <t>Остаток на 1 января 2023года (пересчитанный)</t>
  </si>
  <si>
    <t>Остаток на 1 января 2023 года</t>
  </si>
  <si>
    <t>Консолидированная финансовая отчётность АО "КМ GOLD": Отчет  об изменениях в капитале . По состоянию на 01   января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</si>
</sst>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-* #,##0\ _₽_-;\-* #,##0\ _₽_-;_-* &quot;-&quot;??\ _₽_-;_-@_-"/>
    <numFmt numFmtId="165" formatCode="_(* #,##0_);_(* \(#,##0\);_(* &quot;-&quot;??_);_(@_)"/>
    <numFmt numFmtId="166" formatCode="_-* #,##0.000000000\ _₽_-;\-* #,##0.000000000\ _₽_-;_-* &quot;-&quot;??\ _₽_-;_-@_-"/>
    <numFmt numFmtId="167" formatCode="_-* #,##0.000000\ _₽_-;\-* #,##0.000000\ _₽_-;_-* &quot;-&quot;??\ _₽_-;_-@_-"/>
    <numFmt numFmtId="168" formatCode="_(* #,##0.00_);_(* \(#,##0.00\);_(* &quot;-&quot;??_);_(@_)"/>
    <numFmt numFmtId="169" formatCode="_-* #,##0.000000000000\ _₽_-;\-* #,##0.000000000000\ _₽_-;_-* &quot;-&quot;??\ _₽_-;_-@_-"/>
    <numFmt numFmtId="170" formatCode="_-* #,##0.0000000\ _₽_-;\-* #,##0.00000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Arial Cyr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sz val="8"/>
      <name val="Trebuchet MS"/>
      <family val="2"/>
      <charset val="204"/>
    </font>
    <font>
      <b/>
      <sz val="10"/>
      <color indexed="8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rgb="FFFF0000"/>
      <name val="Trebuchet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06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4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37" fontId="4" fillId="0" borderId="0" xfId="0" applyNumberFormat="1" applyFont="1"/>
    <xf numFmtId="164" fontId="2" fillId="2" borderId="2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4" fillId="0" borderId="0" xfId="0" applyNumberFormat="1" applyFont="1"/>
    <xf numFmtId="164" fontId="3" fillId="2" borderId="2" xfId="1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5" fontId="5" fillId="2" borderId="0" xfId="0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5" fontId="7" fillId="2" borderId="1" xfId="2" applyNumberFormat="1" applyFont="1" applyFill="1" applyBorder="1" applyAlignment="1">
      <alignment horizontal="right"/>
    </xf>
    <xf numFmtId="38" fontId="4" fillId="0" borderId="0" xfId="0" applyNumberFormat="1" applyFont="1"/>
    <xf numFmtId="165" fontId="8" fillId="2" borderId="4" xfId="2" applyNumberFormat="1" applyFont="1" applyFill="1" applyBorder="1" applyAlignment="1">
      <alignment horizontal="right"/>
    </xf>
    <xf numFmtId="165" fontId="8" fillId="2" borderId="1" xfId="2" applyNumberFormat="1" applyFont="1" applyFill="1" applyBorder="1" applyAlignment="1">
      <alignment horizontal="right"/>
    </xf>
    <xf numFmtId="164" fontId="4" fillId="0" borderId="0" xfId="1" applyNumberFormat="1" applyFont="1"/>
    <xf numFmtId="165" fontId="3" fillId="2" borderId="2" xfId="1" applyNumberFormat="1" applyFont="1" applyFill="1" applyBorder="1" applyAlignment="1">
      <alignment horizontal="right" vertical="center"/>
    </xf>
    <xf numFmtId="167" fontId="7" fillId="2" borderId="0" xfId="1" applyNumberFormat="1" applyFont="1" applyFill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68" fontId="4" fillId="0" borderId="0" xfId="1" applyNumberFormat="1" applyFont="1"/>
    <xf numFmtId="164" fontId="4" fillId="0" borderId="0" xfId="1" applyNumberFormat="1" applyFont="1" applyFill="1"/>
    <xf numFmtId="165" fontId="7" fillId="2" borderId="1" xfId="1" applyNumberFormat="1" applyFont="1" applyFill="1" applyBorder="1" applyAlignment="1">
      <alignment horizontal="right"/>
    </xf>
    <xf numFmtId="165" fontId="8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10" fillId="2" borderId="2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 wrapText="1"/>
    </xf>
    <xf numFmtId="165" fontId="10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165" fontId="8" fillId="2" borderId="2" xfId="1" applyNumberFormat="1" applyFont="1" applyFill="1" applyBorder="1" applyAlignment="1"/>
    <xf numFmtId="165" fontId="8" fillId="2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vertical="center" wrapText="1"/>
    </xf>
    <xf numFmtId="168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0" fontId="4" fillId="0" borderId="0" xfId="0" applyFont="1" applyFill="1"/>
    <xf numFmtId="2" fontId="4" fillId="0" borderId="0" xfId="0" applyNumberFormat="1" applyFont="1"/>
    <xf numFmtId="37" fontId="4" fillId="2" borderId="0" xfId="1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horizontal="right" vertical="center" wrapText="1"/>
    </xf>
    <xf numFmtId="165" fontId="4" fillId="2" borderId="6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Alignment="1">
      <alignment horizontal="right"/>
    </xf>
    <xf numFmtId="165" fontId="2" fillId="2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164" fontId="4" fillId="2" borderId="0" xfId="1" applyNumberFormat="1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37" fontId="4" fillId="2" borderId="0" xfId="1" applyNumberFormat="1" applyFont="1" applyFill="1" applyAlignment="1">
      <alignment vertical="center" wrapText="1"/>
    </xf>
    <xf numFmtId="165" fontId="4" fillId="2" borderId="0" xfId="1" applyNumberFormat="1" applyFont="1" applyFill="1" applyBorder="1" applyAlignment="1">
      <alignment horizontal="right" wrapText="1"/>
    </xf>
    <xf numFmtId="37" fontId="4" fillId="2" borderId="6" xfId="1" applyNumberFormat="1" applyFont="1" applyFill="1" applyBorder="1" applyAlignment="1">
      <alignment horizontal="right" vertical="center" wrapText="1"/>
    </xf>
    <xf numFmtId="37" fontId="4" fillId="2" borderId="6" xfId="1" applyNumberFormat="1" applyFont="1" applyFill="1" applyBorder="1" applyAlignment="1">
      <alignment vertical="center" wrapText="1"/>
    </xf>
    <xf numFmtId="165" fontId="2" fillId="2" borderId="6" xfId="1" applyNumberFormat="1" applyFont="1" applyFill="1" applyBorder="1" applyAlignment="1">
      <alignment horizontal="right" vertical="center" wrapText="1"/>
    </xf>
    <xf numFmtId="37" fontId="4" fillId="2" borderId="0" xfId="1" applyNumberFormat="1" applyFont="1" applyFill="1" applyBorder="1" applyAlignment="1">
      <alignment vertical="center" wrapText="1"/>
    </xf>
    <xf numFmtId="165" fontId="4" fillId="2" borderId="0" xfId="1" applyNumberFormat="1" applyFont="1" applyFill="1" applyAlignment="1">
      <alignment vertical="center" wrapText="1"/>
    </xf>
    <xf numFmtId="37" fontId="2" fillId="2" borderId="7" xfId="1" applyNumberFormat="1" applyFont="1" applyFill="1" applyBorder="1" applyAlignment="1">
      <alignment vertical="center" wrapText="1"/>
    </xf>
    <xf numFmtId="165" fontId="2" fillId="2" borderId="7" xfId="1" applyNumberFormat="1" applyFont="1" applyFill="1" applyBorder="1" applyAlignment="1">
      <alignment horizontal="right" vertical="center" wrapText="1"/>
    </xf>
    <xf numFmtId="165" fontId="2" fillId="2" borderId="3" xfId="1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165" fontId="4" fillId="2" borderId="0" xfId="1" applyNumberFormat="1" applyFont="1" applyFill="1" applyAlignment="1">
      <alignment horizontal="right"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Alignment="1">
      <alignment vertical="center"/>
    </xf>
    <xf numFmtId="168" fontId="4" fillId="2" borderId="0" xfId="1" applyNumberFormat="1" applyFont="1" applyFill="1" applyBorder="1" applyAlignment="1">
      <alignment vertical="center" wrapText="1"/>
    </xf>
    <xf numFmtId="164" fontId="4" fillId="0" borderId="0" xfId="0" applyNumberFormat="1" applyFont="1" applyFill="1"/>
    <xf numFmtId="164" fontId="4" fillId="0" borderId="0" xfId="1" applyNumberFormat="1" applyFont="1" applyFill="1" applyBorder="1"/>
    <xf numFmtId="168" fontId="4" fillId="0" borderId="0" xfId="1" applyNumberFormat="1" applyFont="1" applyFill="1" applyBorder="1"/>
    <xf numFmtId="164" fontId="4" fillId="0" borderId="0" xfId="1" applyNumberFormat="1" applyFont="1" applyBorder="1"/>
    <xf numFmtId="43" fontId="4" fillId="0" borderId="0" xfId="0" applyNumberFormat="1" applyFont="1"/>
    <xf numFmtId="164" fontId="2" fillId="2" borderId="0" xfId="1" applyNumberFormat="1" applyFont="1" applyFill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vertical="center" wrapText="1"/>
    </xf>
    <xf numFmtId="165" fontId="4" fillId="2" borderId="0" xfId="1" applyNumberFormat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4" fillId="2" borderId="0" xfId="1" applyNumberFormat="1" applyFont="1" applyFill="1" applyBorder="1" applyAlignment="1">
      <alignment wrapText="1"/>
    </xf>
    <xf numFmtId="165" fontId="2" fillId="2" borderId="0" xfId="1" applyNumberFormat="1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vertical="center" wrapText="1"/>
    </xf>
    <xf numFmtId="165" fontId="4" fillId="2" borderId="0" xfId="1" applyNumberFormat="1" applyFont="1" applyFill="1" applyBorder="1"/>
    <xf numFmtId="164" fontId="4" fillId="2" borderId="0" xfId="1" applyNumberFormat="1" applyFont="1" applyFill="1" applyBorder="1"/>
    <xf numFmtId="169" fontId="12" fillId="2" borderId="0" xfId="1" applyNumberFormat="1" applyFont="1" applyFill="1"/>
    <xf numFmtId="170" fontId="9" fillId="2" borderId="0" xfId="1" applyNumberFormat="1" applyFont="1" applyFill="1" applyAlignment="1">
      <alignment horizontal="right" vertical="center"/>
    </xf>
    <xf numFmtId="164" fontId="4" fillId="2" borderId="0" xfId="1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center" wrapText="1"/>
    </xf>
    <xf numFmtId="164" fontId="2" fillId="2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FD37"/>
  <sheetViews>
    <sheetView topLeftCell="A16" workbookViewId="0">
      <selection activeCell="C39" sqref="C39"/>
    </sheetView>
  </sheetViews>
  <sheetFormatPr defaultColWidth="9.140625" defaultRowHeight="15" x14ac:dyDescent="0.3"/>
  <cols>
    <col min="1" max="1" width="55.28515625" style="5" customWidth="1"/>
    <col min="2" max="2" width="8.28515625" style="5" customWidth="1"/>
    <col min="3" max="3" width="14" style="31" customWidth="1"/>
    <col min="4" max="4" width="14.28515625" style="31" customWidth="1"/>
    <col min="5" max="5" width="12.42578125" style="5" bestFit="1" customWidth="1"/>
    <col min="6" max="6" width="9.140625" style="5" customWidth="1"/>
    <col min="7" max="16384" width="9.140625" style="5"/>
  </cols>
  <sheetData>
    <row r="1" spans="1:16384" ht="33.75" customHeight="1" x14ac:dyDescent="0.3">
      <c r="A1" s="104" t="s">
        <v>124</v>
      </c>
      <c r="B1" s="104"/>
      <c r="C1" s="104"/>
      <c r="D1" s="10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pans="1:16384" x14ac:dyDescent="0.3">
      <c r="A2" s="62" t="s">
        <v>114</v>
      </c>
      <c r="B2" s="3" t="s">
        <v>41</v>
      </c>
      <c r="C2" s="64">
        <v>2024</v>
      </c>
      <c r="D2" s="64">
        <v>2023</v>
      </c>
      <c r="E2" s="60"/>
    </row>
    <row r="3" spans="1:16384" x14ac:dyDescent="0.3">
      <c r="A3" s="62"/>
      <c r="B3" s="3"/>
      <c r="C3" s="65"/>
      <c r="D3" s="65"/>
      <c r="E3" s="60"/>
    </row>
    <row r="4" spans="1:16384" x14ac:dyDescent="0.3">
      <c r="A4" s="62" t="s">
        <v>42</v>
      </c>
      <c r="B4" s="3"/>
      <c r="C4" s="23"/>
      <c r="D4" s="79"/>
      <c r="E4" s="60"/>
    </row>
    <row r="5" spans="1:16384" x14ac:dyDescent="0.3">
      <c r="A5" s="68" t="s">
        <v>43</v>
      </c>
      <c r="B5" s="12">
        <v>5</v>
      </c>
      <c r="C5" s="81"/>
      <c r="D5" s="81"/>
      <c r="E5" s="60"/>
    </row>
    <row r="6" spans="1:16384" x14ac:dyDescent="0.3">
      <c r="A6" s="68" t="s">
        <v>44</v>
      </c>
      <c r="B6" s="12">
        <v>6</v>
      </c>
      <c r="C6" s="39"/>
      <c r="D6" s="39"/>
      <c r="E6" s="60"/>
    </row>
    <row r="7" spans="1:16384" x14ac:dyDescent="0.3">
      <c r="A7" s="9" t="s">
        <v>45</v>
      </c>
      <c r="B7" s="12"/>
      <c r="C7" s="40">
        <f>SUM(C5:C6)</f>
        <v>0</v>
      </c>
      <c r="D7" s="40">
        <f>SUM(D5:D6)</f>
        <v>0</v>
      </c>
      <c r="E7" s="60"/>
    </row>
    <row r="8" spans="1:16384" x14ac:dyDescent="0.3">
      <c r="A8" s="68" t="s">
        <v>46</v>
      </c>
      <c r="B8" s="12">
        <v>7</v>
      </c>
      <c r="C8" s="41">
        <v>-307154.10236999998</v>
      </c>
      <c r="D8" s="41">
        <v>147463</v>
      </c>
      <c r="E8" s="60"/>
    </row>
    <row r="9" spans="1:16384" x14ac:dyDescent="0.3">
      <c r="A9" s="68" t="s">
        <v>47</v>
      </c>
      <c r="B9" s="12">
        <v>8</v>
      </c>
      <c r="C9" s="41">
        <v>-279029.69177999999</v>
      </c>
      <c r="D9" s="41">
        <v>-201807</v>
      </c>
      <c r="E9" s="60"/>
    </row>
    <row r="10" spans="1:16384" x14ac:dyDescent="0.3">
      <c r="A10" s="68" t="s">
        <v>48</v>
      </c>
      <c r="B10" s="12"/>
      <c r="C10" s="39"/>
      <c r="D10" s="39"/>
      <c r="E10" s="60"/>
    </row>
    <row r="11" spans="1:16384" x14ac:dyDescent="0.3">
      <c r="A11" s="9" t="s">
        <v>49</v>
      </c>
      <c r="B11" s="12"/>
      <c r="C11" s="40">
        <f>SUM(C7:C10)</f>
        <v>-586183.79414999997</v>
      </c>
      <c r="D11" s="40">
        <f>SUM(D7:D10)</f>
        <v>-54344</v>
      </c>
      <c r="E11" s="60"/>
    </row>
    <row r="12" spans="1:16384" x14ac:dyDescent="0.3">
      <c r="A12" s="68" t="s">
        <v>50</v>
      </c>
      <c r="B12" s="12"/>
      <c r="C12" s="41">
        <v>0</v>
      </c>
      <c r="D12" s="41">
        <v>0</v>
      </c>
      <c r="E12" s="60"/>
    </row>
    <row r="13" spans="1:16384" x14ac:dyDescent="0.3">
      <c r="A13" s="68" t="s">
        <v>51</v>
      </c>
      <c r="B13" s="12"/>
      <c r="C13" s="39">
        <v>-159708.88821287674</v>
      </c>
      <c r="D13" s="39">
        <v>-241314</v>
      </c>
      <c r="E13" s="60"/>
    </row>
    <row r="14" spans="1:16384" ht="30" x14ac:dyDescent="0.3">
      <c r="A14" s="62" t="s">
        <v>52</v>
      </c>
      <c r="B14" s="12"/>
      <c r="C14" s="40">
        <f>SUM(C11:C13)</f>
        <v>-745892.68236287672</v>
      </c>
      <c r="D14" s="40">
        <f>SUM(D11:D13)</f>
        <v>-295658</v>
      </c>
      <c r="E14" s="60"/>
    </row>
    <row r="15" spans="1:16384" x14ac:dyDescent="0.3">
      <c r="A15" s="68" t="s">
        <v>53</v>
      </c>
      <c r="B15" s="12"/>
      <c r="C15" s="39">
        <v>0</v>
      </c>
      <c r="D15" s="39">
        <v>0</v>
      </c>
      <c r="E15" s="60"/>
    </row>
    <row r="16" spans="1:16384" ht="30.75" thickBot="1" x14ac:dyDescent="0.35">
      <c r="A16" s="62" t="s">
        <v>54</v>
      </c>
      <c r="B16" s="60"/>
      <c r="C16" s="42">
        <f>SUM(C14:C15)</f>
        <v>-745892.68236287672</v>
      </c>
      <c r="D16" s="42">
        <f>SUM(D14:D15)</f>
        <v>-295658</v>
      </c>
      <c r="E16" s="60"/>
    </row>
    <row r="17" spans="1:5" ht="15.75" thickTop="1" x14ac:dyDescent="0.3">
      <c r="A17" s="62"/>
      <c r="B17" s="60"/>
      <c r="C17" s="43"/>
      <c r="D17" s="81"/>
      <c r="E17" s="60"/>
    </row>
    <row r="18" spans="1:5" x14ac:dyDescent="0.3">
      <c r="A18" s="62" t="s">
        <v>55</v>
      </c>
      <c r="B18" s="60"/>
      <c r="C18" s="40"/>
      <c r="D18" s="81"/>
      <c r="E18" s="60"/>
    </row>
    <row r="19" spans="1:5" x14ac:dyDescent="0.3">
      <c r="A19" s="68" t="s">
        <v>56</v>
      </c>
      <c r="B19" s="60"/>
      <c r="C19" s="41"/>
      <c r="D19" s="81"/>
      <c r="E19" s="60"/>
    </row>
    <row r="20" spans="1:5" x14ac:dyDescent="0.3">
      <c r="A20" s="68" t="s">
        <v>57</v>
      </c>
      <c r="B20" s="60"/>
      <c r="C20" s="39"/>
      <c r="D20" s="81"/>
      <c r="E20" s="60"/>
    </row>
    <row r="21" spans="1:5" ht="30.75" thickBot="1" x14ac:dyDescent="0.35">
      <c r="A21" s="62" t="s">
        <v>58</v>
      </c>
      <c r="B21" s="60"/>
      <c r="C21" s="42">
        <f>SUM(C19:C20)</f>
        <v>0</v>
      </c>
      <c r="D21" s="42">
        <v>0</v>
      </c>
      <c r="E21" s="60"/>
    </row>
    <row r="22" spans="1:5" ht="30.75" thickTop="1" x14ac:dyDescent="0.3">
      <c r="A22" s="68" t="s">
        <v>59</v>
      </c>
      <c r="B22" s="12"/>
      <c r="C22" s="82"/>
      <c r="D22" s="83"/>
      <c r="E22" s="60"/>
    </row>
    <row r="23" spans="1:5" ht="15.75" thickBot="1" x14ac:dyDescent="0.35">
      <c r="A23" s="9" t="s">
        <v>60</v>
      </c>
      <c r="B23" s="12"/>
      <c r="C23" s="44">
        <f>SUM(C16:C22)</f>
        <v>-745892.68236287672</v>
      </c>
      <c r="D23" s="44">
        <f>D16</f>
        <v>-295658</v>
      </c>
      <c r="E23" s="60"/>
    </row>
    <row r="24" spans="1:5" ht="15.75" thickTop="1" x14ac:dyDescent="0.3">
      <c r="A24" s="68" t="s">
        <v>61</v>
      </c>
      <c r="B24" s="12"/>
      <c r="C24" s="84"/>
      <c r="D24" s="81"/>
      <c r="E24" s="60"/>
    </row>
    <row r="25" spans="1:5" x14ac:dyDescent="0.3">
      <c r="A25" s="68" t="s">
        <v>62</v>
      </c>
      <c r="B25" s="12"/>
      <c r="C25" s="41">
        <v>-745796.03720287676</v>
      </c>
      <c r="D25" s="41">
        <v>-295305</v>
      </c>
      <c r="E25" s="60"/>
    </row>
    <row r="26" spans="1:5" x14ac:dyDescent="0.3">
      <c r="A26" s="68" t="s">
        <v>27</v>
      </c>
      <c r="B26" s="12"/>
      <c r="C26" s="39">
        <v>-96.645160000000004</v>
      </c>
      <c r="D26" s="39">
        <v>-353</v>
      </c>
      <c r="E26" s="60"/>
    </row>
    <row r="27" spans="1:5" ht="15.75" thickBot="1" x14ac:dyDescent="0.35">
      <c r="A27" s="80"/>
      <c r="B27" s="45"/>
      <c r="C27" s="46">
        <f>SUM(C25:C26)</f>
        <v>-745892.68236287672</v>
      </c>
      <c r="D27" s="46">
        <f>SUM(D25:D26)</f>
        <v>-295658</v>
      </c>
      <c r="E27" s="60"/>
    </row>
    <row r="28" spans="1:5" ht="15.75" thickTop="1" x14ac:dyDescent="0.3">
      <c r="A28" s="80"/>
      <c r="B28" s="45"/>
      <c r="C28" s="47"/>
      <c r="D28" s="47"/>
      <c r="E28" s="60"/>
    </row>
    <row r="29" spans="1:5" x14ac:dyDescent="0.3">
      <c r="A29" s="62" t="s">
        <v>63</v>
      </c>
      <c r="B29" s="66"/>
      <c r="C29" s="75"/>
      <c r="D29" s="75"/>
      <c r="E29" s="60"/>
    </row>
    <row r="30" spans="1:5" x14ac:dyDescent="0.3">
      <c r="A30" s="68" t="s">
        <v>64</v>
      </c>
      <c r="B30" s="66"/>
      <c r="C30" s="85">
        <f>C25/32000</f>
        <v>-23.306126162589898</v>
      </c>
      <c r="D30" s="85">
        <f>D25/32000</f>
        <v>-9.2282812500000002</v>
      </c>
      <c r="E30" s="60" t="s">
        <v>65</v>
      </c>
    </row>
    <row r="31" spans="1:5" x14ac:dyDescent="0.3">
      <c r="A31" s="68" t="s">
        <v>66</v>
      </c>
      <c r="B31" s="66"/>
      <c r="C31" s="85">
        <f>C30</f>
        <v>-23.306126162589898</v>
      </c>
      <c r="D31" s="85">
        <f>D30</f>
        <v>-9.2282812500000002</v>
      </c>
      <c r="E31" s="60"/>
    </row>
    <row r="32" spans="1:5" x14ac:dyDescent="0.3">
      <c r="A32" s="2"/>
      <c r="B32" s="48"/>
      <c r="C32" s="49"/>
      <c r="D32" s="49"/>
      <c r="E32" s="60"/>
    </row>
    <row r="33" spans="1:5" x14ac:dyDescent="0.3">
      <c r="A33" s="51" t="s">
        <v>128</v>
      </c>
    </row>
    <row r="34" spans="1:5" x14ac:dyDescent="0.3">
      <c r="A34" s="52"/>
      <c r="C34" s="37"/>
      <c r="D34" s="37"/>
    </row>
    <row r="35" spans="1:5" x14ac:dyDescent="0.3">
      <c r="A35" s="52" t="s">
        <v>67</v>
      </c>
      <c r="E35" s="31"/>
    </row>
    <row r="36" spans="1:5" x14ac:dyDescent="0.3">
      <c r="A36" s="52"/>
      <c r="E36" s="50"/>
    </row>
    <row r="37" spans="1:5" x14ac:dyDescent="0.3">
      <c r="A37" s="52" t="s">
        <v>119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2"/>
  <sheetViews>
    <sheetView tabSelected="1" topLeftCell="A35" workbookViewId="0">
      <selection activeCell="C63" sqref="C63"/>
    </sheetView>
  </sheetViews>
  <sheetFormatPr defaultColWidth="24.42578125" defaultRowHeight="15" x14ac:dyDescent="0.3"/>
  <cols>
    <col min="1" max="1" width="60.28515625" style="5" bestFit="1" customWidth="1"/>
    <col min="2" max="2" width="11.42578125" style="5" customWidth="1"/>
    <col min="3" max="3" width="17.28515625" style="31" customWidth="1"/>
    <col min="4" max="4" width="17.28515625" style="38" customWidth="1"/>
    <col min="5" max="16384" width="24.42578125" style="5"/>
  </cols>
  <sheetData>
    <row r="1" spans="1:5" x14ac:dyDescent="0.3">
      <c r="A1" s="1" t="s">
        <v>125</v>
      </c>
      <c r="B1" s="60"/>
      <c r="C1" s="61"/>
      <c r="D1" s="61"/>
    </row>
    <row r="2" spans="1:5" x14ac:dyDescent="0.3">
      <c r="A2" s="62" t="s">
        <v>102</v>
      </c>
      <c r="B2" s="3" t="s">
        <v>1</v>
      </c>
      <c r="C2" s="4" t="s">
        <v>126</v>
      </c>
      <c r="D2" s="4" t="s">
        <v>115</v>
      </c>
    </row>
    <row r="3" spans="1:5" x14ac:dyDescent="0.3">
      <c r="A3" s="6"/>
      <c r="B3" s="7"/>
      <c r="C3" s="8"/>
      <c r="D3" s="8"/>
    </row>
    <row r="4" spans="1:5" x14ac:dyDescent="0.3">
      <c r="A4" s="9" t="s">
        <v>2</v>
      </c>
      <c r="B4" s="6"/>
      <c r="C4" s="6"/>
      <c r="D4" s="6"/>
    </row>
    <row r="5" spans="1:5" x14ac:dyDescent="0.3">
      <c r="A5" s="9" t="s">
        <v>3</v>
      </c>
      <c r="B5" s="6"/>
      <c r="C5" s="10"/>
      <c r="D5" s="10"/>
    </row>
    <row r="6" spans="1:5" x14ac:dyDescent="0.3">
      <c r="A6" s="11" t="s">
        <v>4</v>
      </c>
      <c r="B6" s="12">
        <v>9</v>
      </c>
      <c r="C6" s="13">
        <v>573136.89859999996</v>
      </c>
      <c r="D6" s="17">
        <v>574148.21296999988</v>
      </c>
    </row>
    <row r="7" spans="1:5" x14ac:dyDescent="0.3">
      <c r="A7" s="11" t="s">
        <v>5</v>
      </c>
      <c r="B7" s="12">
        <v>10</v>
      </c>
      <c r="C7" s="13">
        <v>3782923.7678400003</v>
      </c>
      <c r="D7" s="17">
        <v>2373365.8659199998</v>
      </c>
      <c r="E7" s="14"/>
    </row>
    <row r="8" spans="1:5" x14ac:dyDescent="0.3">
      <c r="A8" s="11" t="s">
        <v>6</v>
      </c>
      <c r="B8" s="12">
        <v>11</v>
      </c>
      <c r="C8" s="13">
        <v>282.76372000000003</v>
      </c>
      <c r="D8" s="17">
        <v>282.76372000000003</v>
      </c>
    </row>
    <row r="9" spans="1:5" x14ac:dyDescent="0.3">
      <c r="A9" s="11" t="s">
        <v>7</v>
      </c>
      <c r="B9" s="12"/>
      <c r="C9" s="13">
        <v>0</v>
      </c>
      <c r="D9" s="17">
        <v>0</v>
      </c>
    </row>
    <row r="10" spans="1:5" x14ac:dyDescent="0.3">
      <c r="A10" s="11" t="str">
        <f>'[1]BS from BDO'!B8</f>
        <v>Займы выданные</v>
      </c>
      <c r="B10" s="12"/>
      <c r="C10" s="13"/>
      <c r="D10" s="17"/>
    </row>
    <row r="11" spans="1:5" x14ac:dyDescent="0.3">
      <c r="A11" s="11" t="s">
        <v>8</v>
      </c>
      <c r="B11" s="12"/>
      <c r="C11" s="13">
        <v>0</v>
      </c>
      <c r="D11" s="17">
        <v>0</v>
      </c>
    </row>
    <row r="12" spans="1:5" x14ac:dyDescent="0.3">
      <c r="A12" s="11" t="s">
        <v>7</v>
      </c>
      <c r="B12" s="12"/>
      <c r="C12" s="13">
        <v>0</v>
      </c>
      <c r="D12" s="17">
        <v>0</v>
      </c>
    </row>
    <row r="13" spans="1:5" x14ac:dyDescent="0.3">
      <c r="A13" s="11" t="str">
        <f>'[1]BS from BDO'!B10</f>
        <v>Денежные средства ограниченные в использовании</v>
      </c>
      <c r="B13" s="12">
        <v>16</v>
      </c>
      <c r="C13" s="13">
        <v>11798.741690000003</v>
      </c>
      <c r="D13" s="17">
        <v>12487.132470000002</v>
      </c>
    </row>
    <row r="14" spans="1:5" x14ac:dyDescent="0.3">
      <c r="A14" s="11" t="str">
        <f>'[1]BS from BDO'!B11</f>
        <v>Авансы выданные и прочие долгосрочные активы</v>
      </c>
      <c r="B14" s="12">
        <v>15</v>
      </c>
      <c r="C14" s="13">
        <v>365588</v>
      </c>
      <c r="D14" s="17">
        <v>365588</v>
      </c>
      <c r="E14" s="53"/>
    </row>
    <row r="15" spans="1:5" ht="15.75" thickBot="1" x14ac:dyDescent="0.35">
      <c r="A15" s="9" t="s">
        <v>9</v>
      </c>
      <c r="B15" s="12"/>
      <c r="C15" s="15">
        <f>SUM(C6:C14)</f>
        <v>4733730.1718500005</v>
      </c>
      <c r="D15" s="15">
        <f>SUM(D6:D14)</f>
        <v>3325871.9750799998</v>
      </c>
    </row>
    <row r="16" spans="1:5" ht="15.75" thickTop="1" x14ac:dyDescent="0.3">
      <c r="A16" s="9" t="s">
        <v>10</v>
      </c>
      <c r="B16" s="12"/>
      <c r="C16" s="16"/>
      <c r="D16" s="16"/>
    </row>
    <row r="17" spans="1:6" x14ac:dyDescent="0.3">
      <c r="A17" s="11" t="s">
        <v>11</v>
      </c>
      <c r="B17" s="12">
        <v>12</v>
      </c>
      <c r="C17" s="13">
        <v>634529.82160999998</v>
      </c>
      <c r="D17" s="17">
        <v>440560.62005999999</v>
      </c>
    </row>
    <row r="18" spans="1:6" x14ac:dyDescent="0.3">
      <c r="A18" s="11" t="s">
        <v>12</v>
      </c>
      <c r="B18" s="12">
        <v>13</v>
      </c>
      <c r="C18" s="13">
        <v>163904.42543999993</v>
      </c>
      <c r="D18" s="17">
        <v>54322.23143</v>
      </c>
    </row>
    <row r="19" spans="1:6" x14ac:dyDescent="0.3">
      <c r="A19" s="11" t="s">
        <v>13</v>
      </c>
      <c r="B19" s="12"/>
      <c r="C19" s="13">
        <v>0</v>
      </c>
      <c r="D19" s="17">
        <v>0</v>
      </c>
    </row>
    <row r="20" spans="1:6" x14ac:dyDescent="0.3">
      <c r="A20" s="11" t="s">
        <v>14</v>
      </c>
      <c r="B20" s="12">
        <v>14</v>
      </c>
      <c r="C20" s="13">
        <v>713950.49943999993</v>
      </c>
      <c r="D20" s="17">
        <v>53877.203559999994</v>
      </c>
      <c r="F20" s="18"/>
    </row>
    <row r="21" spans="1:6" x14ac:dyDescent="0.3">
      <c r="A21" s="11" t="s">
        <v>15</v>
      </c>
      <c r="B21" s="12"/>
      <c r="C21" s="13">
        <v>0</v>
      </c>
      <c r="D21" s="17">
        <v>0</v>
      </c>
    </row>
    <row r="22" spans="1:6" x14ac:dyDescent="0.3">
      <c r="A22" s="11" t="s">
        <v>16</v>
      </c>
      <c r="B22" s="12">
        <v>15</v>
      </c>
      <c r="C22" s="13">
        <v>868735.0896399999</v>
      </c>
      <c r="D22" s="17">
        <v>125002.20283000001</v>
      </c>
    </row>
    <row r="23" spans="1:6" x14ac:dyDescent="0.3">
      <c r="A23" s="11" t="s">
        <v>17</v>
      </c>
      <c r="B23" s="12">
        <v>16</v>
      </c>
      <c r="C23" s="13">
        <f>СF!C42</f>
        <v>51390.742920000106</v>
      </c>
      <c r="D23" s="17">
        <v>184.01869299982999</v>
      </c>
    </row>
    <row r="24" spans="1:6" ht="15.75" thickBot="1" x14ac:dyDescent="0.35">
      <c r="A24" s="9" t="s">
        <v>18</v>
      </c>
      <c r="B24" s="12"/>
      <c r="C24" s="19">
        <f>SUM(C17:C23)</f>
        <v>2432510.5790499998</v>
      </c>
      <c r="D24" s="19">
        <f>SUM(D17:D23)</f>
        <v>673946.27657299978</v>
      </c>
    </row>
    <row r="25" spans="1:6" ht="16.5" thickTop="1" thickBot="1" x14ac:dyDescent="0.35">
      <c r="A25" s="11" t="s">
        <v>19</v>
      </c>
      <c r="B25" s="12"/>
      <c r="C25" s="21"/>
      <c r="D25" s="22"/>
    </row>
    <row r="26" spans="1:6" ht="16.5" thickTop="1" thickBot="1" x14ac:dyDescent="0.35">
      <c r="A26" s="9" t="s">
        <v>20</v>
      </c>
      <c r="B26" s="12"/>
      <c r="C26" s="21">
        <f>C25+C24+C15</f>
        <v>7166240.7509000003</v>
      </c>
      <c r="D26" s="21">
        <f>D25+D24+D15</f>
        <v>3999818.2516529998</v>
      </c>
      <c r="E26" s="53"/>
    </row>
    <row r="27" spans="1:6" ht="15.75" thickTop="1" x14ac:dyDescent="0.3">
      <c r="A27" s="9"/>
      <c r="B27" s="12"/>
      <c r="C27" s="23"/>
      <c r="D27" s="23"/>
    </row>
    <row r="28" spans="1:6" x14ac:dyDescent="0.3">
      <c r="A28" s="9"/>
      <c r="B28" s="12"/>
      <c r="C28" s="23"/>
      <c r="D28" s="23"/>
    </row>
    <row r="29" spans="1:6" x14ac:dyDescent="0.3">
      <c r="A29" s="9" t="s">
        <v>21</v>
      </c>
      <c r="B29" s="12"/>
      <c r="C29" s="16"/>
      <c r="D29" s="16"/>
    </row>
    <row r="30" spans="1:6" x14ac:dyDescent="0.3">
      <c r="A30" s="9" t="s">
        <v>22</v>
      </c>
      <c r="B30" s="12"/>
      <c r="C30" s="16"/>
      <c r="D30" s="16"/>
      <c r="E30" s="24"/>
    </row>
    <row r="31" spans="1:6" x14ac:dyDescent="0.3">
      <c r="A31" s="11" t="s">
        <v>23</v>
      </c>
      <c r="B31" s="12"/>
      <c r="C31" s="25">
        <v>48560</v>
      </c>
      <c r="D31" s="16">
        <v>48560</v>
      </c>
      <c r="E31" s="24"/>
    </row>
    <row r="32" spans="1:6" x14ac:dyDescent="0.3">
      <c r="A32" s="11" t="s">
        <v>24</v>
      </c>
      <c r="B32" s="12"/>
      <c r="C32" s="26"/>
      <c r="D32" s="17">
        <v>0</v>
      </c>
      <c r="E32" s="24"/>
    </row>
    <row r="33" spans="1:7" x14ac:dyDescent="0.3">
      <c r="A33" s="11" t="s">
        <v>25</v>
      </c>
      <c r="B33" s="12"/>
      <c r="C33" s="27">
        <f>D33+PL!C25</f>
        <v>-5479472.4838757571</v>
      </c>
      <c r="D33" s="16">
        <v>-4733676.4466728801</v>
      </c>
      <c r="E33" s="24"/>
      <c r="F33" s="28"/>
      <c r="G33" s="28"/>
    </row>
    <row r="34" spans="1:7" ht="30" x14ac:dyDescent="0.3">
      <c r="A34" s="9" t="s">
        <v>26</v>
      </c>
      <c r="B34" s="12"/>
      <c r="C34" s="29">
        <f>D34+PL!C25</f>
        <v>-5430912.4838757534</v>
      </c>
      <c r="D34" s="29">
        <v>-4685116.4466728764</v>
      </c>
      <c r="E34" s="24"/>
      <c r="F34" s="18"/>
    </row>
    <row r="35" spans="1:7" x14ac:dyDescent="0.3">
      <c r="A35" s="11" t="s">
        <v>27</v>
      </c>
      <c r="B35" s="12"/>
      <c r="C35" s="27">
        <f>D35+PL!C26+0.29544</f>
        <v>-4329.2064200000004</v>
      </c>
      <c r="D35" s="27">
        <v>-4232.8567000000003</v>
      </c>
      <c r="E35" s="24"/>
      <c r="F35" s="18"/>
    </row>
    <row r="36" spans="1:7" x14ac:dyDescent="0.3">
      <c r="A36" s="9" t="s">
        <v>28</v>
      </c>
      <c r="B36" s="12"/>
      <c r="C36" s="30">
        <f>SUM(C34:C35)</f>
        <v>-5435241.6902957531</v>
      </c>
      <c r="D36" s="30">
        <f>SUM(D34:D35)</f>
        <v>-4689349.3033728767</v>
      </c>
    </row>
    <row r="37" spans="1:7" x14ac:dyDescent="0.3">
      <c r="A37" s="9" t="s">
        <v>29</v>
      </c>
      <c r="B37" s="12"/>
      <c r="C37" s="16"/>
      <c r="D37" s="16"/>
    </row>
    <row r="38" spans="1:7" x14ac:dyDescent="0.3">
      <c r="A38" s="11" t="s">
        <v>30</v>
      </c>
      <c r="B38" s="12"/>
      <c r="C38" s="25"/>
      <c r="D38" s="25"/>
      <c r="E38" s="31"/>
    </row>
    <row r="39" spans="1:7" x14ac:dyDescent="0.3">
      <c r="A39" s="11" t="s">
        <v>31</v>
      </c>
      <c r="B39" s="12"/>
      <c r="C39" s="25"/>
      <c r="D39" s="26"/>
      <c r="E39" s="31"/>
    </row>
    <row r="40" spans="1:7" x14ac:dyDescent="0.3">
      <c r="A40" s="11" t="s">
        <v>117</v>
      </c>
      <c r="B40" s="12"/>
      <c r="C40" s="26"/>
      <c r="D40" s="25"/>
    </row>
    <row r="41" spans="1:7" ht="15.75" thickBot="1" x14ac:dyDescent="0.35">
      <c r="A41" s="9" t="s">
        <v>32</v>
      </c>
      <c r="B41" s="12"/>
      <c r="C41" s="32">
        <f>SUM(C38:C40)</f>
        <v>0</v>
      </c>
      <c r="D41" s="32">
        <f>SUM(D38:D40)</f>
        <v>0</v>
      </c>
    </row>
    <row r="42" spans="1:7" ht="15.75" thickTop="1" x14ac:dyDescent="0.3">
      <c r="A42" s="9" t="s">
        <v>33</v>
      </c>
      <c r="B42" s="12"/>
      <c r="C42" s="16"/>
      <c r="D42" s="16"/>
    </row>
    <row r="43" spans="1:7" x14ac:dyDescent="0.3">
      <c r="A43" s="11" t="s">
        <v>34</v>
      </c>
      <c r="B43" s="12">
        <v>19</v>
      </c>
      <c r="C43" s="25">
        <v>967852.98063700111</v>
      </c>
      <c r="D43" s="17">
        <v>727889.58006000018</v>
      </c>
    </row>
    <row r="44" spans="1:7" x14ac:dyDescent="0.3">
      <c r="A44" s="11" t="s">
        <v>35</v>
      </c>
      <c r="B44" s="12"/>
      <c r="C44" s="26">
        <v>0</v>
      </c>
      <c r="D44" s="17">
        <v>0</v>
      </c>
    </row>
    <row r="45" spans="1:7" x14ac:dyDescent="0.3">
      <c r="A45" s="11" t="s">
        <v>30</v>
      </c>
      <c r="B45" s="12">
        <v>18</v>
      </c>
      <c r="C45" s="25">
        <v>6557949.4169128761</v>
      </c>
      <c r="D45" s="17">
        <v>6727352.8963099997</v>
      </c>
    </row>
    <row r="46" spans="1:7" x14ac:dyDescent="0.3">
      <c r="A46" s="11" t="s">
        <v>36</v>
      </c>
      <c r="B46" s="12">
        <v>20</v>
      </c>
      <c r="C46" s="25">
        <v>0</v>
      </c>
      <c r="D46" s="17">
        <v>0</v>
      </c>
    </row>
    <row r="47" spans="1:7" x14ac:dyDescent="0.3">
      <c r="A47" s="11" t="s">
        <v>118</v>
      </c>
      <c r="B47" s="12">
        <v>20</v>
      </c>
      <c r="C47" s="25">
        <v>5075680.0436458765</v>
      </c>
      <c r="D47" s="17">
        <v>1233924.7694958765</v>
      </c>
    </row>
    <row r="48" spans="1:7" ht="15.75" thickBot="1" x14ac:dyDescent="0.35">
      <c r="A48" s="9" t="s">
        <v>37</v>
      </c>
      <c r="B48" s="12"/>
      <c r="C48" s="20">
        <f>SUM(C43:C47)</f>
        <v>12601482.441195752</v>
      </c>
      <c r="D48" s="20">
        <f>SUM(D43:D47)</f>
        <v>8689167.2458658777</v>
      </c>
    </row>
    <row r="49" spans="1:4" ht="16.5" thickTop="1" thickBot="1" x14ac:dyDescent="0.35">
      <c r="A49" s="9" t="s">
        <v>38</v>
      </c>
      <c r="B49" s="12"/>
      <c r="C49" s="22">
        <f>C41+C48</f>
        <v>12601482.441195752</v>
      </c>
      <c r="D49" s="22">
        <f>D41+D48</f>
        <v>8689167.2458658777</v>
      </c>
    </row>
    <row r="50" spans="1:4" ht="16.5" thickTop="1" thickBot="1" x14ac:dyDescent="0.35">
      <c r="A50" s="9" t="s">
        <v>39</v>
      </c>
      <c r="B50" s="12"/>
      <c r="C50" s="22">
        <f>C49+C36</f>
        <v>7166240.7508999994</v>
      </c>
      <c r="D50" s="22">
        <f>D49+D36+0.30916</f>
        <v>3999818.2516530012</v>
      </c>
    </row>
    <row r="51" spans="1:4" ht="15.75" thickTop="1" x14ac:dyDescent="0.3">
      <c r="A51" s="60"/>
      <c r="B51" s="60"/>
      <c r="C51" s="102">
        <f>C26-C50</f>
        <v>0</v>
      </c>
      <c r="D51" s="33">
        <f>D26-D50</f>
        <v>0</v>
      </c>
    </row>
    <row r="52" spans="1:4" x14ac:dyDescent="0.3">
      <c r="A52" s="60" t="s">
        <v>40</v>
      </c>
      <c r="B52" s="60"/>
      <c r="C52" s="34">
        <f>(C36-C8)/32000</f>
        <v>-169.86013918799227</v>
      </c>
      <c r="D52" s="34">
        <f>(D36-D8)/32000+0.01</f>
        <v>-146.54100209665242</v>
      </c>
    </row>
    <row r="53" spans="1:4" x14ac:dyDescent="0.3">
      <c r="A53" s="60"/>
      <c r="B53" s="60"/>
      <c r="C53" s="35"/>
      <c r="D53" s="35"/>
    </row>
    <row r="54" spans="1:4" x14ac:dyDescent="0.3">
      <c r="A54" s="60"/>
      <c r="B54" s="60"/>
      <c r="C54" s="36"/>
      <c r="D54" s="36"/>
    </row>
    <row r="55" spans="1:4" x14ac:dyDescent="0.3">
      <c r="A55" s="51" t="s">
        <v>128</v>
      </c>
      <c r="D55" s="31"/>
    </row>
    <row r="56" spans="1:4" x14ac:dyDescent="0.3">
      <c r="A56" s="52"/>
      <c r="C56" s="37"/>
      <c r="D56" s="37"/>
    </row>
    <row r="57" spans="1:4" x14ac:dyDescent="0.3">
      <c r="A57" s="52" t="s">
        <v>67</v>
      </c>
      <c r="D57" s="31"/>
    </row>
    <row r="58" spans="1:4" x14ac:dyDescent="0.3">
      <c r="A58" s="52"/>
      <c r="D58" s="31"/>
    </row>
    <row r="59" spans="1:4" x14ac:dyDescent="0.3">
      <c r="A59" s="52" t="s">
        <v>119</v>
      </c>
      <c r="D59" s="31"/>
    </row>
    <row r="62" spans="1:4" x14ac:dyDescent="0.3">
      <c r="C62" s="31">
        <f>C36-C8</f>
        <v>-5435524.4540157532</v>
      </c>
    </row>
  </sheetData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0"/>
  <sheetViews>
    <sheetView topLeftCell="A34" workbookViewId="0">
      <selection activeCell="C23" sqref="C23"/>
    </sheetView>
  </sheetViews>
  <sheetFormatPr defaultColWidth="9.140625" defaultRowHeight="15" x14ac:dyDescent="0.3"/>
  <cols>
    <col min="1" max="1" width="55" style="5" customWidth="1"/>
    <col min="2" max="2" width="12.42578125" style="5" customWidth="1"/>
    <col min="3" max="3" width="26.85546875" style="31" customWidth="1"/>
    <col min="4" max="4" width="16.5703125" style="31" customWidth="1"/>
    <col min="5" max="16384" width="9.140625" style="5"/>
  </cols>
  <sheetData>
    <row r="1" spans="1:7" x14ac:dyDescent="0.3">
      <c r="A1" s="1" t="s">
        <v>127</v>
      </c>
      <c r="B1" s="60"/>
      <c r="C1" s="61"/>
      <c r="D1" s="61"/>
    </row>
    <row r="2" spans="1:7" ht="30" x14ac:dyDescent="0.3">
      <c r="A2" s="62" t="s">
        <v>114</v>
      </c>
      <c r="B2" s="63" t="s">
        <v>68</v>
      </c>
      <c r="C2" s="64">
        <v>2024</v>
      </c>
      <c r="D2" s="64">
        <v>2023</v>
      </c>
    </row>
    <row r="3" spans="1:7" x14ac:dyDescent="0.3">
      <c r="A3" s="62"/>
      <c r="B3" s="63"/>
      <c r="C3" s="65"/>
      <c r="D3" s="65"/>
    </row>
    <row r="4" spans="1:7" x14ac:dyDescent="0.3">
      <c r="A4" s="62" t="s">
        <v>69</v>
      </c>
      <c r="B4" s="66"/>
      <c r="C4" s="67"/>
      <c r="D4" s="67"/>
    </row>
    <row r="5" spans="1:7" x14ac:dyDescent="0.3">
      <c r="A5" s="68" t="s">
        <v>70</v>
      </c>
      <c r="B5" s="66"/>
      <c r="C5" s="69"/>
      <c r="D5" s="69"/>
      <c r="E5" s="53"/>
    </row>
    <row r="6" spans="1:7" x14ac:dyDescent="0.3">
      <c r="A6" s="68" t="s">
        <v>71</v>
      </c>
      <c r="B6" s="66"/>
      <c r="C6" s="69"/>
      <c r="D6" s="69"/>
    </row>
    <row r="7" spans="1:7" x14ac:dyDescent="0.3">
      <c r="A7" s="68" t="s">
        <v>72</v>
      </c>
      <c r="B7" s="66"/>
      <c r="C7" s="69"/>
      <c r="D7" s="69">
        <v>49261</v>
      </c>
    </row>
    <row r="8" spans="1:7" x14ac:dyDescent="0.3">
      <c r="A8" s="68" t="s">
        <v>73</v>
      </c>
      <c r="B8" s="66"/>
      <c r="C8" s="103">
        <v>39747.202799999999</v>
      </c>
      <c r="D8" s="69">
        <v>26110</v>
      </c>
    </row>
    <row r="9" spans="1:7" x14ac:dyDescent="0.3">
      <c r="A9" s="68" t="s">
        <v>74</v>
      </c>
      <c r="B9" s="66"/>
      <c r="C9" s="56">
        <v>-435442.79306</v>
      </c>
      <c r="D9" s="56">
        <v>-110535</v>
      </c>
    </row>
    <row r="10" spans="1:7" x14ac:dyDescent="0.3">
      <c r="A10" s="68" t="s">
        <v>75</v>
      </c>
      <c r="B10" s="66"/>
      <c r="C10" s="56">
        <v>-1353812.6632699997</v>
      </c>
      <c r="D10" s="56">
        <v>-173590</v>
      </c>
    </row>
    <row r="11" spans="1:7" x14ac:dyDescent="0.3">
      <c r="A11" s="68" t="s">
        <v>76</v>
      </c>
      <c r="B11" s="66"/>
      <c r="C11" s="56">
        <v>-742734.20305999997</v>
      </c>
      <c r="D11" s="56">
        <v>-454776</v>
      </c>
    </row>
    <row r="12" spans="1:7" x14ac:dyDescent="0.3">
      <c r="A12" s="68" t="s">
        <v>77</v>
      </c>
      <c r="B12" s="66"/>
      <c r="C12" s="56">
        <v>-130822.58873999999</v>
      </c>
      <c r="D12" s="56">
        <v>-191433</v>
      </c>
    </row>
    <row r="13" spans="1:7" x14ac:dyDescent="0.3">
      <c r="A13" s="68" t="s">
        <v>78</v>
      </c>
      <c r="B13" s="66"/>
      <c r="C13" s="56"/>
      <c r="D13" s="56"/>
      <c r="G13" s="54"/>
    </row>
    <row r="14" spans="1:7" x14ac:dyDescent="0.3">
      <c r="A14" s="68" t="s">
        <v>79</v>
      </c>
      <c r="B14" s="66"/>
      <c r="C14" s="56">
        <v>-699809.51484000019</v>
      </c>
      <c r="D14" s="56">
        <v>-25104</v>
      </c>
    </row>
    <row r="15" spans="1:7" ht="15.75" thickBot="1" x14ac:dyDescent="0.35">
      <c r="A15" s="68"/>
      <c r="B15" s="66"/>
      <c r="C15" s="71"/>
      <c r="D15" s="72"/>
    </row>
    <row r="16" spans="1:7" ht="30.75" thickBot="1" x14ac:dyDescent="0.35">
      <c r="A16" s="62" t="s">
        <v>80</v>
      </c>
      <c r="B16" s="66"/>
      <c r="C16" s="73">
        <f>SUM(C5:C15)</f>
        <v>-3322874.56017</v>
      </c>
      <c r="D16" s="73">
        <f>SUM(D5:D15)</f>
        <v>-880067</v>
      </c>
    </row>
    <row r="17" spans="1:4" x14ac:dyDescent="0.3">
      <c r="A17" s="68"/>
      <c r="B17" s="66"/>
      <c r="C17" s="69"/>
      <c r="D17" s="69"/>
    </row>
    <row r="18" spans="1:4" x14ac:dyDescent="0.3">
      <c r="A18" s="62" t="s">
        <v>81</v>
      </c>
      <c r="B18" s="66"/>
      <c r="C18" s="74"/>
      <c r="D18" s="74"/>
    </row>
    <row r="19" spans="1:4" x14ac:dyDescent="0.3">
      <c r="A19" s="68" t="s">
        <v>82</v>
      </c>
      <c r="B19" s="66"/>
      <c r="C19" s="69"/>
      <c r="D19" s="69"/>
    </row>
    <row r="20" spans="1:4" x14ac:dyDescent="0.3">
      <c r="A20" s="68" t="s">
        <v>83</v>
      </c>
      <c r="B20" s="66"/>
      <c r="C20" s="69"/>
      <c r="D20" s="69"/>
    </row>
    <row r="21" spans="1:4" x14ac:dyDescent="0.3">
      <c r="A21" s="68" t="s">
        <v>84</v>
      </c>
      <c r="B21" s="66"/>
      <c r="C21" s="69"/>
      <c r="D21" s="69"/>
    </row>
    <row r="22" spans="1:4" x14ac:dyDescent="0.3">
      <c r="A22" s="68" t="s">
        <v>85</v>
      </c>
      <c r="B22" s="66"/>
      <c r="C22" s="69"/>
      <c r="D22" s="69"/>
    </row>
    <row r="23" spans="1:4" x14ac:dyDescent="0.3">
      <c r="A23" s="68" t="s">
        <v>86</v>
      </c>
      <c r="B23" s="66"/>
      <c r="C23" s="69"/>
      <c r="D23" s="69"/>
    </row>
    <row r="24" spans="1:4" x14ac:dyDescent="0.3">
      <c r="A24" s="68" t="s">
        <v>121</v>
      </c>
      <c r="B24" s="66"/>
      <c r="C24" s="69"/>
      <c r="D24" s="75"/>
    </row>
    <row r="25" spans="1:4" x14ac:dyDescent="0.3">
      <c r="A25" s="68" t="s">
        <v>87</v>
      </c>
      <c r="B25" s="66"/>
      <c r="C25" s="75"/>
      <c r="D25" s="75"/>
    </row>
    <row r="26" spans="1:4" x14ac:dyDescent="0.3">
      <c r="A26" s="68" t="s">
        <v>88</v>
      </c>
      <c r="B26" s="66"/>
      <c r="C26" s="69"/>
      <c r="D26" s="69"/>
    </row>
    <row r="27" spans="1:4" ht="15.75" thickBot="1" x14ac:dyDescent="0.35">
      <c r="A27" s="68" t="s">
        <v>89</v>
      </c>
      <c r="B27" s="66"/>
      <c r="C27" s="69"/>
      <c r="D27" s="72"/>
    </row>
    <row r="28" spans="1:4" ht="30.75" thickBot="1" x14ac:dyDescent="0.35">
      <c r="A28" s="62" t="s">
        <v>90</v>
      </c>
      <c r="B28" s="66"/>
      <c r="C28" s="76">
        <f>SUM(C19:C27)</f>
        <v>0</v>
      </c>
      <c r="D28" s="73">
        <v>0</v>
      </c>
    </row>
    <row r="29" spans="1:4" x14ac:dyDescent="0.3">
      <c r="A29" s="62"/>
      <c r="B29" s="66"/>
      <c r="C29" s="69"/>
      <c r="D29" s="69"/>
    </row>
    <row r="30" spans="1:4" x14ac:dyDescent="0.3">
      <c r="A30" s="62" t="s">
        <v>91</v>
      </c>
      <c r="B30" s="66"/>
      <c r="C30" s="69"/>
      <c r="D30" s="69"/>
    </row>
    <row r="31" spans="1:4" x14ac:dyDescent="0.3">
      <c r="A31" s="68" t="s">
        <v>92</v>
      </c>
      <c r="B31" s="66"/>
      <c r="C31" s="55"/>
      <c r="D31" s="55"/>
    </row>
    <row r="32" spans="1:4" x14ac:dyDescent="0.3">
      <c r="A32" s="68" t="s">
        <v>93</v>
      </c>
      <c r="B32" s="66"/>
      <c r="C32" s="56">
        <v>3793137.6051100004</v>
      </c>
      <c r="D32" s="56">
        <v>1211275</v>
      </c>
    </row>
    <row r="33" spans="1:8" x14ac:dyDescent="0.3">
      <c r="A33" s="68" t="s">
        <v>94</v>
      </c>
      <c r="B33" s="66"/>
      <c r="C33" s="56">
        <v>-143396.52362999998</v>
      </c>
      <c r="D33" s="56">
        <v>-142003</v>
      </c>
      <c r="H33" s="14"/>
    </row>
    <row r="34" spans="1:8" ht="15.75" thickBot="1" x14ac:dyDescent="0.35">
      <c r="A34" s="68" t="s">
        <v>95</v>
      </c>
      <c r="B34" s="66"/>
      <c r="C34" s="56">
        <v>-275659.77838999999</v>
      </c>
      <c r="D34" s="56">
        <v>-206451</v>
      </c>
    </row>
    <row r="35" spans="1:8" ht="15.75" hidden="1" thickBot="1" x14ac:dyDescent="0.35">
      <c r="A35" s="68" t="s">
        <v>96</v>
      </c>
      <c r="B35" s="66"/>
      <c r="C35" s="56">
        <v>0</v>
      </c>
      <c r="D35" s="69">
        <v>0</v>
      </c>
    </row>
    <row r="36" spans="1:8" ht="30.75" thickBot="1" x14ac:dyDescent="0.35">
      <c r="A36" s="62" t="s">
        <v>97</v>
      </c>
      <c r="B36" s="66"/>
      <c r="C36" s="77">
        <f>SUM(C32:C35)</f>
        <v>3374081.3030900001</v>
      </c>
      <c r="D36" s="77">
        <f>SUM(D32:D35)</f>
        <v>862821</v>
      </c>
    </row>
    <row r="37" spans="1:8" x14ac:dyDescent="0.3">
      <c r="A37" s="62"/>
      <c r="B37" s="66"/>
      <c r="C37" s="56"/>
      <c r="D37" s="69"/>
    </row>
    <row r="38" spans="1:8" ht="30" x14ac:dyDescent="0.3">
      <c r="A38" s="62" t="s">
        <v>98</v>
      </c>
      <c r="B38" s="66"/>
      <c r="C38" s="59">
        <f>C16+C28+C36</f>
        <v>51206.742920000106</v>
      </c>
      <c r="D38" s="59">
        <v>-17246</v>
      </c>
      <c r="E38" s="24"/>
      <c r="F38" s="24"/>
    </row>
    <row r="39" spans="1:8" x14ac:dyDescent="0.3">
      <c r="A39" s="68" t="s">
        <v>99</v>
      </c>
      <c r="B39" s="66"/>
      <c r="C39" s="56">
        <f>D42</f>
        <v>184</v>
      </c>
      <c r="D39" s="56">
        <v>17430</v>
      </c>
    </row>
    <row r="40" spans="1:8" x14ac:dyDescent="0.3">
      <c r="A40" s="68" t="s">
        <v>122</v>
      </c>
      <c r="B40" s="66"/>
      <c r="C40" s="56"/>
      <c r="D40" s="56"/>
    </row>
    <row r="41" spans="1:8" ht="30.75" thickBot="1" x14ac:dyDescent="0.35">
      <c r="A41" s="68" t="s">
        <v>100</v>
      </c>
      <c r="B41" s="66"/>
      <c r="C41" s="57"/>
      <c r="D41" s="57"/>
    </row>
    <row r="42" spans="1:8" ht="30.75" thickBot="1" x14ac:dyDescent="0.35">
      <c r="A42" s="62" t="s">
        <v>101</v>
      </c>
      <c r="B42" s="66"/>
      <c r="C42" s="78">
        <f>SUM(C38:C41)</f>
        <v>51390.742920000106</v>
      </c>
      <c r="D42" s="78">
        <f>SUM(D38:D41)</f>
        <v>184</v>
      </c>
    </row>
    <row r="43" spans="1:8" ht="15.75" thickTop="1" x14ac:dyDescent="0.3">
      <c r="A43" s="60"/>
      <c r="B43" s="60"/>
      <c r="C43" s="101"/>
      <c r="D43" s="61"/>
    </row>
    <row r="44" spans="1:8" ht="16.5" x14ac:dyDescent="0.3">
      <c r="C44" s="58"/>
    </row>
    <row r="45" spans="1:8" x14ac:dyDescent="0.3">
      <c r="A45" s="51" t="s">
        <v>128</v>
      </c>
    </row>
    <row r="46" spans="1:8" x14ac:dyDescent="0.3">
      <c r="A46" s="52"/>
      <c r="C46" s="37"/>
      <c r="D46" s="37"/>
    </row>
    <row r="47" spans="1:8" x14ac:dyDescent="0.3">
      <c r="A47" s="52" t="s">
        <v>67</v>
      </c>
    </row>
    <row r="48" spans="1:8" x14ac:dyDescent="0.3">
      <c r="A48" s="52"/>
    </row>
    <row r="49" spans="1:4" x14ac:dyDescent="0.3">
      <c r="A49" s="52" t="s">
        <v>120</v>
      </c>
    </row>
    <row r="50" spans="1:4" x14ac:dyDescent="0.3">
      <c r="D50" s="38"/>
    </row>
  </sheetData>
  <pageMargins left="0.7" right="0.7" top="0.75" bottom="0.75" header="0.3" footer="0.3"/>
  <pageSetup paperSize="9" scale="7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7"/>
  <sheetViews>
    <sheetView topLeftCell="A4" workbookViewId="0">
      <selection activeCell="C16" sqref="C16"/>
    </sheetView>
  </sheetViews>
  <sheetFormatPr defaultColWidth="9.140625" defaultRowHeight="15" x14ac:dyDescent="0.3"/>
  <cols>
    <col min="1" max="1" width="40.85546875" style="5" bestFit="1" customWidth="1"/>
    <col min="2" max="2" width="12.42578125" style="5" customWidth="1"/>
    <col min="3" max="6" width="16.5703125" style="31" customWidth="1"/>
    <col min="7" max="7" width="17.28515625" style="31" customWidth="1"/>
    <col min="8" max="8" width="16.5703125" style="31" customWidth="1"/>
    <col min="9" max="9" width="9.85546875" style="5" bestFit="1" customWidth="1"/>
    <col min="10" max="11" width="15" style="5" bestFit="1" customWidth="1"/>
    <col min="12" max="16384" width="9.140625" style="5"/>
  </cols>
  <sheetData>
    <row r="1" spans="1:12" x14ac:dyDescent="0.3">
      <c r="A1" s="1" t="s">
        <v>137</v>
      </c>
      <c r="B1" s="60"/>
      <c r="C1" s="61"/>
      <c r="D1" s="61"/>
      <c r="E1" s="61"/>
      <c r="F1" s="61"/>
      <c r="G1" s="61"/>
      <c r="H1" s="61"/>
    </row>
    <row r="2" spans="1:12" ht="15.75" thickBot="1" x14ac:dyDescent="0.35">
      <c r="A2" s="62" t="s">
        <v>0</v>
      </c>
      <c r="B2" s="63"/>
      <c r="C2" s="105" t="s">
        <v>103</v>
      </c>
      <c r="D2" s="105"/>
      <c r="E2" s="105"/>
      <c r="F2" s="105"/>
      <c r="G2" s="91"/>
      <c r="H2" s="91"/>
    </row>
    <row r="3" spans="1:12" ht="45.75" thickBot="1" x14ac:dyDescent="0.35">
      <c r="A3" s="62"/>
      <c r="B3" s="63" t="s">
        <v>68</v>
      </c>
      <c r="C3" s="92" t="s">
        <v>104</v>
      </c>
      <c r="D3" s="92" t="s">
        <v>24</v>
      </c>
      <c r="E3" s="92" t="s">
        <v>105</v>
      </c>
      <c r="F3" s="92" t="s">
        <v>106</v>
      </c>
      <c r="G3" s="92" t="s">
        <v>107</v>
      </c>
      <c r="H3" s="92" t="s">
        <v>108</v>
      </c>
    </row>
    <row r="4" spans="1:12" x14ac:dyDescent="0.3">
      <c r="A4" s="68"/>
      <c r="B4" s="66"/>
      <c r="C4" s="67"/>
      <c r="D4" s="67"/>
      <c r="E4" s="67"/>
      <c r="F4" s="67"/>
      <c r="G4" s="67"/>
      <c r="H4" s="67"/>
    </row>
    <row r="5" spans="1:12" x14ac:dyDescent="0.3">
      <c r="A5" s="68" t="s">
        <v>136</v>
      </c>
      <c r="B5" s="66"/>
      <c r="C5" s="93">
        <v>48560</v>
      </c>
      <c r="D5" s="93">
        <v>0</v>
      </c>
      <c r="E5" s="93">
        <v>-4088816</v>
      </c>
      <c r="F5" s="93">
        <v>-4040256</v>
      </c>
      <c r="G5" s="93">
        <v>7536</v>
      </c>
      <c r="H5" s="93">
        <v>-4032720</v>
      </c>
    </row>
    <row r="6" spans="1:12" x14ac:dyDescent="0.3">
      <c r="A6" s="68" t="s">
        <v>109</v>
      </c>
      <c r="B6" s="66"/>
      <c r="C6" s="94">
        <v>0</v>
      </c>
      <c r="D6" s="94">
        <v>0</v>
      </c>
      <c r="E6" s="94">
        <v>0</v>
      </c>
      <c r="F6" s="94">
        <v>0</v>
      </c>
      <c r="G6" s="94">
        <v>0</v>
      </c>
      <c r="H6" s="94">
        <v>0</v>
      </c>
      <c r="I6" s="53"/>
    </row>
    <row r="7" spans="1:12" ht="30" x14ac:dyDescent="0.3">
      <c r="A7" s="68" t="s">
        <v>135</v>
      </c>
      <c r="B7" s="66"/>
      <c r="C7" s="95">
        <v>0</v>
      </c>
      <c r="D7" s="95">
        <v>0</v>
      </c>
      <c r="E7" s="95">
        <v>-349555</v>
      </c>
      <c r="F7" s="95">
        <v>-349555</v>
      </c>
      <c r="G7" s="95">
        <v>-11416</v>
      </c>
      <c r="H7" s="95">
        <v>-360971</v>
      </c>
      <c r="I7" s="53"/>
    </row>
    <row r="8" spans="1:12" x14ac:dyDescent="0.3">
      <c r="A8" s="62" t="s">
        <v>110</v>
      </c>
      <c r="B8" s="66"/>
      <c r="C8" s="94">
        <v>48560</v>
      </c>
      <c r="D8" s="94">
        <v>0</v>
      </c>
      <c r="E8" s="94">
        <v>-4438371</v>
      </c>
      <c r="F8" s="94">
        <v>-4389811</v>
      </c>
      <c r="G8" s="94">
        <v>-3880</v>
      </c>
      <c r="H8" s="94">
        <v>-4393691</v>
      </c>
      <c r="I8" s="53"/>
    </row>
    <row r="9" spans="1:12" x14ac:dyDescent="0.3">
      <c r="A9" s="68" t="s">
        <v>111</v>
      </c>
      <c r="B9" s="66"/>
      <c r="C9" s="94"/>
      <c r="D9" s="94"/>
      <c r="E9" s="94"/>
      <c r="F9" s="94"/>
      <c r="G9" s="94"/>
      <c r="H9" s="94"/>
      <c r="I9" s="53"/>
    </row>
    <row r="10" spans="1:12" x14ac:dyDescent="0.3">
      <c r="A10" s="68"/>
      <c r="B10" s="66"/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53"/>
    </row>
    <row r="11" spans="1:12" x14ac:dyDescent="0.3">
      <c r="A11" s="68" t="s">
        <v>134</v>
      </c>
      <c r="B11" s="66"/>
      <c r="C11" s="94"/>
      <c r="D11" s="94"/>
      <c r="E11" s="70"/>
      <c r="F11" s="70"/>
      <c r="G11" s="94"/>
      <c r="H11" s="94">
        <v>0</v>
      </c>
      <c r="I11" s="53"/>
    </row>
    <row r="12" spans="1:12" ht="30" x14ac:dyDescent="0.3">
      <c r="A12" s="68" t="s">
        <v>112</v>
      </c>
      <c r="B12" s="66"/>
      <c r="C12" s="94">
        <v>0</v>
      </c>
      <c r="D12" s="94">
        <v>0</v>
      </c>
      <c r="E12" s="61">
        <v>-295305.44667287671</v>
      </c>
      <c r="F12" s="61">
        <v>-295305.44667287671</v>
      </c>
      <c r="G12" s="70">
        <v>-352.85669999999993</v>
      </c>
      <c r="H12" s="96">
        <v>-295658.30337287672</v>
      </c>
      <c r="I12" s="53"/>
    </row>
    <row r="13" spans="1:12" x14ac:dyDescent="0.3">
      <c r="A13" s="62" t="s">
        <v>133</v>
      </c>
      <c r="B13" s="66"/>
      <c r="C13" s="98">
        <v>0</v>
      </c>
      <c r="D13" s="98">
        <v>0</v>
      </c>
      <c r="E13" s="98">
        <v>-295305.44667287671</v>
      </c>
      <c r="F13" s="98">
        <v>-295305.44667287671</v>
      </c>
      <c r="G13" s="98">
        <v>-352.85669999999993</v>
      </c>
      <c r="H13" s="98">
        <v>-295658.30337287672</v>
      </c>
      <c r="I13" s="53"/>
      <c r="L13" s="18"/>
    </row>
    <row r="14" spans="1:12" x14ac:dyDescent="0.3">
      <c r="A14" s="62" t="s">
        <v>132</v>
      </c>
      <c r="B14" s="66"/>
      <c r="C14" s="99">
        <v>48560</v>
      </c>
      <c r="D14" s="99">
        <v>0</v>
      </c>
      <c r="E14" s="99">
        <v>-4733676.4466728764</v>
      </c>
      <c r="F14" s="99">
        <v>-4685116.4466728764</v>
      </c>
      <c r="G14" s="99">
        <v>-4232.8567000000003</v>
      </c>
      <c r="H14" s="99">
        <v>-4689349.3033728767</v>
      </c>
      <c r="I14" s="86"/>
      <c r="J14" s="50"/>
      <c r="K14" s="90"/>
    </row>
    <row r="15" spans="1:12" x14ac:dyDescent="0.3">
      <c r="A15" s="60"/>
      <c r="B15" s="60"/>
      <c r="I15" s="53"/>
      <c r="J15" s="90"/>
    </row>
    <row r="16" spans="1:12" ht="30" x14ac:dyDescent="0.3">
      <c r="A16" s="62" t="s">
        <v>113</v>
      </c>
      <c r="B16" s="68"/>
      <c r="C16" s="94"/>
      <c r="D16" s="94"/>
      <c r="E16" s="94"/>
      <c r="F16" s="94"/>
      <c r="G16" s="94"/>
      <c r="H16" s="94"/>
      <c r="I16" s="53"/>
    </row>
    <row r="17" spans="1:10" x14ac:dyDescent="0.3">
      <c r="A17" s="68" t="s">
        <v>131</v>
      </c>
      <c r="B17" s="68"/>
      <c r="C17" s="94">
        <v>0</v>
      </c>
      <c r="D17" s="94">
        <v>0</v>
      </c>
      <c r="E17" s="94">
        <f>PL!C25</f>
        <v>-745796.03720287676</v>
      </c>
      <c r="F17" s="94">
        <f>SUM(C17:E17)</f>
        <v>-745796.03720287676</v>
      </c>
      <c r="G17" s="94">
        <f>PL!C26</f>
        <v>-96.645160000000004</v>
      </c>
      <c r="H17" s="94">
        <f>SUM(F17:G17)</f>
        <v>-745892.68236287672</v>
      </c>
      <c r="I17" s="53"/>
    </row>
    <row r="18" spans="1:10" ht="30" x14ac:dyDescent="0.3">
      <c r="A18" s="62" t="s">
        <v>130</v>
      </c>
      <c r="B18" s="68"/>
      <c r="C18" s="97">
        <f>SUM(C17:C17)</f>
        <v>0</v>
      </c>
      <c r="D18" s="97">
        <f t="shared" ref="D18:H18" si="0">SUM(D17:D17)</f>
        <v>0</v>
      </c>
      <c r="E18" s="97">
        <f t="shared" si="0"/>
        <v>-745796.03720287676</v>
      </c>
      <c r="F18" s="97">
        <f t="shared" si="0"/>
        <v>-745796.03720287676</v>
      </c>
      <c r="G18" s="97">
        <f t="shared" si="0"/>
        <v>-96.645160000000004</v>
      </c>
      <c r="H18" s="97">
        <f t="shared" si="0"/>
        <v>-745892.68236287672</v>
      </c>
      <c r="I18" s="53"/>
    </row>
    <row r="19" spans="1:10" x14ac:dyDescent="0.3">
      <c r="A19" s="62" t="s">
        <v>129</v>
      </c>
      <c r="B19" s="68"/>
      <c r="C19" s="98">
        <f>C14</f>
        <v>48560</v>
      </c>
      <c r="D19" s="98">
        <f>D13+D18</f>
        <v>0</v>
      </c>
      <c r="E19" s="98">
        <f>E14+E18</f>
        <v>-5479472.4838757534</v>
      </c>
      <c r="F19" s="98">
        <f t="shared" ref="F19:H19" si="1">F14+F18</f>
        <v>-5430912.4838757534</v>
      </c>
      <c r="G19" s="98">
        <f>G14+G18+1</f>
        <v>-4328.5018600000003</v>
      </c>
      <c r="H19" s="98">
        <f t="shared" si="1"/>
        <v>-5435241.9857357536</v>
      </c>
      <c r="I19" s="87"/>
      <c r="J19" s="88"/>
    </row>
    <row r="20" spans="1:10" x14ac:dyDescent="0.3">
      <c r="A20" s="60"/>
      <c r="B20" s="60"/>
      <c r="C20" s="100"/>
      <c r="D20" s="100"/>
      <c r="E20" s="100"/>
      <c r="F20" s="100"/>
      <c r="G20" s="100"/>
      <c r="H20" s="100"/>
    </row>
    <row r="21" spans="1:10" x14ac:dyDescent="0.3">
      <c r="C21" s="87"/>
      <c r="D21" s="87"/>
      <c r="E21" s="38"/>
      <c r="F21" s="87"/>
      <c r="G21" s="87"/>
      <c r="I21" s="53"/>
    </row>
    <row r="22" spans="1:10" x14ac:dyDescent="0.3">
      <c r="A22" s="51" t="s">
        <v>116</v>
      </c>
      <c r="E22" s="38"/>
      <c r="F22" s="38"/>
      <c r="G22" s="38"/>
      <c r="H22" s="38"/>
      <c r="I22" s="53"/>
    </row>
    <row r="23" spans="1:10" x14ac:dyDescent="0.3">
      <c r="A23" s="52"/>
      <c r="C23" s="37"/>
      <c r="D23" s="37"/>
      <c r="E23" s="38"/>
      <c r="F23" s="87"/>
      <c r="G23" s="87"/>
      <c r="H23" s="87"/>
      <c r="I23" s="53"/>
    </row>
    <row r="24" spans="1:10" x14ac:dyDescent="0.3">
      <c r="A24" s="52" t="s">
        <v>67</v>
      </c>
      <c r="E24" s="87"/>
      <c r="F24" s="87"/>
      <c r="G24" s="87"/>
      <c r="H24" s="87"/>
      <c r="I24" s="53"/>
    </row>
    <row r="25" spans="1:10" x14ac:dyDescent="0.3">
      <c r="A25" s="52"/>
      <c r="E25" s="87"/>
      <c r="F25" s="87"/>
      <c r="G25" s="87"/>
      <c r="H25" s="87"/>
      <c r="I25" s="53"/>
    </row>
    <row r="26" spans="1:10" x14ac:dyDescent="0.3">
      <c r="A26" s="52" t="s">
        <v>123</v>
      </c>
      <c r="E26" s="87"/>
      <c r="F26" s="87"/>
      <c r="G26" s="87"/>
      <c r="H26" s="87"/>
      <c r="I26" s="53"/>
    </row>
    <row r="27" spans="1:10" x14ac:dyDescent="0.3">
      <c r="C27" s="89"/>
      <c r="D27" s="89"/>
      <c r="E27" s="89"/>
      <c r="F27" s="89"/>
      <c r="G27" s="89"/>
      <c r="H27" s="89"/>
    </row>
  </sheetData>
  <mergeCells count="1">
    <mergeCell ref="C2:F2"/>
  </mergeCells>
  <pageMargins left="0.7" right="0.7" top="0.75" bottom="0.75" header="0.3" footer="0.3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</vt:lpstr>
      <vt:lpstr>BS</vt:lpstr>
      <vt:lpstr>СF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I.Kozhemyakin</cp:lastModifiedBy>
  <cp:lastPrinted>2025-05-28T09:00:21Z</cp:lastPrinted>
  <dcterms:created xsi:type="dcterms:W3CDTF">2023-05-12T12:20:21Z</dcterms:created>
  <dcterms:modified xsi:type="dcterms:W3CDTF">2025-05-29T12:49:23Z</dcterms:modified>
</cp:coreProperties>
</file>