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Петрович\ЗОЛОТО\отчеты КАСЕ 1 квартал 21 года\"/>
    </mc:Choice>
  </mc:AlternateContent>
  <bookViews>
    <workbookView xWindow="0" yWindow="0" windowWidth="24000" windowHeight="8730"/>
  </bookViews>
  <sheets>
    <sheet name="BS" sheetId="1" r:id="rId1"/>
    <sheet name="PL" sheetId="2" r:id="rId2"/>
    <sheet name="СF" sheetId="3" r:id="rId3"/>
    <sheet name="SE" sheetId="4" r:id="rId4"/>
  </sheets>
  <externalReferences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3" i="1" s="1"/>
  <c r="C35" i="1" s="1"/>
  <c r="C51" i="1" s="1"/>
  <c r="D51" i="1"/>
  <c r="D50" i="1"/>
  <c r="C40" i="1"/>
  <c r="C23" i="1"/>
  <c r="A13" i="1"/>
  <c r="A12" i="1"/>
  <c r="A9" i="1"/>
  <c r="C47" i="1" l="1"/>
  <c r="C48" i="1" s="1"/>
  <c r="C49" i="1" s="1"/>
  <c r="C14" i="1"/>
  <c r="C25" i="1" s="1"/>
  <c r="G16" i="4"/>
  <c r="E16" i="4"/>
  <c r="D17" i="4"/>
  <c r="C17" i="4"/>
  <c r="G17" i="4"/>
  <c r="F16" i="4"/>
  <c r="G12" i="4"/>
  <c r="F12" i="4"/>
  <c r="E12" i="4"/>
  <c r="C12" i="4"/>
  <c r="H10" i="4"/>
  <c r="H12" i="4" s="1"/>
  <c r="H9" i="4"/>
  <c r="E6" i="4"/>
  <c r="E13" i="4" s="1"/>
  <c r="D6" i="4"/>
  <c r="C6" i="4"/>
  <c r="C13" i="4" s="1"/>
  <c r="C18" i="4" s="1"/>
  <c r="G6" i="4"/>
  <c r="C41" i="3"/>
  <c r="C35" i="3"/>
  <c r="C27" i="3"/>
  <c r="C15" i="3"/>
  <c r="C1" i="3"/>
  <c r="D30" i="2"/>
  <c r="D29" i="2"/>
  <c r="C20" i="2"/>
  <c r="C6" i="2"/>
  <c r="C10" i="2" s="1"/>
  <c r="C13" i="2" s="1"/>
  <c r="C15" i="2" s="1"/>
  <c r="C22" i="2" s="1"/>
  <c r="C24" i="2" s="1"/>
  <c r="C50" i="1" l="1"/>
  <c r="G13" i="4"/>
  <c r="H6" i="4"/>
  <c r="H13" i="4" s="1"/>
  <c r="F6" i="4"/>
  <c r="F13" i="4" s="1"/>
  <c r="F18" i="4" s="1"/>
  <c r="F17" i="4"/>
  <c r="H16" i="4"/>
  <c r="H17" i="4" s="1"/>
  <c r="G18" i="4"/>
  <c r="E17" i="4"/>
  <c r="E18" i="4" s="1"/>
  <c r="D8" i="4"/>
  <c r="C37" i="3"/>
  <c r="C40" i="3" s="1"/>
  <c r="C42" i="3" s="1"/>
  <c r="C29" i="2"/>
  <c r="C30" i="2" s="1"/>
  <c r="C26" i="2"/>
  <c r="H18" i="4" l="1"/>
  <c r="D12" i="4"/>
  <c r="D13" i="4" s="1"/>
  <c r="D18" i="4" s="1"/>
  <c r="F8" i="4"/>
  <c r="H8" i="4" s="1"/>
</calcChain>
</file>

<file path=xl/sharedStrings.xml><?xml version="1.0" encoding="utf-8"?>
<sst xmlns="http://schemas.openxmlformats.org/spreadsheetml/2006/main" count="136" uniqueCount="125">
  <si>
    <t>тыс. тенге</t>
  </si>
  <si>
    <t xml:space="preserve">Прим. </t>
  </si>
  <si>
    <t>31 марта 2021</t>
  </si>
  <si>
    <t>31  декабря 2020</t>
  </si>
  <si>
    <t>АКТИВЫ</t>
  </si>
  <si>
    <t>Внеоборотные активы</t>
  </si>
  <si>
    <t>Основные средства</t>
  </si>
  <si>
    <t>Активы по разведке и оценке</t>
  </si>
  <si>
    <t>Нематериальные активы</t>
  </si>
  <si>
    <t>Отложенные налоговые активы</t>
  </si>
  <si>
    <t>Авансы выданные</t>
  </si>
  <si>
    <t xml:space="preserve">Итого долгосрочные активы </t>
  </si>
  <si>
    <t>Оборотные активы</t>
  </si>
  <si>
    <t>Запасы</t>
  </si>
  <si>
    <t>Торговая и прочая дебиторская задолженность</t>
  </si>
  <si>
    <t>Дебиторская задолженность связанной стороны</t>
  </si>
  <si>
    <t>Займы выданные</t>
  </si>
  <si>
    <t>Предоплаченный подоходный налог</t>
  </si>
  <si>
    <t>Авансы выданные и прочие текущие активы</t>
  </si>
  <si>
    <t>Денежные средства и их эквиваленты</t>
  </si>
  <si>
    <t xml:space="preserve">Итого краткосрочные активы </t>
  </si>
  <si>
    <t xml:space="preserve">Активы, классифицированные как предназначенные для продажи </t>
  </si>
  <si>
    <t>ВСЕГО АКТИВОВ</t>
  </si>
  <si>
    <t>КАПИТАЛ И ОБЯЗАТЕЛЬСТВА</t>
  </si>
  <si>
    <t>Капитал</t>
  </si>
  <si>
    <t>Акционерный капитал</t>
  </si>
  <si>
    <t>Дополнительно оплаченный капитал</t>
  </si>
  <si>
    <t>Накопленный убыток</t>
  </si>
  <si>
    <t>Капитал, приходящийся на собственников материнской компании</t>
  </si>
  <si>
    <t>Неконтрольные доли участия</t>
  </si>
  <si>
    <t>Итого капитал</t>
  </si>
  <si>
    <t>Долгосрочные обязательства</t>
  </si>
  <si>
    <t>Займы и кредиты</t>
  </si>
  <si>
    <t>Обязательства по контрактам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</si>
  <si>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</si>
  <si>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</si>
  <si>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</si>
  <si>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</si>
  <si>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Подоходный налог к оплате</t>
  </si>
  <si>
    <t>Начисленные обязательства</t>
  </si>
  <si>
    <t>Итого краткосрочные обязательства</t>
  </si>
  <si>
    <t>Итого обязательства</t>
  </si>
  <si>
    <t>ВСЕГО КАПИТАЛ И ОБЯЗАТЕЛЬСТВА</t>
  </si>
  <si>
    <t>Балансовая стоимость одной простой акции</t>
  </si>
  <si>
    <t>Прим.</t>
  </si>
  <si>
    <t>3 месяца 2021</t>
  </si>
  <si>
    <t>3 месяца 2020</t>
  </si>
  <si>
    <t>Продолжающаяся деятельность</t>
  </si>
  <si>
    <t>Выручка</t>
  </si>
  <si>
    <t>Себестоимость</t>
  </si>
  <si>
    <t>Валовый доход</t>
  </si>
  <si>
    <t>Прочие операционные доходы (расходы), нетто</t>
  </si>
  <si>
    <t>Административные расходы</t>
  </si>
  <si>
    <t>Восстановление (убытки) от обесценения</t>
  </si>
  <si>
    <t>Операционный доход (убыток)</t>
  </si>
  <si>
    <t>Финансовые доходы</t>
  </si>
  <si>
    <t>Финансовые расходы</t>
  </si>
  <si>
    <t>Прибыль (убыток) до налогообложения от продолжающейся деятельности</t>
  </si>
  <si>
    <t>Экономия (расход) по подоходному налогу</t>
  </si>
  <si>
    <t>Чистая прибыль (убыток) от продолжающейся деятельности</t>
  </si>
  <si>
    <t>Прекращенная деятельность</t>
  </si>
  <si>
    <t>Прибыль от выбытия дочерней компании</t>
  </si>
  <si>
    <t>Прочая прибыль (убыток)</t>
  </si>
  <si>
    <t>Чистая прибыль (убыток) за год от прекращенной деятельности</t>
  </si>
  <si>
    <t>Прочий совокупный доход, подлежащий переклассификации в состав прибыли или убытка в последующих периодах:</t>
  </si>
  <si>
    <t>Всего совокупная прибыль (убыток) за год</t>
  </si>
  <si>
    <t>Приходящийся на:</t>
  </si>
  <si>
    <t>Собственников материнской Компании</t>
  </si>
  <si>
    <t>Прибыль на акцию</t>
  </si>
  <si>
    <t>Базовая прибыль на акцию (тенге)</t>
  </si>
  <si>
    <t xml:space="preserve"> </t>
  </si>
  <si>
    <t>Разводненная прибыль на акцию (тенге)</t>
  </si>
  <si>
    <t>Денежные потоки от операционной деятельности</t>
  </si>
  <si>
    <t>Реализация товаров и услуг</t>
  </si>
  <si>
    <t>Авансы, полученные от покупателей и заказчиков</t>
  </si>
  <si>
    <t>Денежные средства, возвращенные связанной стороной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</si>
  <si>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</si>
  <si>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</si>
  <si>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</si>
  <si>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</si>
  <si>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Подоходный налог и прочие платежи в бюджет</t>
  </si>
  <si>
    <t>Денежные средства, выданные связанной стороне</t>
  </si>
  <si>
    <t>Прочие выплаты</t>
  </si>
  <si>
    <t>Чистый поток денежных средств от/(использованные в) операционной деятельности</t>
  </si>
  <si>
    <t>Денежные потоки от инвестиционной деятельности</t>
  </si>
  <si>
    <t>Поступления от продажи основных средств</t>
  </si>
  <si>
    <t>Поступления от выплаты займов</t>
  </si>
  <si>
    <t>Предоставление займов</t>
  </si>
  <si>
    <t>Проценты полученные</t>
  </si>
  <si>
    <t>Дивиденды полученные</t>
  </si>
  <si>
    <t>Приобретение основных средств</t>
  </si>
  <si>
    <t>Реализация основных средств</t>
  </si>
  <si>
    <t>Продажа дочерней компании</t>
  </si>
  <si>
    <t>Приобретение геологоразведочных активов</t>
  </si>
  <si>
    <t>Чистый поток денежных средств от/(использованных в) инвестиционной деятельности</t>
  </si>
  <si>
    <t>Денежные потоки от финансовой деятельности</t>
  </si>
  <si>
    <t>Поступления от выпуска акций</t>
  </si>
  <si>
    <t>Привлечение заемных средств</t>
  </si>
  <si>
    <t>Оплата процентов</t>
  </si>
  <si>
    <t>Выплаты по заемным средствам</t>
  </si>
  <si>
    <t>Дивиденды выплаченные</t>
  </si>
  <si>
    <t>Чистый поток денежных средств от/(использованных в) финансовой деятельности</t>
  </si>
  <si>
    <t>Нетто увеличение/(уменьшение) денежных средств и их эквивалентов</t>
  </si>
  <si>
    <t>Денежные средства и их эквиваленты на 1 января</t>
  </si>
  <si>
    <t>Влияние изменений валютных курсов на денежные средства и их эквиваленты</t>
  </si>
  <si>
    <t>Денежные средства и их эквиваленты на  конец периода</t>
  </si>
  <si>
    <t>Капитал, причитающийся собственникам Компании</t>
  </si>
  <si>
    <t>Уставный капитал</t>
  </si>
  <si>
    <t>Нераспределенная прибыль</t>
  </si>
  <si>
    <t>Итого</t>
  </si>
  <si>
    <t>Неконтролирующая доля</t>
  </si>
  <si>
    <t>Итого капитала</t>
  </si>
  <si>
    <t>Остаток на 1 января 2020 года</t>
  </si>
  <si>
    <t>Влияние изменений учетной политики</t>
  </si>
  <si>
    <t>Остаток на 1 января 2020года (пересчитанный)</t>
  </si>
  <si>
    <r>
      <t>Общий совокупный доход</t>
    </r>
    <r>
      <rPr>
        <sz val="10"/>
        <color theme="1"/>
        <rFont val="Trebuchet MS"/>
        <family val="2"/>
        <charset val="204"/>
      </rPr>
      <t xml:space="preserve"> </t>
    </r>
  </si>
  <si>
    <t>Дисконт по займу от собственника</t>
  </si>
  <si>
    <t>Прибыль/(убыток) за 2020 год</t>
  </si>
  <si>
    <t>Операции с собственниками всего (суммма строк с 710 по 718)</t>
  </si>
  <si>
    <t>Общий совокупный доход за 2020 год</t>
  </si>
  <si>
    <t>Остаток на 31 декабря 2020 года</t>
  </si>
  <si>
    <t>Общий совокупный доход за отчетный период</t>
  </si>
  <si>
    <t>Прибыль/(убыток) за 3 месяцев 2021 года</t>
  </si>
  <si>
    <t>Общий совокупный доход / (убыток) за 2021 года</t>
  </si>
  <si>
    <t>Остаток на 31 марта 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</si>
</sst>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_(* #,##0.00_);_(* \(#,##0.00\);_(* &quot;-&quot;??_);_(@_)"/>
    <numFmt numFmtId="166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theme="1"/>
      <name val="Trebuchet MS"/>
      <family val="2"/>
      <charset val="204"/>
    </font>
    <font>
      <sz val="10"/>
      <color rgb="FF000000"/>
      <name val="Trebuchet MS"/>
      <family val="2"/>
      <charset val="204"/>
    </font>
    <font>
      <sz val="10"/>
      <name val="Arial Cyr"/>
      <charset val="204"/>
    </font>
    <font>
      <sz val="10"/>
      <name val="Trebuchet MS"/>
      <family val="2"/>
      <charset val="204"/>
    </font>
    <font>
      <b/>
      <sz val="10"/>
      <name val="Trebuchet MS"/>
      <family val="2"/>
      <charset val="204"/>
    </font>
    <font>
      <sz val="10"/>
      <color theme="0" tint="-0.249977111117893"/>
      <name val="Trebuchet MS"/>
      <family val="2"/>
      <charset val="204"/>
    </font>
    <font>
      <sz val="10"/>
      <color theme="1"/>
      <name val="Times New Roman"/>
      <family val="2"/>
      <charset val="204"/>
    </font>
    <font>
      <b/>
      <sz val="10"/>
      <color indexed="8"/>
      <name val="Trebuchet MS"/>
      <family val="2"/>
      <charset val="204"/>
    </font>
    <font>
      <sz val="10"/>
      <color theme="0"/>
      <name val="Trebuchet MS"/>
      <family val="2"/>
      <charset val="204"/>
    </font>
    <font>
      <sz val="6"/>
      <color theme="1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6" fontId="10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37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37" fontId="5" fillId="2" borderId="0" xfId="0" applyNumberFormat="1" applyFont="1" applyFill="1" applyBorder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7" fontId="4" fillId="0" borderId="0" xfId="0" applyNumberFormat="1" applyFont="1"/>
    <xf numFmtId="43" fontId="5" fillId="2" borderId="0" xfId="1" applyFont="1" applyFill="1" applyAlignment="1">
      <alignment horizontal="right" vertical="center"/>
    </xf>
    <xf numFmtId="37" fontId="5" fillId="2" borderId="1" xfId="0" applyNumberFormat="1" applyFont="1" applyFill="1" applyBorder="1" applyAlignment="1">
      <alignment horizontal="right" vertical="center"/>
    </xf>
    <xf numFmtId="37" fontId="2" fillId="2" borderId="2" xfId="0" applyNumberFormat="1" applyFont="1" applyFill="1" applyBorder="1" applyAlignment="1">
      <alignment horizontal="right" vertical="center"/>
    </xf>
    <xf numFmtId="37" fontId="3" fillId="2" borderId="2" xfId="0" applyNumberFormat="1" applyFont="1" applyFill="1" applyBorder="1" applyAlignment="1">
      <alignment horizontal="right" vertical="center"/>
    </xf>
    <xf numFmtId="37" fontId="3" fillId="2" borderId="3" xfId="0" applyNumberFormat="1" applyFont="1" applyFill="1" applyBorder="1" applyAlignment="1">
      <alignment horizontal="right" vertical="center"/>
    </xf>
    <xf numFmtId="37" fontId="3" fillId="2" borderId="0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43" fontId="5" fillId="2" borderId="0" xfId="1" applyFont="1" applyFill="1" applyBorder="1" applyAlignment="1">
      <alignment horizontal="right" vertical="center"/>
    </xf>
    <xf numFmtId="37" fontId="7" fillId="2" borderId="1" xfId="2" applyNumberFormat="1" applyFont="1" applyFill="1" applyBorder="1" applyAlignment="1">
      <alignment horizontal="right"/>
    </xf>
    <xf numFmtId="37" fontId="8" fillId="2" borderId="4" xfId="2" applyNumberFormat="1" applyFont="1" applyFill="1" applyBorder="1" applyAlignment="1">
      <alignment horizontal="right"/>
    </xf>
    <xf numFmtId="37" fontId="8" fillId="2" borderId="1" xfId="2" applyNumberFormat="1" applyFont="1" applyFill="1" applyBorder="1" applyAlignment="1">
      <alignment horizontal="right"/>
    </xf>
    <xf numFmtId="164" fontId="4" fillId="0" borderId="0" xfId="1" applyNumberFormat="1" applyFont="1"/>
    <xf numFmtId="165" fontId="4" fillId="0" borderId="0" xfId="0" applyNumberFormat="1" applyFont="1"/>
    <xf numFmtId="37" fontId="9" fillId="2" borderId="0" xfId="0" applyNumberFormat="1" applyFont="1" applyFill="1" applyAlignment="1">
      <alignment horizontal="right" vertical="center"/>
    </xf>
    <xf numFmtId="39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165" fontId="4" fillId="0" borderId="0" xfId="1" applyNumberFormat="1" applyFont="1"/>
    <xf numFmtId="164" fontId="4" fillId="0" borderId="0" xfId="1" applyNumberFormat="1" applyFont="1" applyFill="1"/>
    <xf numFmtId="37" fontId="8" fillId="2" borderId="0" xfId="2" applyNumberFormat="1" applyFont="1" applyFill="1" applyBorder="1" applyAlignment="1">
      <alignment horizontal="right"/>
    </xf>
    <xf numFmtId="37" fontId="7" fillId="2" borderId="0" xfId="2" applyNumberFormat="1" applyFont="1" applyFill="1" applyBorder="1" applyAlignment="1">
      <alignment horizontal="right"/>
    </xf>
    <xf numFmtId="37" fontId="11" fillId="2" borderId="3" xfId="3" applyNumberFormat="1" applyFont="1" applyFill="1" applyBorder="1" applyAlignment="1">
      <alignment horizontal="right" vertical="center" wrapText="1"/>
    </xf>
    <xf numFmtId="37" fontId="11" fillId="2" borderId="0" xfId="3" applyNumberFormat="1" applyFont="1" applyFill="1" applyBorder="1" applyAlignment="1">
      <alignment horizontal="right" vertical="center" wrapText="1"/>
    </xf>
    <xf numFmtId="37" fontId="11" fillId="2" borderId="2" xfId="3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37" fontId="8" fillId="2" borderId="3" xfId="0" applyNumberFormat="1" applyFont="1" applyFill="1" applyBorder="1" applyAlignment="1"/>
    <xf numFmtId="37" fontId="8" fillId="2" borderId="0" xfId="0" applyNumberFormat="1" applyFont="1" applyFill="1" applyBorder="1" applyAlignment="1"/>
    <xf numFmtId="0" fontId="4" fillId="0" borderId="0" xfId="0" applyFont="1" applyAlignment="1">
      <alignment horizontal="center" vertical="center" wrapText="1"/>
    </xf>
    <xf numFmtId="164" fontId="4" fillId="0" borderId="0" xfId="1" applyNumberFormat="1" applyFont="1" applyAlignment="1">
      <alignment vertical="center" wrapText="1"/>
    </xf>
    <xf numFmtId="43" fontId="7" fillId="2" borderId="0" xfId="1" applyFont="1" applyFill="1" applyBorder="1" applyAlignment="1">
      <alignment horizontal="right"/>
    </xf>
    <xf numFmtId="43" fontId="7" fillId="2" borderId="1" xfId="1" applyFont="1" applyFill="1" applyBorder="1" applyAlignment="1">
      <alignment horizontal="right"/>
    </xf>
    <xf numFmtId="0" fontId="4" fillId="0" borderId="0" xfId="0" applyFont="1" applyFill="1"/>
    <xf numFmtId="164" fontId="4" fillId="0" borderId="0" xfId="1" applyNumberFormat="1" applyFont="1" applyFill="1" applyBorder="1"/>
    <xf numFmtId="165" fontId="4" fillId="0" borderId="0" xfId="1" applyNumberFormat="1" applyFont="1" applyFill="1" applyBorder="1"/>
    <xf numFmtId="164" fontId="4" fillId="0" borderId="0" xfId="1" applyNumberFormat="1" applyFont="1" applyBorder="1"/>
    <xf numFmtId="0" fontId="2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37" fontId="4" fillId="2" borderId="0" xfId="0" applyNumberFormat="1" applyFont="1" applyFill="1" applyAlignment="1">
      <alignment horizontal="right" vertical="center"/>
    </xf>
    <xf numFmtId="37" fontId="4" fillId="2" borderId="1" xfId="0" applyNumberFormat="1" applyFont="1" applyFill="1" applyBorder="1" applyAlignment="1">
      <alignment horizontal="right" vertical="center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43" fontId="3" fillId="2" borderId="5" xfId="1" applyFont="1" applyFill="1" applyBorder="1" applyAlignment="1">
      <alignment horizontal="right" vertical="center"/>
    </xf>
    <xf numFmtId="37" fontId="4" fillId="2" borderId="5" xfId="0" applyNumberFormat="1" applyFont="1" applyFill="1" applyBorder="1" applyAlignment="1">
      <alignment horizontal="right" vertical="center"/>
    </xf>
    <xf numFmtId="37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37" fontId="4" fillId="2" borderId="0" xfId="1" applyNumberFormat="1" applyFont="1" applyFill="1" applyAlignment="1">
      <alignment vertical="center" wrapText="1"/>
    </xf>
    <xf numFmtId="39" fontId="4" fillId="2" borderId="0" xfId="1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vertical="center" wrapText="1"/>
    </xf>
    <xf numFmtId="164" fontId="4" fillId="2" borderId="0" xfId="1" applyNumberFormat="1" applyFont="1" applyFill="1"/>
    <xf numFmtId="37" fontId="4" fillId="2" borderId="0" xfId="1" applyNumberFormat="1" applyFont="1" applyFill="1" applyBorder="1" applyAlignment="1">
      <alignment vertical="center" wrapText="1"/>
    </xf>
    <xf numFmtId="37" fontId="4" fillId="2" borderId="6" xfId="1" applyNumberFormat="1" applyFont="1" applyFill="1" applyBorder="1" applyAlignment="1">
      <alignment vertical="center" wrapText="1"/>
    </xf>
    <xf numFmtId="37" fontId="2" fillId="2" borderId="6" xfId="1" applyNumberFormat="1" applyFont="1" applyFill="1" applyBorder="1" applyAlignment="1">
      <alignment vertical="center" wrapText="1"/>
    </xf>
    <xf numFmtId="37" fontId="2" fillId="2" borderId="7" xfId="1" applyNumberFormat="1" applyFont="1" applyFill="1" applyBorder="1" applyAlignment="1">
      <alignment vertical="center" wrapText="1"/>
    </xf>
    <xf numFmtId="37" fontId="2" fillId="2" borderId="0" xfId="1" applyNumberFormat="1" applyFont="1" applyFill="1" applyAlignment="1">
      <alignment vertical="center" wrapText="1"/>
    </xf>
    <xf numFmtId="37" fontId="2" fillId="2" borderId="2" xfId="1" applyNumberFormat="1" applyFont="1" applyFill="1" applyBorder="1" applyAlignment="1">
      <alignment vertical="center" wrapText="1"/>
    </xf>
    <xf numFmtId="164" fontId="12" fillId="2" borderId="0" xfId="1" applyNumberFormat="1" applyFont="1" applyFill="1"/>
    <xf numFmtId="164" fontId="13" fillId="2" borderId="0" xfId="1" applyNumberFormat="1" applyFont="1" applyFill="1" applyAlignment="1">
      <alignment horizontal="right"/>
    </xf>
    <xf numFmtId="164" fontId="2" fillId="2" borderId="0" xfId="1" applyNumberFormat="1" applyFont="1" applyFill="1" applyAlignment="1">
      <alignment horizontal="center" vertical="center" wrapText="1"/>
    </xf>
    <xf numFmtId="37" fontId="4" fillId="2" borderId="4" xfId="1" applyNumberFormat="1" applyFont="1" applyFill="1" applyBorder="1" applyAlignment="1">
      <alignment vertical="center" wrapText="1"/>
    </xf>
    <xf numFmtId="37" fontId="2" fillId="2" borderId="1" xfId="1" applyNumberFormat="1" applyFont="1" applyFill="1" applyBorder="1" applyAlignment="1">
      <alignment vertical="center" wrapText="1"/>
    </xf>
    <xf numFmtId="37" fontId="4" fillId="2" borderId="0" xfId="1" applyNumberFormat="1" applyFont="1" applyFill="1" applyBorder="1" applyAlignment="1">
      <alignment horizontal="right" wrapText="1"/>
    </xf>
    <xf numFmtId="37" fontId="4" fillId="2" borderId="0" xfId="0" applyNumberFormat="1" applyFont="1" applyFill="1" applyAlignment="1">
      <alignment horizontal="right"/>
    </xf>
    <xf numFmtId="37" fontId="4" fillId="2" borderId="0" xfId="1" applyNumberFormat="1" applyFont="1" applyFill="1" applyBorder="1" applyAlignment="1">
      <alignment wrapText="1"/>
    </xf>
    <xf numFmtId="37" fontId="2" fillId="2" borderId="0" xfId="1" applyNumberFormat="1" applyFont="1" applyFill="1" applyBorder="1" applyAlignment="1">
      <alignment vertical="center" wrapText="1"/>
    </xf>
    <xf numFmtId="37" fontId="2" fillId="2" borderId="4" xfId="1" applyNumberFormat="1" applyFont="1" applyFill="1" applyBorder="1" applyAlignment="1">
      <alignment vertical="center" wrapText="1"/>
    </xf>
    <xf numFmtId="37" fontId="4" fillId="2" borderId="0" xfId="1" applyNumberFormat="1" applyFont="1" applyFill="1" applyBorder="1"/>
    <xf numFmtId="164" fontId="4" fillId="2" borderId="0" xfId="1" applyNumberFormat="1" applyFont="1" applyFill="1" applyBorder="1"/>
    <xf numFmtId="43" fontId="4" fillId="2" borderId="0" xfId="1" applyFont="1" applyFill="1" applyBorder="1" applyAlignment="1">
      <alignment vertical="center" wrapText="1"/>
    </xf>
    <xf numFmtId="43" fontId="2" fillId="2" borderId="1" xfId="1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center" wrapText="1"/>
    </xf>
    <xf numFmtId="43" fontId="2" fillId="2" borderId="4" xfId="1" applyFont="1" applyFill="1" applyBorder="1" applyAlignment="1">
      <alignment vertical="center" wrapText="1"/>
    </xf>
    <xf numFmtId="43" fontId="5" fillId="2" borderId="1" xfId="1" applyFont="1" applyFill="1" applyBorder="1" applyAlignment="1">
      <alignment horizontal="right" vertical="center"/>
    </xf>
    <xf numFmtId="164" fontId="5" fillId="2" borderId="0" xfId="1" applyNumberFormat="1" applyFont="1" applyFill="1" applyAlignment="1">
      <alignment horizontal="right" vertical="center"/>
    </xf>
    <xf numFmtId="164" fontId="2" fillId="2" borderId="6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37" fontId="5" fillId="0" borderId="0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vertical="center" wrapText="1"/>
    </xf>
    <xf numFmtId="43" fontId="5" fillId="0" borderId="0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37" fontId="5" fillId="0" borderId="0" xfId="0" applyNumberFormat="1" applyFont="1" applyFill="1" applyAlignment="1">
      <alignment horizontal="right" vertical="center"/>
    </xf>
    <xf numFmtId="43" fontId="5" fillId="0" borderId="0" xfId="1" applyFont="1" applyFill="1" applyAlignment="1">
      <alignment horizontal="right" vertical="center"/>
    </xf>
    <xf numFmtId="164" fontId="2" fillId="2" borderId="6" xfId="1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/>
  </cellXfs>
  <cellStyles count="4">
    <cellStyle name="Обычный" xfId="0" builtinId="0"/>
    <cellStyle name="Обычный 2 15" xfId="2"/>
    <cellStyle name="Финансовый" xfId="1" builtinId="3"/>
    <cellStyle name="Финансовый 2 2 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0;&#1072;/&#1055;&#1077;&#1090;&#1088;&#1086;&#1074;&#1080;&#1095;/&#1047;&#1054;&#1051;&#1054;&#1058;&#1054;/&#1054;&#1090;&#1095;&#1077;&#1090;&#1099;%20&#1050;&#1040;&#1057;&#1045;%20&#1075;&#1086;&#1076;&#1086;&#1074;&#1086;&#1081;%202020&#1075;&#1086;&#1076;/FY2020%20KMGold.c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Q2021%20KMGold.c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S"/>
      <sheetName val="RP"/>
      <sheetName val="PL"/>
      <sheetName val="BS"/>
      <sheetName val="СF"/>
      <sheetName val="CFWork1"/>
      <sheetName val="Disclosure"/>
      <sheetName val="FA"/>
      <sheetName val="2"/>
      <sheetName val="(cf)"/>
      <sheetName val="SE"/>
      <sheetName val="(se)"/>
      <sheetName val="SEaudit"/>
      <sheetName val="FYBS2019"/>
      <sheetName val="TB for FS"/>
      <sheetName val="BSfromAuditors"/>
      <sheetName val="8AJE"/>
      <sheetName val="Лист2"/>
      <sheetName val="CFWork"/>
      <sheetName val="ALT"/>
      <sheetName val="BUM"/>
      <sheetName val="MYR"/>
      <sheetName val="MG"/>
      <sheetName val="Лист1"/>
      <sheetName val="cffy"/>
      <sheetName val="CGCS"/>
      <sheetName val="CF9.18"/>
      <sheetName val="BS from BDO"/>
      <sheetName val="KMG"/>
      <sheetName val="KTM"/>
      <sheetName val="ADY"/>
      <sheetName val="1 AJE"/>
      <sheetName val="2AJE"/>
      <sheetName val="4AJE"/>
      <sheetName val="6AJE"/>
      <sheetName val="7AJE"/>
      <sheetName val="5AJE"/>
      <sheetName val="3A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">
          <cell r="B8" t="str">
            <v>Займы выданные</v>
          </cell>
        </row>
        <row r="10">
          <cell r="B10" t="str">
            <v>Денежные средства ограниченные в использовании</v>
          </cell>
        </row>
        <row r="11">
          <cell r="B11" t="str">
            <v>Авансы выданные и прочие долгосрочные активы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S"/>
      <sheetName val="RP"/>
      <sheetName val="PL"/>
      <sheetName val="(pl)"/>
      <sheetName val="BS"/>
      <sheetName val="(bsFY20)"/>
      <sheetName val="Disclosure"/>
      <sheetName val="FA"/>
      <sheetName val="2"/>
      <sheetName val="СF"/>
      <sheetName val="(cf)"/>
      <sheetName val="CFWork1"/>
      <sheetName val="SE"/>
      <sheetName val="(se)"/>
      <sheetName val="SEaudit"/>
      <sheetName val="TB for FS"/>
      <sheetName val="FYBS2019"/>
      <sheetName val="BSfromAuditors"/>
      <sheetName val="Лист2"/>
      <sheetName val="CFWork"/>
      <sheetName val="BUM"/>
      <sheetName val="MYR"/>
      <sheetName val="MG"/>
      <sheetName val="cffy"/>
      <sheetName val="KTM"/>
      <sheetName val="KMG"/>
      <sheetName val="ADY"/>
      <sheetName val="1 AJE"/>
      <sheetName val="4AJE"/>
      <sheetName val="6AJE"/>
      <sheetName val="7AJE"/>
      <sheetName val="5AJE"/>
      <sheetName val="3AJE"/>
    </sheetNames>
    <sheetDataSet>
      <sheetData sheetId="0"/>
      <sheetData sheetId="1"/>
      <sheetData sheetId="2">
        <row r="1">
          <cell r="C1" t="str">
            <v>3 месяца 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7">
          <cell r="U17">
            <v>23089.140940000267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topLeftCell="A39" workbookViewId="0">
      <selection activeCell="E55" sqref="E55"/>
    </sheetView>
  </sheetViews>
  <sheetFormatPr defaultColWidth="24.42578125" defaultRowHeight="15" x14ac:dyDescent="0.3"/>
  <cols>
    <col min="1" max="1" width="60.28515625" style="4" bestFit="1" customWidth="1"/>
    <col min="2" max="2" width="11.42578125" style="4" customWidth="1"/>
    <col min="3" max="3" width="17.28515625" style="26" customWidth="1"/>
    <col min="4" max="4" width="17.28515625" style="32" customWidth="1"/>
    <col min="5" max="16384" width="24.42578125" style="4"/>
  </cols>
  <sheetData>
    <row r="1" spans="1:5" x14ac:dyDescent="0.3">
      <c r="A1" s="1" t="s">
        <v>0</v>
      </c>
      <c r="B1" s="2" t="s">
        <v>1</v>
      </c>
      <c r="C1" s="3" t="s">
        <v>2</v>
      </c>
      <c r="D1" s="3" t="s">
        <v>3</v>
      </c>
    </row>
    <row r="2" spans="1:5" x14ac:dyDescent="0.3">
      <c r="A2" s="5"/>
      <c r="B2" s="6"/>
      <c r="C2" s="7"/>
      <c r="D2" s="7"/>
    </row>
    <row r="3" spans="1:5" x14ac:dyDescent="0.3">
      <c r="A3" s="8" t="s">
        <v>4</v>
      </c>
      <c r="B3" s="5"/>
      <c r="C3" s="5"/>
      <c r="D3" s="5"/>
    </row>
    <row r="4" spans="1:5" x14ac:dyDescent="0.3">
      <c r="A4" s="8" t="s">
        <v>5</v>
      </c>
      <c r="B4" s="5"/>
      <c r="C4" s="9"/>
      <c r="D4" s="9"/>
    </row>
    <row r="5" spans="1:5" x14ac:dyDescent="0.3">
      <c r="A5" s="10" t="s">
        <v>6</v>
      </c>
      <c r="B5" s="11"/>
      <c r="C5" s="12">
        <v>584453.9545799999</v>
      </c>
      <c r="D5" s="13">
        <v>596155.80128999997</v>
      </c>
    </row>
    <row r="6" spans="1:5" x14ac:dyDescent="0.3">
      <c r="A6" s="10" t="s">
        <v>7</v>
      </c>
      <c r="B6" s="11"/>
      <c r="C6" s="12">
        <v>958884.85456999973</v>
      </c>
      <c r="D6" s="13">
        <v>1025424.2817799997</v>
      </c>
      <c r="E6" s="14"/>
    </row>
    <row r="7" spans="1:5" x14ac:dyDescent="0.3">
      <c r="A7" s="10" t="s">
        <v>8</v>
      </c>
      <c r="B7" s="11"/>
      <c r="C7" s="12">
        <v>168.45473999999999</v>
      </c>
      <c r="D7" s="13">
        <v>171</v>
      </c>
    </row>
    <row r="8" spans="1:5" x14ac:dyDescent="0.3">
      <c r="A8" s="10" t="s">
        <v>9</v>
      </c>
      <c r="B8" s="11"/>
      <c r="C8" s="22">
        <v>0</v>
      </c>
      <c r="D8" s="15"/>
    </row>
    <row r="9" spans="1:5" x14ac:dyDescent="0.3">
      <c r="A9" s="10" t="str">
        <f>'[1]BS from BDO'!B8</f>
        <v>Займы выданные</v>
      </c>
      <c r="B9" s="11"/>
      <c r="C9" s="22"/>
      <c r="D9" s="15"/>
    </row>
    <row r="10" spans="1:5" x14ac:dyDescent="0.3">
      <c r="A10" s="10" t="s">
        <v>10</v>
      </c>
      <c r="B10" s="11"/>
      <c r="C10" s="22">
        <v>0</v>
      </c>
      <c r="D10" s="15"/>
    </row>
    <row r="11" spans="1:5" x14ac:dyDescent="0.3">
      <c r="A11" s="10" t="s">
        <v>9</v>
      </c>
      <c r="B11" s="92"/>
      <c r="C11" s="22">
        <v>0</v>
      </c>
      <c r="D11" s="15"/>
    </row>
    <row r="12" spans="1:5" x14ac:dyDescent="0.3">
      <c r="A12" s="10" t="str">
        <f>'[1]BS from BDO'!B10</f>
        <v>Денежные средства ограниченные в использовании</v>
      </c>
      <c r="B12" s="92"/>
      <c r="C12" s="12">
        <v>1430.48</v>
      </c>
      <c r="D12" s="90">
        <v>1430.48</v>
      </c>
    </row>
    <row r="13" spans="1:5" x14ac:dyDescent="0.3">
      <c r="A13" s="10" t="str">
        <f>'[1]BS from BDO'!B11</f>
        <v>Авансы выданные и прочие долгосрочные активы</v>
      </c>
      <c r="B13" s="92"/>
      <c r="C13" s="16">
        <v>524154.97600000002</v>
      </c>
      <c r="D13" s="16">
        <v>524154.97600000002</v>
      </c>
    </row>
    <row r="14" spans="1:5" ht="15.75" thickBot="1" x14ac:dyDescent="0.35">
      <c r="A14" s="8" t="s">
        <v>11</v>
      </c>
      <c r="B14" s="11"/>
      <c r="C14" s="17">
        <f>SUM(C5:C13)</f>
        <v>2069092.7198899996</v>
      </c>
      <c r="D14" s="17">
        <v>2147336.5390699999</v>
      </c>
    </row>
    <row r="15" spans="1:5" ht="15.75" thickTop="1" x14ac:dyDescent="0.3">
      <c r="A15" s="8" t="s">
        <v>12</v>
      </c>
      <c r="B15" s="11"/>
      <c r="C15" s="13"/>
      <c r="D15" s="13"/>
    </row>
    <row r="16" spans="1:5" x14ac:dyDescent="0.3">
      <c r="A16" s="10" t="s">
        <v>13</v>
      </c>
      <c r="B16" s="11"/>
      <c r="C16" s="12">
        <v>240231.48095999993</v>
      </c>
      <c r="D16" s="13">
        <v>173801.68861999988</v>
      </c>
    </row>
    <row r="17" spans="1:6" x14ac:dyDescent="0.3">
      <c r="A17" s="10" t="s">
        <v>14</v>
      </c>
      <c r="B17" s="11"/>
      <c r="C17" s="12">
        <v>229261.72520999995</v>
      </c>
      <c r="D17" s="13"/>
    </row>
    <row r="18" spans="1:6" x14ac:dyDescent="0.3">
      <c r="A18" s="10" t="s">
        <v>15</v>
      </c>
      <c r="B18" s="11"/>
      <c r="C18" s="22">
        <v>0</v>
      </c>
      <c r="D18" s="15"/>
    </row>
    <row r="19" spans="1:6" x14ac:dyDescent="0.3">
      <c r="A19" s="10" t="s">
        <v>16</v>
      </c>
      <c r="B19" s="11"/>
      <c r="C19" s="12">
        <v>521799.37672000017</v>
      </c>
      <c r="D19" s="13">
        <v>430306.80774000019</v>
      </c>
    </row>
    <row r="20" spans="1:6" x14ac:dyDescent="0.3">
      <c r="A20" s="10" t="s">
        <v>17</v>
      </c>
      <c r="B20" s="11"/>
      <c r="C20" s="12">
        <v>708</v>
      </c>
      <c r="D20" s="13">
        <v>708</v>
      </c>
    </row>
    <row r="21" spans="1:6" x14ac:dyDescent="0.3">
      <c r="A21" s="10" t="s">
        <v>18</v>
      </c>
      <c r="B21" s="11"/>
      <c r="C21" s="22">
        <v>0</v>
      </c>
      <c r="D21" s="13"/>
    </row>
    <row r="22" spans="1:6" x14ac:dyDescent="0.3">
      <c r="A22" s="10" t="s">
        <v>19</v>
      </c>
      <c r="B22" s="11"/>
      <c r="C22" s="16">
        <v>23089.140940000267</v>
      </c>
      <c r="D22" s="13">
        <v>172691.61516000025</v>
      </c>
    </row>
    <row r="23" spans="1:6" ht="15.75" thickBot="1" x14ac:dyDescent="0.35">
      <c r="A23" s="8" t="s">
        <v>20</v>
      </c>
      <c r="B23" s="11"/>
      <c r="C23" s="18">
        <f>SUM(C16:C22)</f>
        <v>1015089.7238300004</v>
      </c>
      <c r="D23" s="19">
        <v>777508.11152000038</v>
      </c>
    </row>
    <row r="24" spans="1:6" ht="16.5" thickTop="1" thickBot="1" x14ac:dyDescent="0.35">
      <c r="A24" s="10" t="s">
        <v>21</v>
      </c>
      <c r="B24" s="11"/>
      <c r="C24" s="18"/>
      <c r="D24" s="18"/>
    </row>
    <row r="25" spans="1:6" ht="16.5" thickTop="1" thickBot="1" x14ac:dyDescent="0.35">
      <c r="A25" s="8" t="s">
        <v>22</v>
      </c>
      <c r="B25" s="11"/>
      <c r="C25" s="18">
        <f>C24+C23+C14</f>
        <v>3084182.4437199999</v>
      </c>
      <c r="D25" s="18">
        <v>2924844.6505900002</v>
      </c>
    </row>
    <row r="26" spans="1:6" ht="15.75" thickTop="1" x14ac:dyDescent="0.3">
      <c r="A26" s="8"/>
      <c r="B26" s="11"/>
      <c r="C26" s="20"/>
      <c r="D26" s="20"/>
    </row>
    <row r="27" spans="1:6" x14ac:dyDescent="0.3">
      <c r="A27" s="8"/>
      <c r="B27" s="11"/>
      <c r="C27" s="20"/>
      <c r="D27" s="20"/>
    </row>
    <row r="28" spans="1:6" x14ac:dyDescent="0.3">
      <c r="A28" s="8" t="s">
        <v>23</v>
      </c>
      <c r="B28" s="11"/>
      <c r="C28" s="13"/>
      <c r="D28" s="13"/>
    </row>
    <row r="29" spans="1:6" x14ac:dyDescent="0.3">
      <c r="A29" s="8" t="s">
        <v>24</v>
      </c>
      <c r="B29" s="11"/>
      <c r="C29" s="13"/>
      <c r="D29" s="13"/>
      <c r="E29" s="21"/>
    </row>
    <row r="30" spans="1:6" x14ac:dyDescent="0.3">
      <c r="A30" s="10" t="s">
        <v>25</v>
      </c>
      <c r="B30" s="11"/>
      <c r="C30" s="12">
        <v>48560</v>
      </c>
      <c r="D30" s="13">
        <v>48560</v>
      </c>
      <c r="E30" s="21"/>
      <c r="F30" s="21"/>
    </row>
    <row r="31" spans="1:6" x14ac:dyDescent="0.3">
      <c r="A31" s="10" t="s">
        <v>26</v>
      </c>
      <c r="B31" s="11"/>
      <c r="C31" s="22">
        <v>0</v>
      </c>
      <c r="D31" s="15">
        <v>0</v>
      </c>
      <c r="E31" s="21"/>
      <c r="F31" s="21"/>
    </row>
    <row r="32" spans="1:6" x14ac:dyDescent="0.3">
      <c r="A32" s="10" t="s">
        <v>27</v>
      </c>
      <c r="B32" s="11"/>
      <c r="C32" s="23">
        <f>D32+PL!C24</f>
        <v>-3604365.0951832258</v>
      </c>
      <c r="D32" s="13">
        <v>-3562668.8553988421</v>
      </c>
      <c r="E32" s="21"/>
    </row>
    <row r="33" spans="1:6" ht="30" x14ac:dyDescent="0.3">
      <c r="A33" s="8" t="s">
        <v>28</v>
      </c>
      <c r="B33" s="11"/>
      <c r="C33" s="24">
        <f>SUM(C30:C32)</f>
        <v>-3555805.0951832258</v>
      </c>
      <c r="D33" s="24">
        <v>-3514108.8553988421</v>
      </c>
      <c r="E33" s="21"/>
    </row>
    <row r="34" spans="1:6" x14ac:dyDescent="0.3">
      <c r="A34" s="10" t="s">
        <v>29</v>
      </c>
      <c r="B34" s="11"/>
      <c r="C34" s="23">
        <v>8043.7405934999997</v>
      </c>
      <c r="D34" s="23">
        <v>8201.4271934999997</v>
      </c>
      <c r="E34" s="21"/>
    </row>
    <row r="35" spans="1:6" x14ac:dyDescent="0.3">
      <c r="A35" s="8" t="s">
        <v>30</v>
      </c>
      <c r="B35" s="11"/>
      <c r="C35" s="25">
        <f>SUM(C33:C34)</f>
        <v>-3547761.3545897258</v>
      </c>
      <c r="D35" s="25">
        <v>-3505907.428205342</v>
      </c>
      <c r="F35" s="14"/>
    </row>
    <row r="36" spans="1:6" x14ac:dyDescent="0.3">
      <c r="A36" s="8" t="s">
        <v>31</v>
      </c>
      <c r="B36" s="11"/>
      <c r="C36" s="13"/>
      <c r="D36" s="13"/>
    </row>
    <row r="37" spans="1:6" x14ac:dyDescent="0.3">
      <c r="A37" s="10" t="s">
        <v>32</v>
      </c>
      <c r="B37" s="92"/>
      <c r="C37" s="22">
        <v>0</v>
      </c>
      <c r="D37" s="93"/>
      <c r="E37" s="26"/>
      <c r="F37" s="27"/>
    </row>
    <row r="38" spans="1:6" x14ac:dyDescent="0.3">
      <c r="A38" s="94" t="s">
        <v>33</v>
      </c>
      <c r="B38" s="92"/>
      <c r="C38" s="22">
        <v>0</v>
      </c>
      <c r="D38" s="95">
        <v>0</v>
      </c>
      <c r="E38" s="26"/>
      <c r="F38" s="27"/>
    </row>
    <row r="39" spans="1:6" x14ac:dyDescent="0.3">
      <c r="A39" s="10" t="s">
        <v>34</v>
      </c>
      <c r="B39" s="11"/>
      <c r="C39" s="89">
        <v>0</v>
      </c>
      <c r="D39" s="95">
        <v>0</v>
      </c>
    </row>
    <row r="40" spans="1:6" ht="15.75" thickBot="1" x14ac:dyDescent="0.35">
      <c r="A40" s="8" t="s">
        <v>35</v>
      </c>
      <c r="B40" s="11"/>
      <c r="C40" s="96">
        <f>SUM(C37:C39)</f>
        <v>0</v>
      </c>
      <c r="D40" s="97">
        <v>0</v>
      </c>
    </row>
    <row r="41" spans="1:6" ht="15.75" thickTop="1" x14ac:dyDescent="0.3">
      <c r="A41" s="8" t="s">
        <v>36</v>
      </c>
      <c r="B41" s="11"/>
      <c r="C41" s="98"/>
      <c r="D41" s="98"/>
    </row>
    <row r="42" spans="1:6" x14ac:dyDescent="0.3">
      <c r="A42" s="10" t="s">
        <v>37</v>
      </c>
      <c r="B42" s="11"/>
      <c r="C42" s="12">
        <v>1636796.34932</v>
      </c>
      <c r="D42" s="98">
        <v>1447752.0189799997</v>
      </c>
    </row>
    <row r="43" spans="1:6" x14ac:dyDescent="0.3">
      <c r="A43" s="10" t="s">
        <v>38</v>
      </c>
      <c r="B43" s="11"/>
      <c r="C43" s="22">
        <v>0</v>
      </c>
      <c r="D43" s="99">
        <v>0</v>
      </c>
    </row>
    <row r="44" spans="1:6" x14ac:dyDescent="0.3">
      <c r="A44" s="10" t="s">
        <v>32</v>
      </c>
      <c r="B44" s="92"/>
      <c r="C44" s="12">
        <v>4880496.9588997271</v>
      </c>
      <c r="D44" s="98">
        <v>4868409.0597253432</v>
      </c>
    </row>
    <row r="45" spans="1:6" x14ac:dyDescent="0.3">
      <c r="A45" s="10" t="s">
        <v>39</v>
      </c>
      <c r="B45" s="92"/>
      <c r="C45" s="12">
        <v>114591</v>
      </c>
      <c r="D45" s="98">
        <v>114591</v>
      </c>
    </row>
    <row r="46" spans="1:6" x14ac:dyDescent="0.3">
      <c r="A46" s="10" t="s">
        <v>33</v>
      </c>
      <c r="B46" s="92"/>
      <c r="C46" s="16">
        <v>59.49</v>
      </c>
      <c r="D46" s="99"/>
    </row>
    <row r="47" spans="1:6" ht="15.75" thickBot="1" x14ac:dyDescent="0.35">
      <c r="A47" s="8" t="s">
        <v>40</v>
      </c>
      <c r="B47" s="11"/>
      <c r="C47" s="18">
        <f>SUM(C42:C46)</f>
        <v>6631943.7982197274</v>
      </c>
      <c r="D47" s="19">
        <v>6430752.0787053425</v>
      </c>
    </row>
    <row r="48" spans="1:6" ht="16.5" thickTop="1" thickBot="1" x14ac:dyDescent="0.35">
      <c r="A48" s="8" t="s">
        <v>41</v>
      </c>
      <c r="B48" s="11"/>
      <c r="C48" s="18">
        <f>C40+C47</f>
        <v>6631943.7982197274</v>
      </c>
      <c r="D48" s="18">
        <v>6430752.0787053425</v>
      </c>
    </row>
    <row r="49" spans="1:4" ht="16.5" thickTop="1" thickBot="1" x14ac:dyDescent="0.35">
      <c r="A49" s="8" t="s">
        <v>42</v>
      </c>
      <c r="B49" s="11"/>
      <c r="C49" s="18">
        <f>C48+C35</f>
        <v>3084182.4436300015</v>
      </c>
      <c r="D49" s="18">
        <v>2924844.6505000005</v>
      </c>
    </row>
    <row r="50" spans="1:4" ht="15.75" thickTop="1" x14ac:dyDescent="0.3">
      <c r="C50" s="28">
        <f>C25-C49</f>
        <v>8.9998356997966766E-5</v>
      </c>
      <c r="D50" s="28">
        <f>D25-D49</f>
        <v>8.999975398182869E-5</v>
      </c>
    </row>
    <row r="51" spans="1:4" x14ac:dyDescent="0.3">
      <c r="A51" s="4" t="s">
        <v>43</v>
      </c>
      <c r="C51" s="29">
        <f>(C35-C7)/32000</f>
        <v>-110.87280654155393</v>
      </c>
      <c r="D51" s="29">
        <f>(D35-D7)/32000</f>
        <v>-109.56495088141693</v>
      </c>
    </row>
    <row r="52" spans="1:4" x14ac:dyDescent="0.3">
      <c r="C52" s="13"/>
      <c r="D52" s="13"/>
    </row>
    <row r="53" spans="1:4" x14ac:dyDescent="0.3">
      <c r="C53" s="30"/>
      <c r="D53" s="30"/>
    </row>
    <row r="54" spans="1:4" x14ac:dyDescent="0.3">
      <c r="C54" s="31"/>
    </row>
    <row r="55" spans="1:4" x14ac:dyDescent="0.3">
      <c r="D55" s="26"/>
    </row>
    <row r="56" spans="1:4" x14ac:dyDescent="0.3">
      <c r="D56" s="26"/>
    </row>
    <row r="57" spans="1:4" x14ac:dyDescent="0.3">
      <c r="D57" s="26"/>
    </row>
  </sheetData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opLeftCell="A7" workbookViewId="0">
      <selection activeCell="D8" sqref="D8"/>
    </sheetView>
  </sheetViews>
  <sheetFormatPr defaultColWidth="9.140625" defaultRowHeight="15" x14ac:dyDescent="0.3"/>
  <cols>
    <col min="1" max="1" width="56.5703125" style="4" customWidth="1"/>
    <col min="2" max="2" width="11.42578125" style="4" customWidth="1"/>
    <col min="3" max="4" width="18.5703125" style="26" customWidth="1"/>
    <col min="5" max="5" width="12.42578125" style="4" bestFit="1" customWidth="1"/>
    <col min="6" max="6" width="9.140625" style="4" customWidth="1"/>
    <col min="7" max="16384" width="9.140625" style="4"/>
  </cols>
  <sheetData>
    <row r="1" spans="1:4" x14ac:dyDescent="0.3">
      <c r="A1" s="49" t="s">
        <v>0</v>
      </c>
      <c r="B1" s="2" t="s">
        <v>44</v>
      </c>
      <c r="C1" s="50" t="s">
        <v>45</v>
      </c>
      <c r="D1" s="50" t="s">
        <v>46</v>
      </c>
    </row>
    <row r="2" spans="1:4" x14ac:dyDescent="0.3">
      <c r="A2" s="49"/>
      <c r="B2" s="2"/>
      <c r="C2" s="51"/>
      <c r="D2" s="51"/>
    </row>
    <row r="3" spans="1:4" x14ac:dyDescent="0.3">
      <c r="A3" s="49" t="s">
        <v>47</v>
      </c>
      <c r="B3" s="2"/>
      <c r="C3" s="7"/>
      <c r="D3" s="51"/>
    </row>
    <row r="4" spans="1:4" x14ac:dyDescent="0.3">
      <c r="A4" s="52" t="s">
        <v>48</v>
      </c>
      <c r="B4" s="11"/>
      <c r="C4" s="53">
        <v>384619.41519999999</v>
      </c>
      <c r="D4" s="53">
        <v>330292.62812999997</v>
      </c>
    </row>
    <row r="5" spans="1:4" x14ac:dyDescent="0.3">
      <c r="A5" s="52" t="s">
        <v>49</v>
      </c>
      <c r="B5" s="11"/>
      <c r="C5" s="23">
        <v>-309190.92057000002</v>
      </c>
      <c r="D5" s="54">
        <v>-322233.20582999999</v>
      </c>
    </row>
    <row r="6" spans="1:4" x14ac:dyDescent="0.3">
      <c r="A6" s="6" t="s">
        <v>50</v>
      </c>
      <c r="B6" s="11"/>
      <c r="C6" s="33">
        <f>SUM(C4:C5)</f>
        <v>75428.494629999972</v>
      </c>
      <c r="D6" s="33">
        <v>8059.4222999999765</v>
      </c>
    </row>
    <row r="7" spans="1:4" x14ac:dyDescent="0.3">
      <c r="A7" s="52" t="s">
        <v>51</v>
      </c>
      <c r="B7" s="11"/>
      <c r="C7" s="34">
        <v>-29641.172860000006</v>
      </c>
      <c r="D7" s="53">
        <v>-869904.45915000013</v>
      </c>
    </row>
    <row r="8" spans="1:4" x14ac:dyDescent="0.3">
      <c r="A8" s="52" t="s">
        <v>52</v>
      </c>
      <c r="B8" s="11"/>
      <c r="C8" s="34">
        <v>-36447.969749999997</v>
      </c>
      <c r="D8" s="53">
        <v>-80137.637729999988</v>
      </c>
    </row>
    <row r="9" spans="1:4" x14ac:dyDescent="0.3">
      <c r="A9" s="52" t="s">
        <v>53</v>
      </c>
      <c r="B9" s="11"/>
      <c r="C9" s="23"/>
      <c r="D9" s="54"/>
    </row>
    <row r="10" spans="1:4" x14ac:dyDescent="0.3">
      <c r="A10" s="6" t="s">
        <v>54</v>
      </c>
      <c r="B10" s="11"/>
      <c r="C10" s="33">
        <f>SUM(C6:C9)</f>
        <v>9339.3520199999693</v>
      </c>
      <c r="D10" s="33">
        <v>-941982.67458000011</v>
      </c>
    </row>
    <row r="11" spans="1:4" x14ac:dyDescent="0.3">
      <c r="A11" s="52" t="s">
        <v>55</v>
      </c>
      <c r="B11" s="11"/>
      <c r="C11" s="43">
        <v>0</v>
      </c>
      <c r="D11" s="53"/>
    </row>
    <row r="12" spans="1:4" x14ac:dyDescent="0.3">
      <c r="A12" s="52" t="s">
        <v>56</v>
      </c>
      <c r="B12" s="11"/>
      <c r="C12" s="23">
        <v>-51193.278404383564</v>
      </c>
      <c r="D12" s="54">
        <v>-64044.850105479447</v>
      </c>
    </row>
    <row r="13" spans="1:4" ht="30" x14ac:dyDescent="0.3">
      <c r="A13" s="49" t="s">
        <v>57</v>
      </c>
      <c r="B13" s="11"/>
      <c r="C13" s="33">
        <f>SUM(C10:C12)</f>
        <v>-41853.926384383594</v>
      </c>
      <c r="D13" s="33">
        <v>-1006027.5246854796</v>
      </c>
    </row>
    <row r="14" spans="1:4" x14ac:dyDescent="0.3">
      <c r="A14" s="52" t="s">
        <v>58</v>
      </c>
      <c r="B14" s="11"/>
      <c r="C14" s="44">
        <v>0</v>
      </c>
      <c r="D14" s="23"/>
    </row>
    <row r="15" spans="1:4" ht="30.75" thickBot="1" x14ac:dyDescent="0.35">
      <c r="A15" s="49" t="s">
        <v>59</v>
      </c>
      <c r="B15" s="55"/>
      <c r="C15" s="35">
        <f>SUM(C13:C14)</f>
        <v>-41853.926384383594</v>
      </c>
      <c r="D15" s="35">
        <v>-1006027.5246854796</v>
      </c>
    </row>
    <row r="16" spans="1:4" ht="15.75" thickTop="1" x14ac:dyDescent="0.3">
      <c r="A16" s="49"/>
      <c r="B16" s="55"/>
      <c r="C16" s="36"/>
      <c r="D16" s="36"/>
    </row>
    <row r="17" spans="1:5" x14ac:dyDescent="0.3">
      <c r="A17" s="56" t="s">
        <v>60</v>
      </c>
      <c r="B17" s="55"/>
      <c r="C17" s="33"/>
      <c r="D17" s="33"/>
    </row>
    <row r="18" spans="1:5" x14ac:dyDescent="0.3">
      <c r="A18" s="52" t="s">
        <v>61</v>
      </c>
      <c r="B18" s="55"/>
      <c r="C18" s="43">
        <v>0</v>
      </c>
      <c r="D18" s="53"/>
    </row>
    <row r="19" spans="1:5" x14ac:dyDescent="0.3">
      <c r="A19" s="52" t="s">
        <v>62</v>
      </c>
      <c r="B19" s="55"/>
      <c r="C19" s="44">
        <v>0</v>
      </c>
      <c r="D19" s="53"/>
    </row>
    <row r="20" spans="1:5" ht="15.75" thickBot="1" x14ac:dyDescent="0.35">
      <c r="A20" s="56" t="s">
        <v>63</v>
      </c>
      <c r="B20" s="55"/>
      <c r="C20" s="35">
        <f>SUM(C18:C19)</f>
        <v>0</v>
      </c>
      <c r="D20" s="35">
        <v>0</v>
      </c>
    </row>
    <row r="21" spans="1:5" ht="30.75" thickTop="1" x14ac:dyDescent="0.3">
      <c r="A21" s="57" t="s">
        <v>64</v>
      </c>
      <c r="B21" s="11"/>
      <c r="C21" s="58">
        <v>0</v>
      </c>
      <c r="D21" s="59"/>
    </row>
    <row r="22" spans="1:5" ht="15.75" thickBot="1" x14ac:dyDescent="0.35">
      <c r="A22" s="6" t="s">
        <v>65</v>
      </c>
      <c r="B22" s="11"/>
      <c r="C22" s="37">
        <f>SUM(C15:C21)</f>
        <v>-41853.926384383594</v>
      </c>
      <c r="D22" s="37">
        <v>-1006027.5246854796</v>
      </c>
    </row>
    <row r="23" spans="1:5" ht="15.75" thickTop="1" x14ac:dyDescent="0.3">
      <c r="A23" s="52" t="s">
        <v>66</v>
      </c>
      <c r="B23" s="11"/>
      <c r="C23" s="60"/>
      <c r="D23" s="60"/>
    </row>
    <row r="24" spans="1:5" x14ac:dyDescent="0.3">
      <c r="A24" s="52" t="s">
        <v>67</v>
      </c>
      <c r="B24" s="11"/>
      <c r="C24" s="34">
        <f>C22-C25</f>
        <v>-41696.239784383593</v>
      </c>
      <c r="D24" s="53">
        <v>-1005934.2159354796</v>
      </c>
    </row>
    <row r="25" spans="1:5" x14ac:dyDescent="0.3">
      <c r="A25" s="52" t="s">
        <v>29</v>
      </c>
      <c r="B25" s="11"/>
      <c r="C25" s="23">
        <v>-157.68659999999997</v>
      </c>
      <c r="D25" s="23">
        <v>-93.308750000000003</v>
      </c>
    </row>
    <row r="26" spans="1:5" ht="15.75" thickBot="1" x14ac:dyDescent="0.35">
      <c r="A26" s="52"/>
      <c r="B26" s="38"/>
      <c r="C26" s="39">
        <f>SUM(C24:C25)</f>
        <v>-41853.926384383594</v>
      </c>
      <c r="D26" s="39">
        <v>-1006027.5246854796</v>
      </c>
    </row>
    <row r="27" spans="1:5" ht="15.75" thickTop="1" x14ac:dyDescent="0.3">
      <c r="A27" s="52"/>
      <c r="B27" s="38"/>
      <c r="C27" s="40"/>
      <c r="D27" s="40"/>
    </row>
    <row r="28" spans="1:5" x14ac:dyDescent="0.3">
      <c r="A28" s="49" t="s">
        <v>68</v>
      </c>
      <c r="B28" s="61"/>
      <c r="C28" s="62"/>
      <c r="D28" s="62"/>
    </row>
    <row r="29" spans="1:5" x14ac:dyDescent="0.3">
      <c r="A29" s="57" t="s">
        <v>69</v>
      </c>
      <c r="B29" s="61"/>
      <c r="C29" s="63">
        <f>C24/32000</f>
        <v>-1.3030074932619873</v>
      </c>
      <c r="D29" s="63">
        <f>D24/32000</f>
        <v>-31.435444247983739</v>
      </c>
      <c r="E29" s="4" t="s">
        <v>70</v>
      </c>
    </row>
    <row r="30" spans="1:5" x14ac:dyDescent="0.3">
      <c r="A30" s="57" t="s">
        <v>71</v>
      </c>
      <c r="B30" s="61"/>
      <c r="C30" s="63">
        <f>C29</f>
        <v>-1.3030074932619873</v>
      </c>
      <c r="D30" s="63">
        <f>D29</f>
        <v>-31.435444247983739</v>
      </c>
    </row>
    <row r="31" spans="1:5" x14ac:dyDescent="0.3">
      <c r="A31" s="1"/>
      <c r="B31" s="41"/>
      <c r="C31" s="42"/>
      <c r="D31" s="42"/>
    </row>
    <row r="34" spans="3:5" x14ac:dyDescent="0.3">
      <c r="C34" s="31"/>
      <c r="D34" s="31"/>
      <c r="E34" s="26"/>
    </row>
    <row r="35" spans="3:5" x14ac:dyDescent="0.3">
      <c r="E35" s="27"/>
    </row>
  </sheetData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4" workbookViewId="0">
      <selection activeCell="C32" sqref="C32"/>
    </sheetView>
  </sheetViews>
  <sheetFormatPr defaultColWidth="9.140625" defaultRowHeight="15" x14ac:dyDescent="0.3"/>
  <cols>
    <col min="1" max="1" width="54.28515625" style="4" customWidth="1"/>
    <col min="2" max="2" width="8.7109375" style="4" customWidth="1"/>
    <col min="3" max="4" width="16.5703125" style="26" customWidth="1"/>
    <col min="5" max="16384" width="9.140625" style="4"/>
  </cols>
  <sheetData>
    <row r="1" spans="1:5" x14ac:dyDescent="0.3">
      <c r="A1" s="49" t="s">
        <v>0</v>
      </c>
      <c r="B1" s="64" t="s">
        <v>44</v>
      </c>
      <c r="C1" s="50" t="str">
        <f>[2]PL!C1</f>
        <v>3 месяца 2021</v>
      </c>
      <c r="D1" s="50" t="s">
        <v>46</v>
      </c>
    </row>
    <row r="2" spans="1:5" x14ac:dyDescent="0.3">
      <c r="A2" s="49"/>
      <c r="B2" s="64"/>
      <c r="C2" s="51"/>
      <c r="D2" s="51"/>
    </row>
    <row r="3" spans="1:5" x14ac:dyDescent="0.3">
      <c r="A3" s="49" t="s">
        <v>72</v>
      </c>
      <c r="B3" s="61"/>
      <c r="C3" s="65"/>
      <c r="D3" s="65"/>
    </row>
    <row r="4" spans="1:5" x14ac:dyDescent="0.3">
      <c r="A4" s="57" t="s">
        <v>73</v>
      </c>
      <c r="B4" s="61"/>
      <c r="C4" s="62">
        <v>214904.56093000001</v>
      </c>
      <c r="D4" s="62">
        <v>487769.70182999998</v>
      </c>
      <c r="E4" s="45"/>
    </row>
    <row r="5" spans="1:5" x14ac:dyDescent="0.3">
      <c r="A5" s="57" t="s">
        <v>74</v>
      </c>
      <c r="B5" s="61"/>
      <c r="C5" s="66"/>
      <c r="D5" s="62"/>
    </row>
    <row r="6" spans="1:5" x14ac:dyDescent="0.3">
      <c r="A6" s="57" t="s">
        <v>75</v>
      </c>
      <c r="B6" s="61"/>
      <c r="C6" s="62"/>
      <c r="D6" s="62"/>
    </row>
    <row r="7" spans="1:5" x14ac:dyDescent="0.3">
      <c r="A7" s="57" t="s">
        <v>76</v>
      </c>
      <c r="B7" s="61"/>
      <c r="C7" s="62">
        <v>82001.29161</v>
      </c>
      <c r="D7" s="62"/>
    </row>
    <row r="8" spans="1:5" x14ac:dyDescent="0.3">
      <c r="A8" s="57" t="s">
        <v>77</v>
      </c>
      <c r="B8" s="61"/>
      <c r="C8" s="62">
        <v>-44561.332000000002</v>
      </c>
      <c r="D8" s="62">
        <v>-58061.733009999996</v>
      </c>
    </row>
    <row r="9" spans="1:5" x14ac:dyDescent="0.3">
      <c r="A9" s="57" t="s">
        <v>78</v>
      </c>
      <c r="B9" s="61"/>
      <c r="C9" s="62">
        <v>-111895.11717</v>
      </c>
      <c r="D9" s="62">
        <v>-105361.16739</v>
      </c>
    </row>
    <row r="10" spans="1:5" x14ac:dyDescent="0.3">
      <c r="A10" s="57" t="s">
        <v>79</v>
      </c>
      <c r="B10" s="61"/>
      <c r="C10" s="67">
        <v>-161995.74773000003</v>
      </c>
      <c r="D10" s="62">
        <v>-143694.28393000001</v>
      </c>
    </row>
    <row r="11" spans="1:5" x14ac:dyDescent="0.3">
      <c r="A11" s="57" t="s">
        <v>80</v>
      </c>
      <c r="B11" s="61"/>
      <c r="C11" s="67">
        <v>-68028.000319999992</v>
      </c>
      <c r="D11" s="62">
        <v>-14793.757810000001</v>
      </c>
    </row>
    <row r="12" spans="1:5" x14ac:dyDescent="0.3">
      <c r="A12" s="57" t="s">
        <v>81</v>
      </c>
      <c r="B12" s="61"/>
      <c r="C12" s="62"/>
      <c r="D12" s="62"/>
    </row>
    <row r="13" spans="1:5" x14ac:dyDescent="0.3">
      <c r="A13" s="57" t="s">
        <v>82</v>
      </c>
      <c r="B13" s="61"/>
      <c r="C13" s="62">
        <v>-1542.1681700000001</v>
      </c>
      <c r="D13" s="62"/>
    </row>
    <row r="14" spans="1:5" ht="15.75" thickBot="1" x14ac:dyDescent="0.35">
      <c r="A14" s="57"/>
      <c r="B14" s="61"/>
      <c r="C14" s="68"/>
      <c r="D14" s="68"/>
    </row>
    <row r="15" spans="1:5" ht="30.75" thickBot="1" x14ac:dyDescent="0.35">
      <c r="A15" s="49" t="s">
        <v>83</v>
      </c>
      <c r="B15" s="61"/>
      <c r="C15" s="69">
        <f>SUM(C4:C13)</f>
        <v>-91116.512850000014</v>
      </c>
      <c r="D15" s="69">
        <v>165858.75968999992</v>
      </c>
    </row>
    <row r="16" spans="1:5" x14ac:dyDescent="0.3">
      <c r="A16" s="57"/>
      <c r="B16" s="61"/>
      <c r="C16" s="62"/>
      <c r="D16" s="62"/>
    </row>
    <row r="17" spans="1:8" x14ac:dyDescent="0.3">
      <c r="A17" s="49" t="s">
        <v>84</v>
      </c>
      <c r="B17" s="61"/>
      <c r="C17" s="67"/>
      <c r="D17" s="67"/>
    </row>
    <row r="18" spans="1:8" x14ac:dyDescent="0.3">
      <c r="A18" s="57" t="s">
        <v>85</v>
      </c>
      <c r="B18" s="61"/>
      <c r="C18" s="62"/>
      <c r="D18" s="62"/>
    </row>
    <row r="19" spans="1:8" x14ac:dyDescent="0.3">
      <c r="A19" s="57" t="s">
        <v>86</v>
      </c>
      <c r="B19" s="61"/>
      <c r="C19" s="62"/>
      <c r="D19" s="62"/>
    </row>
    <row r="20" spans="1:8" x14ac:dyDescent="0.3">
      <c r="A20" s="57" t="s">
        <v>87</v>
      </c>
      <c r="B20" s="61"/>
      <c r="C20" s="62"/>
      <c r="D20" s="62"/>
    </row>
    <row r="21" spans="1:8" x14ac:dyDescent="0.3">
      <c r="A21" s="57" t="s">
        <v>88</v>
      </c>
      <c r="B21" s="61"/>
      <c r="C21" s="62"/>
      <c r="D21" s="62"/>
    </row>
    <row r="22" spans="1:8" x14ac:dyDescent="0.3">
      <c r="A22" s="57" t="s">
        <v>89</v>
      </c>
      <c r="B22" s="61"/>
      <c r="C22" s="62"/>
      <c r="D22" s="62"/>
    </row>
    <row r="23" spans="1:8" x14ac:dyDescent="0.3">
      <c r="A23" s="57" t="s">
        <v>90</v>
      </c>
      <c r="B23" s="61"/>
      <c r="C23" s="62"/>
      <c r="D23" s="62"/>
    </row>
    <row r="24" spans="1:8" x14ac:dyDescent="0.3">
      <c r="A24" s="57" t="s">
        <v>91</v>
      </c>
      <c r="B24" s="61"/>
      <c r="C24" s="62"/>
      <c r="D24" s="62"/>
    </row>
    <row r="25" spans="1:8" x14ac:dyDescent="0.3">
      <c r="A25" s="57" t="s">
        <v>92</v>
      </c>
      <c r="B25" s="61"/>
      <c r="C25" s="62"/>
      <c r="D25" s="62"/>
    </row>
    <row r="26" spans="1:8" ht="15.75" thickBot="1" x14ac:dyDescent="0.35">
      <c r="A26" s="57" t="s">
        <v>93</v>
      </c>
      <c r="B26" s="61"/>
      <c r="C26" s="62"/>
      <c r="D26" s="62"/>
    </row>
    <row r="27" spans="1:8" ht="30.75" thickBot="1" x14ac:dyDescent="0.35">
      <c r="A27" s="49" t="s">
        <v>94</v>
      </c>
      <c r="B27" s="61"/>
      <c r="C27" s="70">
        <f>SUM(C18:C26)</f>
        <v>0</v>
      </c>
      <c r="D27" s="70">
        <v>0</v>
      </c>
    </row>
    <row r="28" spans="1:8" x14ac:dyDescent="0.3">
      <c r="A28" s="49"/>
      <c r="B28" s="61"/>
      <c r="C28" s="62"/>
      <c r="D28" s="62"/>
    </row>
    <row r="29" spans="1:8" x14ac:dyDescent="0.3">
      <c r="A29" s="49" t="s">
        <v>95</v>
      </c>
      <c r="B29" s="61"/>
      <c r="C29" s="62"/>
      <c r="D29" s="62"/>
    </row>
    <row r="30" spans="1:8" x14ac:dyDescent="0.3">
      <c r="A30" s="57" t="s">
        <v>96</v>
      </c>
      <c r="B30" s="61"/>
      <c r="C30" s="62"/>
      <c r="D30" s="62"/>
    </row>
    <row r="31" spans="1:8" x14ac:dyDescent="0.3">
      <c r="A31" s="57" t="s">
        <v>97</v>
      </c>
      <c r="B31" s="61"/>
      <c r="C31" s="62">
        <v>27874.153999999999</v>
      </c>
      <c r="D31" s="62">
        <v>36516.415999999997</v>
      </c>
    </row>
    <row r="32" spans="1:8" x14ac:dyDescent="0.3">
      <c r="A32" s="57" t="s">
        <v>98</v>
      </c>
      <c r="B32" s="61"/>
      <c r="C32" s="62">
        <v>-45378.786009999996</v>
      </c>
      <c r="D32" s="62">
        <v>-83070.53826999999</v>
      </c>
      <c r="H32" s="14"/>
    </row>
    <row r="33" spans="1:6" ht="15.75" thickBot="1" x14ac:dyDescent="0.35">
      <c r="A33" s="57" t="s">
        <v>99</v>
      </c>
      <c r="B33" s="61"/>
      <c r="C33" s="62">
        <v>-49940.585519999993</v>
      </c>
      <c r="D33" s="62"/>
    </row>
    <row r="34" spans="1:6" ht="15.75" hidden="1" thickBot="1" x14ac:dyDescent="0.35">
      <c r="A34" s="57" t="s">
        <v>100</v>
      </c>
      <c r="B34" s="61"/>
      <c r="C34" s="62">
        <v>0</v>
      </c>
      <c r="D34" s="62">
        <v>0</v>
      </c>
    </row>
    <row r="35" spans="1:6" ht="30.75" thickBot="1" x14ac:dyDescent="0.35">
      <c r="A35" s="49" t="s">
        <v>101</v>
      </c>
      <c r="B35" s="61"/>
      <c r="C35" s="70">
        <f>SUM(C31:C34)</f>
        <v>-67445.217529999994</v>
      </c>
      <c r="D35" s="70">
        <v>-46554.122269999993</v>
      </c>
    </row>
    <row r="36" spans="1:6" x14ac:dyDescent="0.3">
      <c r="A36" s="49"/>
      <c r="B36" s="61"/>
      <c r="C36" s="62"/>
      <c r="D36" s="62"/>
    </row>
    <row r="37" spans="1:6" ht="30" x14ac:dyDescent="0.3">
      <c r="A37" s="49" t="s">
        <v>102</v>
      </c>
      <c r="B37" s="61"/>
      <c r="C37" s="71">
        <f>C15+C27+C35</f>
        <v>-158561.73038000002</v>
      </c>
      <c r="D37" s="71">
        <v>119304.63741999993</v>
      </c>
      <c r="E37" s="21"/>
      <c r="F37" s="21"/>
    </row>
    <row r="38" spans="1:6" x14ac:dyDescent="0.3">
      <c r="A38" s="57" t="s">
        <v>103</v>
      </c>
      <c r="B38" s="61"/>
      <c r="C38" s="62">
        <v>172691.61516000025</v>
      </c>
      <c r="D38" s="62">
        <v>4075.177790000178</v>
      </c>
    </row>
    <row r="39" spans="1:6" ht="30.75" thickBot="1" x14ac:dyDescent="0.35">
      <c r="A39" s="57" t="s">
        <v>104</v>
      </c>
      <c r="B39" s="61"/>
      <c r="C39" s="68">
        <v>8959.2561599999972</v>
      </c>
      <c r="D39" s="68">
        <v>-311.55552</v>
      </c>
    </row>
    <row r="40" spans="1:6" ht="30.75" thickBot="1" x14ac:dyDescent="0.35">
      <c r="A40" s="49" t="s">
        <v>105</v>
      </c>
      <c r="B40" s="61"/>
      <c r="C40" s="72">
        <f>SUM(C37:C39)</f>
        <v>23089.140940000223</v>
      </c>
      <c r="D40" s="72">
        <v>123068.25969000011</v>
      </c>
    </row>
    <row r="41" spans="1:6" ht="15.75" thickTop="1" x14ac:dyDescent="0.3">
      <c r="A41" s="55"/>
      <c r="B41" s="55"/>
      <c r="C41" s="73">
        <f>'[2]TB for FS'!U17</f>
        <v>23089.140940000267</v>
      </c>
      <c r="D41" s="66"/>
    </row>
    <row r="42" spans="1:6" x14ac:dyDescent="0.3">
      <c r="A42" s="55"/>
      <c r="B42" s="55"/>
      <c r="C42" s="74">
        <f>C40-C41</f>
        <v>-4.3655745685100555E-11</v>
      </c>
      <c r="D42" s="66"/>
    </row>
    <row r="43" spans="1:6" x14ac:dyDescent="0.3">
      <c r="C43" s="31"/>
    </row>
    <row r="45" spans="1:6" x14ac:dyDescent="0.3">
      <c r="C45" s="31"/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1" sqref="J11"/>
    </sheetView>
  </sheetViews>
  <sheetFormatPr defaultColWidth="9.140625" defaultRowHeight="15" x14ac:dyDescent="0.3"/>
  <cols>
    <col min="1" max="1" width="40.85546875" style="4" bestFit="1" customWidth="1"/>
    <col min="2" max="2" width="9.7109375" style="4" customWidth="1"/>
    <col min="3" max="6" width="16.5703125" style="26" customWidth="1"/>
    <col min="7" max="7" width="17.28515625" style="26" customWidth="1"/>
    <col min="8" max="8" width="16.5703125" style="26" customWidth="1"/>
    <col min="9" max="9" width="9.85546875" style="4" bestFit="1" customWidth="1"/>
    <col min="10" max="16384" width="9.140625" style="4"/>
  </cols>
  <sheetData>
    <row r="1" spans="1:10" ht="15.75" thickBot="1" x14ac:dyDescent="0.35">
      <c r="A1" s="49" t="s">
        <v>0</v>
      </c>
      <c r="B1" s="64"/>
      <c r="C1" s="100" t="s">
        <v>106</v>
      </c>
      <c r="D1" s="100"/>
      <c r="E1" s="100"/>
      <c r="F1" s="100"/>
      <c r="G1" s="75"/>
      <c r="H1" s="75"/>
      <c r="I1" s="55"/>
    </row>
    <row r="2" spans="1:10" ht="45.75" thickBot="1" x14ac:dyDescent="0.35">
      <c r="A2" s="49"/>
      <c r="B2" s="64" t="s">
        <v>44</v>
      </c>
      <c r="C2" s="91" t="s">
        <v>107</v>
      </c>
      <c r="D2" s="91" t="s">
        <v>26</v>
      </c>
      <c r="E2" s="91" t="s">
        <v>108</v>
      </c>
      <c r="F2" s="91" t="s">
        <v>109</v>
      </c>
      <c r="G2" s="91" t="s">
        <v>110</v>
      </c>
      <c r="H2" s="91" t="s">
        <v>111</v>
      </c>
      <c r="I2" s="55"/>
    </row>
    <row r="3" spans="1:10" x14ac:dyDescent="0.3">
      <c r="A3" s="57"/>
      <c r="B3" s="61"/>
      <c r="C3" s="65"/>
      <c r="D3" s="65"/>
      <c r="E3" s="65"/>
      <c r="F3" s="65"/>
      <c r="G3" s="65"/>
      <c r="H3" s="65"/>
      <c r="I3" s="55"/>
    </row>
    <row r="4" spans="1:10" x14ac:dyDescent="0.3">
      <c r="A4" s="57" t="s">
        <v>112</v>
      </c>
      <c r="B4" s="61"/>
      <c r="C4" s="76">
        <v>48560</v>
      </c>
      <c r="D4" s="76"/>
      <c r="E4" s="76">
        <v>-2663723</v>
      </c>
      <c r="F4" s="76">
        <v>-2615163</v>
      </c>
      <c r="G4" s="76">
        <v>8967</v>
      </c>
      <c r="H4" s="76">
        <v>-2606196</v>
      </c>
      <c r="I4" s="55"/>
    </row>
    <row r="5" spans="1:10" x14ac:dyDescent="0.3">
      <c r="A5" s="57" t="s">
        <v>113</v>
      </c>
      <c r="B5" s="61"/>
      <c r="C5" s="85">
        <v>0</v>
      </c>
      <c r="D5" s="85">
        <v>0</v>
      </c>
      <c r="E5" s="85">
        <v>0</v>
      </c>
      <c r="F5" s="85">
        <v>0</v>
      </c>
      <c r="G5" s="85">
        <v>0</v>
      </c>
      <c r="H5" s="85">
        <v>0</v>
      </c>
      <c r="I5" s="55"/>
    </row>
    <row r="6" spans="1:10" ht="30" x14ac:dyDescent="0.3">
      <c r="A6" s="57" t="s">
        <v>114</v>
      </c>
      <c r="B6" s="61"/>
      <c r="C6" s="77">
        <f>SUM(C4:C5)</f>
        <v>48560</v>
      </c>
      <c r="D6" s="86">
        <f>SUM(D4:D5)</f>
        <v>0</v>
      </c>
      <c r="E6" s="77">
        <f t="shared" ref="E6:H6" si="0">SUM(E4:E5)</f>
        <v>-2663723</v>
      </c>
      <c r="F6" s="77">
        <f t="shared" si="0"/>
        <v>-2615163</v>
      </c>
      <c r="G6" s="77">
        <f t="shared" si="0"/>
        <v>8967</v>
      </c>
      <c r="H6" s="77">
        <f t="shared" si="0"/>
        <v>-2606196</v>
      </c>
      <c r="I6" s="55"/>
    </row>
    <row r="7" spans="1:10" x14ac:dyDescent="0.3">
      <c r="A7" s="49" t="s">
        <v>115</v>
      </c>
      <c r="B7" s="61"/>
      <c r="C7" s="67"/>
      <c r="D7" s="67"/>
      <c r="E7" s="67"/>
      <c r="F7" s="67"/>
      <c r="G7" s="67"/>
      <c r="H7" s="67"/>
      <c r="I7" s="55"/>
    </row>
    <row r="8" spans="1:10" x14ac:dyDescent="0.3">
      <c r="A8" s="57" t="s">
        <v>116</v>
      </c>
      <c r="B8" s="61"/>
      <c r="C8" s="85">
        <v>0</v>
      </c>
      <c r="D8" s="85">
        <f>-D6</f>
        <v>0</v>
      </c>
      <c r="E8" s="85">
        <v>0</v>
      </c>
      <c r="F8" s="85">
        <f>SUM(C8:E8)</f>
        <v>0</v>
      </c>
      <c r="G8" s="85">
        <v>0</v>
      </c>
      <c r="H8" s="85">
        <f>SUM(F8:G8)</f>
        <v>0</v>
      </c>
      <c r="I8" s="55"/>
    </row>
    <row r="9" spans="1:10" x14ac:dyDescent="0.3">
      <c r="A9" s="57"/>
      <c r="B9" s="61"/>
      <c r="C9" s="85"/>
      <c r="D9" s="85"/>
      <c r="E9" s="85"/>
      <c r="F9" s="85"/>
      <c r="G9" s="85"/>
      <c r="H9" s="85">
        <f>SUM(F9:G9)</f>
        <v>0</v>
      </c>
      <c r="I9" s="55"/>
    </row>
    <row r="10" spans="1:10" x14ac:dyDescent="0.3">
      <c r="A10" s="57" t="s">
        <v>117</v>
      </c>
      <c r="B10" s="61"/>
      <c r="C10" s="85"/>
      <c r="D10" s="85">
        <v>0</v>
      </c>
      <c r="E10" s="85"/>
      <c r="F10" s="85"/>
      <c r="G10" s="85"/>
      <c r="H10" s="85">
        <f>F10+G10</f>
        <v>0</v>
      </c>
      <c r="I10" s="55"/>
    </row>
    <row r="11" spans="1:10" ht="30" x14ac:dyDescent="0.3">
      <c r="A11" s="57" t="s">
        <v>118</v>
      </c>
      <c r="B11" s="61"/>
      <c r="C11" s="67"/>
      <c r="D11" s="67"/>
      <c r="E11" s="78">
        <v>-898945.85539884237</v>
      </c>
      <c r="F11" s="79">
        <v>-898945.85539884237</v>
      </c>
      <c r="G11" s="78">
        <v>-765.57280649999996</v>
      </c>
      <c r="H11" s="80">
        <v>-899711.42820534238</v>
      </c>
      <c r="I11" s="55"/>
    </row>
    <row r="12" spans="1:10" x14ac:dyDescent="0.3">
      <c r="A12" s="49" t="s">
        <v>119</v>
      </c>
      <c r="B12" s="61"/>
      <c r="C12" s="87">
        <f t="shared" ref="C12:D12" si="1">SUM(C8:C10)</f>
        <v>0</v>
      </c>
      <c r="D12" s="87">
        <f t="shared" si="1"/>
        <v>0</v>
      </c>
      <c r="E12" s="81">
        <f>SUM(E10:E11)</f>
        <v>-898945.85539884237</v>
      </c>
      <c r="F12" s="81">
        <f t="shared" ref="F12:H12" si="2">SUM(F10:F11)</f>
        <v>-898945.85539884237</v>
      </c>
      <c r="G12" s="81">
        <f t="shared" si="2"/>
        <v>-765.57280649999996</v>
      </c>
      <c r="H12" s="81">
        <f t="shared" si="2"/>
        <v>-899711.42820534238</v>
      </c>
      <c r="I12" s="55"/>
    </row>
    <row r="13" spans="1:10" x14ac:dyDescent="0.3">
      <c r="A13" s="49" t="s">
        <v>120</v>
      </c>
      <c r="B13" s="61"/>
      <c r="C13" s="82">
        <f t="shared" ref="C13:H13" si="3">C6+C12</f>
        <v>48560</v>
      </c>
      <c r="D13" s="88">
        <f t="shared" si="3"/>
        <v>0</v>
      </c>
      <c r="E13" s="82">
        <f t="shared" si="3"/>
        <v>-3562668.8553988421</v>
      </c>
      <c r="F13" s="82">
        <f t="shared" si="3"/>
        <v>-3514108.8553988421</v>
      </c>
      <c r="G13" s="82">
        <f t="shared" si="3"/>
        <v>8201.4271934999997</v>
      </c>
      <c r="H13" s="82">
        <f t="shared" si="3"/>
        <v>-3505907.4282053425</v>
      </c>
      <c r="I13" s="101"/>
      <c r="J13" s="27"/>
    </row>
    <row r="14" spans="1:10" x14ac:dyDescent="0.3">
      <c r="A14" s="55"/>
      <c r="B14" s="55"/>
      <c r="C14" s="83"/>
      <c r="D14" s="83"/>
      <c r="E14" s="83"/>
      <c r="F14" s="83"/>
      <c r="G14" s="83"/>
      <c r="H14" s="83"/>
      <c r="I14" s="55"/>
    </row>
    <row r="15" spans="1:10" ht="30" x14ac:dyDescent="0.3">
      <c r="A15" s="49" t="s">
        <v>121</v>
      </c>
      <c r="B15" s="57"/>
      <c r="C15" s="67"/>
      <c r="D15" s="67"/>
      <c r="E15" s="67"/>
      <c r="F15" s="67"/>
      <c r="G15" s="67"/>
      <c r="H15" s="67"/>
      <c r="I15" s="55"/>
    </row>
    <row r="16" spans="1:10" x14ac:dyDescent="0.3">
      <c r="A16" s="57" t="s">
        <v>122</v>
      </c>
      <c r="B16" s="57"/>
      <c r="C16" s="85">
        <v>0</v>
      </c>
      <c r="D16" s="85">
        <v>0</v>
      </c>
      <c r="E16" s="67">
        <f>PL!C24</f>
        <v>-41696.239784383593</v>
      </c>
      <c r="F16" s="67">
        <f>SUM(C16:E16)</f>
        <v>-41696.239784383593</v>
      </c>
      <c r="G16" s="67">
        <f>PL!C25</f>
        <v>-157.68659999999997</v>
      </c>
      <c r="H16" s="67">
        <f>SUM(F16:G16)</f>
        <v>-41853.926384383594</v>
      </c>
      <c r="I16" s="55"/>
    </row>
    <row r="17" spans="1:10" ht="30" x14ac:dyDescent="0.3">
      <c r="A17" s="49" t="s">
        <v>123</v>
      </c>
      <c r="B17" s="57"/>
      <c r="C17" s="87">
        <f>SUM(C16:C16)</f>
        <v>0</v>
      </c>
      <c r="D17" s="87">
        <f t="shared" ref="D17:H17" si="4">SUM(D16:D16)</f>
        <v>0</v>
      </c>
      <c r="E17" s="81">
        <f t="shared" si="4"/>
        <v>-41696.239784383593</v>
      </c>
      <c r="F17" s="81">
        <f t="shared" si="4"/>
        <v>-41696.239784383593</v>
      </c>
      <c r="G17" s="81">
        <f t="shared" si="4"/>
        <v>-157.68659999999997</v>
      </c>
      <c r="H17" s="81">
        <f t="shared" si="4"/>
        <v>-41853.926384383594</v>
      </c>
      <c r="I17" s="55"/>
    </row>
    <row r="18" spans="1:10" x14ac:dyDescent="0.3">
      <c r="A18" s="49" t="s">
        <v>124</v>
      </c>
      <c r="B18" s="57"/>
      <c r="C18" s="82">
        <f t="shared" ref="C18:G18" si="5">C13+C17</f>
        <v>48560</v>
      </c>
      <c r="D18" s="88">
        <f t="shared" si="5"/>
        <v>0</v>
      </c>
      <c r="E18" s="82">
        <f t="shared" si="5"/>
        <v>-3604365.0951832258</v>
      </c>
      <c r="F18" s="82">
        <f t="shared" si="5"/>
        <v>-3555805.0951832258</v>
      </c>
      <c r="G18" s="82">
        <f t="shared" si="5"/>
        <v>8043.7405934999997</v>
      </c>
      <c r="H18" s="82">
        <f>H13+H17</f>
        <v>-3547761.3545897263</v>
      </c>
      <c r="I18" s="84"/>
      <c r="J18" s="47"/>
    </row>
    <row r="19" spans="1:10" x14ac:dyDescent="0.3">
      <c r="A19" s="55"/>
      <c r="B19" s="55"/>
      <c r="C19" s="84"/>
      <c r="D19" s="84"/>
      <c r="E19" s="84"/>
      <c r="F19" s="84"/>
      <c r="G19" s="84"/>
      <c r="H19" s="84"/>
    </row>
    <row r="20" spans="1:10" x14ac:dyDescent="0.3">
      <c r="C20" s="46"/>
      <c r="D20" s="46"/>
      <c r="E20" s="32"/>
      <c r="F20" s="46"/>
      <c r="G20" s="46"/>
      <c r="I20" s="45"/>
    </row>
    <row r="21" spans="1:10" x14ac:dyDescent="0.3">
      <c r="C21" s="46"/>
      <c r="D21" s="46"/>
      <c r="E21" s="32"/>
      <c r="F21" s="32"/>
      <c r="G21" s="32"/>
      <c r="H21" s="32"/>
      <c r="I21" s="45"/>
    </row>
    <row r="22" spans="1:10" x14ac:dyDescent="0.3">
      <c r="C22" s="46"/>
      <c r="D22" s="46"/>
      <c r="E22" s="46"/>
      <c r="F22" s="46"/>
      <c r="G22" s="46"/>
      <c r="H22" s="46"/>
      <c r="I22" s="45"/>
    </row>
    <row r="23" spans="1:10" x14ac:dyDescent="0.3">
      <c r="C23" s="46"/>
      <c r="D23" s="46"/>
      <c r="E23" s="46"/>
      <c r="F23" s="46"/>
      <c r="G23" s="46"/>
      <c r="H23" s="46"/>
      <c r="I23" s="45"/>
    </row>
    <row r="24" spans="1:10" x14ac:dyDescent="0.3">
      <c r="C24" s="46"/>
      <c r="D24" s="46"/>
      <c r="E24" s="46"/>
      <c r="F24" s="46"/>
      <c r="G24" s="46"/>
      <c r="H24" s="46"/>
      <c r="I24" s="45"/>
    </row>
    <row r="25" spans="1:10" x14ac:dyDescent="0.3">
      <c r="C25" s="46"/>
      <c r="D25" s="46"/>
      <c r="E25" s="46"/>
      <c r="F25" s="46"/>
      <c r="G25" s="46"/>
      <c r="H25" s="46"/>
      <c r="I25" s="45"/>
    </row>
    <row r="26" spans="1:10" x14ac:dyDescent="0.3">
      <c r="C26" s="48"/>
      <c r="D26" s="48"/>
      <c r="E26" s="48"/>
      <c r="F26" s="48"/>
      <c r="G26" s="48"/>
      <c r="H26" s="48"/>
    </row>
  </sheetData>
  <mergeCells count="1">
    <mergeCell ref="C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BS</vt:lpstr>
      <vt:lpstr>PL</vt:lpstr>
      <vt:lpstr>СF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I.Kozhemyakin</dc:creator>
  <cp:lastModifiedBy>I.Kozhemyakin</cp:lastModifiedBy>
  <cp:lastPrinted>2021-05-24T08:27:56Z</cp:lastPrinted>
  <dcterms:created xsi:type="dcterms:W3CDTF">2021-05-24T07:17:08Z</dcterms:created>
  <dcterms:modified xsi:type="dcterms:W3CDTF">2021-05-26T10:52:44Z</dcterms:modified>
</cp:coreProperties>
</file>