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абота\Работа\ЗОЛОТО\Отчеты касе 2квартал 2022\Финнсовая отчетность к отправке 2 квартал 22\"/>
    </mc:Choice>
  </mc:AlternateContent>
  <bookViews>
    <workbookView xWindow="0" yWindow="0" windowWidth="24000" windowHeight="7830" activeTab="1"/>
  </bookViews>
  <sheets>
    <sheet name="PL" sheetId="1" r:id="rId1"/>
    <sheet name="BS" sheetId="2" r:id="rId2"/>
    <sheet name="CF" sheetId="3" r:id="rId3"/>
    <sheet name="SE" sheetId="4" r:id="rId4"/>
  </sheets>
  <externalReferences>
    <externalReference r:id="rId5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" l="1"/>
  <c r="C31" i="1"/>
  <c r="H18" i="4" l="1"/>
  <c r="H19" i="4" s="1"/>
  <c r="H20" i="4" s="1"/>
  <c r="D20" i="4"/>
  <c r="E20" i="4"/>
  <c r="F20" i="4"/>
  <c r="G20" i="4"/>
  <c r="C20" i="4"/>
  <c r="D19" i="4"/>
  <c r="E19" i="4"/>
  <c r="F19" i="4"/>
  <c r="G19" i="4"/>
  <c r="C19" i="4"/>
  <c r="G18" i="4"/>
  <c r="E18" i="4"/>
  <c r="F18" i="4"/>
  <c r="D15" i="4"/>
  <c r="E15" i="4"/>
  <c r="F15" i="4"/>
  <c r="G15" i="4"/>
  <c r="H15" i="4"/>
  <c r="C15" i="4"/>
  <c r="H14" i="4"/>
  <c r="F14" i="4"/>
  <c r="G14" i="4"/>
  <c r="E14" i="4"/>
  <c r="H13" i="4"/>
  <c r="G12" i="4"/>
  <c r="E12" i="4"/>
  <c r="F12" i="4" s="1"/>
  <c r="H12" i="4" s="1"/>
  <c r="H11" i="4"/>
  <c r="D10" i="4"/>
  <c r="F10" i="4" s="1"/>
  <c r="H10" i="4" s="1"/>
  <c r="C43" i="3" l="1"/>
  <c r="C17" i="3"/>
  <c r="D17" i="3"/>
  <c r="C37" i="3" l="1"/>
  <c r="D37" i="3"/>
  <c r="D29" i="3"/>
  <c r="C29" i="3"/>
  <c r="C39" i="3"/>
  <c r="C42" i="3" s="1"/>
  <c r="D49" i="2"/>
  <c r="C49" i="2"/>
  <c r="D42" i="2"/>
  <c r="C42" i="2"/>
  <c r="D35" i="2"/>
  <c r="D37" i="2" s="1"/>
  <c r="D53" i="2" s="1"/>
  <c r="C35" i="2"/>
  <c r="C37" i="2" s="1"/>
  <c r="C53" i="2" s="1"/>
  <c r="D25" i="2"/>
  <c r="C25" i="2"/>
  <c r="D16" i="2"/>
  <c r="A15" i="2"/>
  <c r="A14" i="2"/>
  <c r="A11" i="2"/>
  <c r="D32" i="1"/>
  <c r="D22" i="1"/>
  <c r="C22" i="1"/>
  <c r="D8" i="1"/>
  <c r="D12" i="1" s="1"/>
  <c r="D15" i="1" s="1"/>
  <c r="D17" i="1" s="1"/>
  <c r="C8" i="1"/>
  <c r="C12" i="1" s="1"/>
  <c r="C15" i="1" s="1"/>
  <c r="C17" i="1" s="1"/>
  <c r="C24" i="1" s="1"/>
  <c r="D39" i="3" l="1"/>
  <c r="D42" i="3" s="1"/>
  <c r="C50" i="2"/>
  <c r="D50" i="2"/>
  <c r="D27" i="2"/>
  <c r="C51" i="2"/>
  <c r="C16" i="2"/>
  <c r="C27" i="2" s="1"/>
  <c r="D51" i="2"/>
  <c r="D24" i="1"/>
  <c r="D28" i="1" s="1"/>
  <c r="C28" i="1"/>
  <c r="C32" i="1"/>
  <c r="D52" i="2" l="1"/>
</calcChain>
</file>

<file path=xl/sharedStrings.xml><?xml version="1.0" encoding="utf-8"?>
<sst xmlns="http://schemas.openxmlformats.org/spreadsheetml/2006/main" count="163" uniqueCount="136">
  <si>
    <t>Прим.</t>
  </si>
  <si>
    <t>Продолжающаяся деятельность</t>
  </si>
  <si>
    <t>Выручка</t>
  </si>
  <si>
    <t>Себестоимость</t>
  </si>
  <si>
    <t>Валовый доход</t>
  </si>
  <si>
    <t>Прочие операционные доходы (расходы), нетто</t>
  </si>
  <si>
    <t>Административные расходы</t>
  </si>
  <si>
    <t>Восстановление (убытки) от обесценения</t>
  </si>
  <si>
    <t>Операционный доход (убыток)</t>
  </si>
  <si>
    <t>Финансовые доходы</t>
  </si>
  <si>
    <t>Финансовые расходы</t>
  </si>
  <si>
    <t>Прибыль (убыток) до налогообложения от продолжающейся деятельности</t>
  </si>
  <si>
    <t>Экономия (расход) по подоходному налогу</t>
  </si>
  <si>
    <t>Чистая прибыль (убыток) от продолжающейся деятельности</t>
  </si>
  <si>
    <t>Прекращенная деятельность</t>
  </si>
  <si>
    <t>Прибыль от выбытия дочерней компании</t>
  </si>
  <si>
    <t>Прочая прибыль (убыток)</t>
  </si>
  <si>
    <t>Чистая прибыль (убыток) за год от прекращенной деятельности</t>
  </si>
  <si>
    <t>Прочий совокупный доход, подлежащий переклассификации в состав прибыли или убытка в последующих периодах:</t>
  </si>
  <si>
    <t>Всего совокупная прибыль (убыток) за год</t>
  </si>
  <si>
    <t>Приходящийся на:</t>
  </si>
  <si>
    <t>Собственников материнской Компании</t>
  </si>
  <si>
    <t>Неконтрольные доли участия</t>
  </si>
  <si>
    <t>Прибыль на акцию</t>
  </si>
  <si>
    <t>Базовая прибыль на акцию (тенге)</t>
  </si>
  <si>
    <t xml:space="preserve"> </t>
  </si>
  <si>
    <t>Разводненная прибыль на акцию (тенге)</t>
  </si>
  <si>
    <t xml:space="preserve">Прим. </t>
  </si>
  <si>
    <t>31 декабря 2021</t>
  </si>
  <si>
    <t>АКТИВЫ</t>
  </si>
  <si>
    <t>Внеоборотные активы</t>
  </si>
  <si>
    <t>Основные средства</t>
  </si>
  <si>
    <t>Активы по разведке и оценке</t>
  </si>
  <si>
    <t>Нематериальные активы</t>
  </si>
  <si>
    <t>Отложенные налоговые активы</t>
  </si>
  <si>
    <t>Авансы выданные</t>
  </si>
  <si>
    <t xml:space="preserve">Итого долгосрочные активы </t>
  </si>
  <si>
    <t>Оборотные активы</t>
  </si>
  <si>
    <t>Запасы</t>
  </si>
  <si>
    <t>Торговая и прочая дебиторская задолженность</t>
  </si>
  <si>
    <t>Дебиторская задолженность связанной стороны</t>
  </si>
  <si>
    <t>Займы выданные</t>
  </si>
  <si>
    <t>Предоплаченный подоходный налог</t>
  </si>
  <si>
    <t>Авансы выданные и прочие текущие активы</t>
  </si>
  <si>
    <t>Денежные средства и их эквиваленты</t>
  </si>
  <si>
    <t xml:space="preserve">Итого краткосрочные активы </t>
  </si>
  <si>
    <t xml:space="preserve">Активы, классифицированные как предназначенные для продажи </t>
  </si>
  <si>
    <t>ВСЕГО АКТИВОВ</t>
  </si>
  <si>
    <t>КАПИТАЛ И ОБЯЗАТЕЛЬСТВА</t>
  </si>
  <si>
    <t>Капитал</t>
  </si>
  <si>
    <t>Акционерный капитал</t>
  </si>
  <si>
    <t>Дополнительно оплаченный капитал</t>
  </si>
  <si>
    <t>Накопленный убыток</t>
  </si>
  <si>
    <t>Капитал, приходящийся на собственников материнской компании</t>
  </si>
  <si>
    <t>Итого капитал</t>
  </si>
  <si>
    <t>Долгосрочные обязательства</t>
  </si>
  <si>
    <t>Займы и кредиты</t>
  </si>
  <si>
    <t>Обязательства по контрактам</t>
  </si>
  <si>
    <t>Отложенные налоговые обязательства</t>
  </si>
  <si>
    <t>Итого долгосрочные обязательства</t>
  </si>
  <si>
    <t>Краткосрочные обязательства</t>
  </si>
  <si>
    <t>Торговая и прочая кредиторская задолженность</t>
  </si>
  <si>
    <t>Подоходный налог к оплате</t>
  </si>
  <si>
    <t>Начисленные обязательства</t>
  </si>
  <si>
    <t>Итого краткосрочные обязательства</t>
  </si>
  <si>
    <t>Итого обязательства</t>
  </si>
  <si>
    <t>ВСЕГО КАПИТАЛ И ОБЯЗАТЕЛЬСТВА</t>
  </si>
  <si>
    <t>Балансовая стоимость одной простой акции</t>
  </si>
  <si>
    <t>тыс. тенге ( неаудированная)</t>
  </si>
  <si>
    <t>Примечание</t>
  </si>
  <si>
    <t>Денежные потоки от операционной деятельности</t>
  </si>
  <si>
    <t>Реализация товаров и услуг</t>
  </si>
  <si>
    <t>Авансы, полученные от покупателей и заказчиков</t>
  </si>
  <si>
    <t>Денежные средства, возвращенные связанной стороной</t>
  </si>
  <si>
    <t>Прочие поступления</t>
  </si>
  <si>
    <t>Платежи поставщикам за товары и услуги</t>
  </si>
  <si>
    <t>Авансы, выданные поставщикам товаров и услуг</t>
  </si>
  <si>
    <t>Выплаты по оплате труда</t>
  </si>
  <si>
    <t>Подоходный налог и прочие платежи в бюджет</t>
  </si>
  <si>
    <t>Денежные средства, выданные связанной стороне</t>
  </si>
  <si>
    <t>Прочие выплаты</t>
  </si>
  <si>
    <t>Чистый поток денежных средств от/(использованные в) операционной деятельности</t>
  </si>
  <si>
    <t>Денежные потоки от инвестиционной деятельности</t>
  </si>
  <si>
    <t>Поступления от продажи основных средств</t>
  </si>
  <si>
    <t>Поступления от выплаты займов</t>
  </si>
  <si>
    <t>Предоставление займов</t>
  </si>
  <si>
    <t>Проценты полученные</t>
  </si>
  <si>
    <t>Дивиденды полученные</t>
  </si>
  <si>
    <t>Приобретение основных средств</t>
  </si>
  <si>
    <t>Размещение денежных вкладов</t>
  </si>
  <si>
    <t>Продажа дочерней компании</t>
  </si>
  <si>
    <t>Приобретение геологоразведочных активов</t>
  </si>
  <si>
    <t>Чистый поток денежных средств от/(использованных в) инвестиционной деятельности</t>
  </si>
  <si>
    <t>Денежные потоки от финансовой деятельности</t>
  </si>
  <si>
    <t>Поступления от выпуска акций</t>
  </si>
  <si>
    <t>Привлечение заемных средств</t>
  </si>
  <si>
    <t>Оплата процентов</t>
  </si>
  <si>
    <t>Выплаты по заемным средствам</t>
  </si>
  <si>
    <t>Дивиденды выплаченные</t>
  </si>
  <si>
    <t>Чистый поток денежных средств от/(использованных в) финансовой деятельности</t>
  </si>
  <si>
    <t>Нетто увеличение/(уменьшение) денежных средств и их эквивалентов</t>
  </si>
  <si>
    <t>Денежные средства и их эквиваленты на 1 января</t>
  </si>
  <si>
    <t>Влияние изменений валютных курсов на денежные средства и их эквиваленты</t>
  </si>
  <si>
    <t>Денежные средства и их эквиваленты на  конец периода</t>
  </si>
  <si>
    <t xml:space="preserve">Консолидированная финансовая отчетность АО "KM GOLD": Отчёт о движении денежных средств </t>
  </si>
  <si>
    <t>Капитал, причитающийся собственникам Компании</t>
  </si>
  <si>
    <t>Уставный капитал</t>
  </si>
  <si>
    <t>Нераспределенная прибыль</t>
  </si>
  <si>
    <t>Итого</t>
  </si>
  <si>
    <t>Неконтролирующая доля</t>
  </si>
  <si>
    <t>Итого капитала</t>
  </si>
  <si>
    <t>Остаток на 1 января 2021 года</t>
  </si>
  <si>
    <t>Влияние изменений учетной политики</t>
  </si>
  <si>
    <t>Остаток на 1 января 2021года (пересчитанный)</t>
  </si>
  <si>
    <r>
      <t>Общий совокупный доход</t>
    </r>
    <r>
      <rPr>
        <sz val="10"/>
        <color theme="1"/>
        <rFont val="Trebuchet MS"/>
        <family val="2"/>
        <charset val="204"/>
      </rPr>
      <t xml:space="preserve"> </t>
    </r>
  </si>
  <si>
    <t>Дисконт по займу от собственника</t>
  </si>
  <si>
    <t>Операции с собственниками всего (суммма строк с 710 по 718)</t>
  </si>
  <si>
    <t>Остаток на 31 декабря 2021 года</t>
  </si>
  <si>
    <t>Общий совокупный доход за отчетный период</t>
  </si>
  <si>
    <t>Консолидированная финансовая отчетность АО "KM GOLD": Отчет о финансовых результатах по состояию на 01июля 2022г.</t>
  </si>
  <si>
    <t>Консолидированная  отчетность АО "KM Gold": Отчет о финансовом положении  по состоянию на 01 июля 2022г.</t>
  </si>
  <si>
    <t>по состоянию на 01 июля   2022г.</t>
  </si>
  <si>
    <t>6 месяцев 2022</t>
  </si>
  <si>
    <t xml:space="preserve"> 6 месяцев 2021</t>
  </si>
  <si>
    <t>30 июня  2022</t>
  </si>
  <si>
    <t>Прибыль/(убыток) за 2022 год</t>
  </si>
  <si>
    <t>Общий совокупный доход за 2022 год</t>
  </si>
  <si>
    <t>Прибыль/(убыток) за 6 месяцев 2022 года</t>
  </si>
  <si>
    <t>Общий совокупный доход / (убыток) за  6 месяцев 2022 года</t>
  </si>
  <si>
    <t>Остаток на 01 июля   2022 года</t>
  </si>
  <si>
    <t>Консолидированная финансовая отчётность АО "КМ GOLD": Отчет  об изменениях в капитале . По состоянию на 01  июля 2022г.</t>
  </si>
  <si>
    <t>Председатель Правления/Генеральный директор АО "КМGOLD"</t>
  </si>
  <si>
    <t>Рахимов А.В.</t>
  </si>
  <si>
    <t>Главный бухгалтер АО КМGOLD</t>
  </si>
  <si>
    <t>Туремуратова Т.А.</t>
  </si>
  <si>
    <t>Подписано и разрешено к выпуску  от имени руководства Группы от 12 августа 2022года.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</si>
</sst>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₽_-;\-* #,##0.00\ _₽_-;_-* &quot;-&quot;??\ _₽_-;_-@_-"/>
    <numFmt numFmtId="164" formatCode="_(* #,##0_);_(* \(#,##0\);_(* &quot;-&quot;??_);_(@_)"/>
    <numFmt numFmtId="165" formatCode="_(* #,##0.00_);_(* \(#,##0.00\);_(* &quot;-&quot;??_);_(@_)"/>
    <numFmt numFmtId="166" formatCode="_-* #,##0\ _₽_-;\-* #,##0\ _₽_-;_-* &quot;-&quot;??\ _₽_-;_-@_-"/>
    <numFmt numFmtId="167" formatCode="_-* #,##0.000000\ _₽_-;\-* #,##0.00000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rebuchet MS"/>
      <family val="2"/>
      <charset val="204"/>
    </font>
    <font>
      <b/>
      <sz val="10"/>
      <color rgb="FF000000"/>
      <name val="Trebuchet MS"/>
      <family val="2"/>
      <charset val="204"/>
    </font>
    <font>
      <sz val="10"/>
      <color theme="1"/>
      <name val="Trebuchet MS"/>
      <family val="2"/>
      <charset val="204"/>
    </font>
    <font>
      <sz val="10"/>
      <color rgb="FF000000"/>
      <name val="Trebuchet MS"/>
      <family val="2"/>
      <charset val="204"/>
    </font>
    <font>
      <sz val="10"/>
      <name val="Trebuchet MS"/>
      <family val="2"/>
      <charset val="204"/>
    </font>
    <font>
      <b/>
      <sz val="10"/>
      <name val="Trebuchet MS"/>
      <family val="2"/>
      <charset val="204"/>
    </font>
    <font>
      <b/>
      <sz val="10"/>
      <color indexed="8"/>
      <name val="Trebuchet MS"/>
      <family val="2"/>
      <charset val="204"/>
    </font>
    <font>
      <sz val="10"/>
      <name val="Arial Cyr"/>
      <charset val="204"/>
    </font>
    <font>
      <sz val="10"/>
      <color theme="0"/>
      <name val="Trebuchet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104">
    <xf numFmtId="0" fontId="0" fillId="0" borderId="0" xfId="0"/>
    <xf numFmtId="0" fontId="4" fillId="0" borderId="0" xfId="0" applyFont="1"/>
    <xf numFmtId="164" fontId="6" fillId="2" borderId="1" xfId="1" applyNumberFormat="1" applyFont="1" applyFill="1" applyBorder="1" applyAlignment="1">
      <alignment horizontal="right"/>
    </xf>
    <xf numFmtId="164" fontId="7" fillId="2" borderId="0" xfId="1" applyNumberFormat="1" applyFont="1" applyFill="1" applyBorder="1" applyAlignment="1">
      <alignment horizontal="right"/>
    </xf>
    <xf numFmtId="164" fontId="6" fillId="2" borderId="0" xfId="1" applyNumberFormat="1" applyFont="1" applyFill="1" applyBorder="1" applyAlignment="1">
      <alignment horizontal="right"/>
    </xf>
    <xf numFmtId="164" fontId="8" fillId="2" borderId="2" xfId="1" applyNumberFormat="1" applyFont="1" applyFill="1" applyBorder="1" applyAlignment="1">
      <alignment horizontal="right" vertical="center" wrapText="1"/>
    </xf>
    <xf numFmtId="164" fontId="8" fillId="2" borderId="0" xfId="1" applyNumberFormat="1" applyFont="1" applyFill="1" applyBorder="1" applyAlignment="1">
      <alignment horizontal="right" vertical="center" wrapText="1"/>
    </xf>
    <xf numFmtId="164" fontId="8" fillId="2" borderId="4" xfId="1" applyNumberFormat="1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center" vertical="center"/>
    </xf>
    <xf numFmtId="164" fontId="7" fillId="2" borderId="2" xfId="1" applyNumberFormat="1" applyFont="1" applyFill="1" applyBorder="1" applyAlignment="1"/>
    <xf numFmtId="164" fontId="7" fillId="2" borderId="0" xfId="0" applyNumberFormat="1" applyFont="1" applyFill="1" applyBorder="1" applyAlignment="1"/>
    <xf numFmtId="166" fontId="4" fillId="0" borderId="0" xfId="1" applyNumberFormat="1" applyFont="1"/>
    <xf numFmtId="165" fontId="4" fillId="0" borderId="0" xfId="0" applyNumberFormat="1" applyFont="1"/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center" wrapText="1"/>
    </xf>
    <xf numFmtId="164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164" fontId="5" fillId="2" borderId="0" xfId="0" applyNumberFormat="1" applyFont="1" applyFill="1" applyBorder="1" applyAlignment="1">
      <alignment horizontal="right" vertical="center"/>
    </xf>
    <xf numFmtId="164" fontId="5" fillId="2" borderId="0" xfId="1" applyNumberFormat="1" applyFont="1" applyFill="1" applyAlignment="1">
      <alignment horizontal="right" vertical="center"/>
    </xf>
    <xf numFmtId="37" fontId="4" fillId="0" borderId="0" xfId="0" applyNumberFormat="1" applyFont="1"/>
    <xf numFmtId="164" fontId="5" fillId="2" borderId="0" xfId="1" applyNumberFormat="1" applyFont="1" applyFill="1" applyBorder="1" applyAlignment="1">
      <alignment horizontal="right" vertical="center"/>
    </xf>
    <xf numFmtId="164" fontId="2" fillId="2" borderId="2" xfId="0" applyNumberFormat="1" applyFont="1" applyFill="1" applyBorder="1" applyAlignment="1">
      <alignment horizontal="right" vertical="center"/>
    </xf>
    <xf numFmtId="164" fontId="5" fillId="2" borderId="0" xfId="0" applyNumberFormat="1" applyFont="1" applyFill="1" applyAlignment="1">
      <alignment horizontal="right" vertical="center"/>
    </xf>
    <xf numFmtId="164" fontId="4" fillId="0" borderId="0" xfId="0" applyNumberFormat="1" applyFont="1"/>
    <xf numFmtId="166" fontId="5" fillId="2" borderId="0" xfId="1" applyNumberFormat="1" applyFont="1" applyFill="1" applyBorder="1" applyAlignment="1">
      <alignment horizontal="right" vertical="center"/>
    </xf>
    <xf numFmtId="164" fontId="3" fillId="2" borderId="2" xfId="0" applyNumberFormat="1" applyFont="1" applyFill="1" applyBorder="1" applyAlignment="1">
      <alignment horizontal="right" vertical="center"/>
    </xf>
    <xf numFmtId="164" fontId="3" fillId="2" borderId="4" xfId="0" applyNumberFormat="1" applyFont="1" applyFill="1" applyBorder="1" applyAlignment="1">
      <alignment horizontal="right" vertical="center"/>
    </xf>
    <xf numFmtId="164" fontId="3" fillId="2" borderId="0" xfId="0" applyNumberFormat="1" applyFont="1" applyFill="1" applyBorder="1" applyAlignment="1">
      <alignment horizontal="right" vertical="center"/>
    </xf>
    <xf numFmtId="166" fontId="4" fillId="0" borderId="0" xfId="0" applyNumberFormat="1" applyFont="1"/>
    <xf numFmtId="164" fontId="6" fillId="2" borderId="1" xfId="2" applyNumberFormat="1" applyFont="1" applyFill="1" applyBorder="1" applyAlignment="1">
      <alignment horizontal="right"/>
    </xf>
    <xf numFmtId="38" fontId="4" fillId="0" borderId="0" xfId="0" applyNumberFormat="1" applyFont="1"/>
    <xf numFmtId="164" fontId="7" fillId="2" borderId="5" xfId="2" applyNumberFormat="1" applyFont="1" applyFill="1" applyBorder="1" applyAlignment="1">
      <alignment horizontal="right"/>
    </xf>
    <xf numFmtId="164" fontId="7" fillId="2" borderId="1" xfId="2" applyNumberFormat="1" applyFont="1" applyFill="1" applyBorder="1" applyAlignment="1">
      <alignment horizontal="right"/>
    </xf>
    <xf numFmtId="164" fontId="3" fillId="2" borderId="2" xfId="1" applyNumberFormat="1" applyFont="1" applyFill="1" applyBorder="1" applyAlignment="1">
      <alignment horizontal="right" vertical="center"/>
    </xf>
    <xf numFmtId="167" fontId="6" fillId="2" borderId="0" xfId="1" applyNumberFormat="1" applyFont="1" applyFill="1" applyAlignment="1">
      <alignment horizontal="right" vertical="center"/>
    </xf>
    <xf numFmtId="165" fontId="5" fillId="2" borderId="0" xfId="0" applyNumberFormat="1" applyFont="1" applyFill="1" applyAlignment="1">
      <alignment horizontal="right" vertical="center"/>
    </xf>
    <xf numFmtId="37" fontId="5" fillId="2" borderId="0" xfId="0" applyNumberFormat="1" applyFont="1" applyFill="1" applyAlignment="1">
      <alignment horizontal="right" vertical="center"/>
    </xf>
    <xf numFmtId="3" fontId="5" fillId="2" borderId="0" xfId="0" applyNumberFormat="1" applyFont="1" applyFill="1" applyAlignment="1">
      <alignment horizontal="right" vertical="center"/>
    </xf>
    <xf numFmtId="166" fontId="4" fillId="0" borderId="0" xfId="1" applyNumberFormat="1" applyFont="1" applyFill="1"/>
    <xf numFmtId="0" fontId="4" fillId="0" borderId="0" xfId="0" applyFont="1" applyFill="1"/>
    <xf numFmtId="2" fontId="4" fillId="0" borderId="0" xfId="0" applyNumberFormat="1" applyFont="1"/>
    <xf numFmtId="166" fontId="4" fillId="0" borderId="0" xfId="0" applyNumberFormat="1" applyFont="1" applyFill="1"/>
    <xf numFmtId="166" fontId="4" fillId="0" borderId="0" xfId="1" applyNumberFormat="1" applyFont="1" applyFill="1" applyBorder="1"/>
    <xf numFmtId="165" fontId="4" fillId="0" borderId="0" xfId="1" applyNumberFormat="1" applyFont="1" applyFill="1" applyBorder="1"/>
    <xf numFmtId="0" fontId="2" fillId="2" borderId="0" xfId="0" applyFont="1" applyFill="1"/>
    <xf numFmtId="166" fontId="6" fillId="2" borderId="0" xfId="1" applyNumberFormat="1" applyFont="1" applyFill="1" applyAlignment="1">
      <alignment horizontal="right" vertical="center"/>
    </xf>
    <xf numFmtId="0" fontId="4" fillId="2" borderId="0" xfId="0" applyFont="1" applyFill="1"/>
    <xf numFmtId="166" fontId="4" fillId="2" borderId="0" xfId="1" applyNumberFormat="1" applyFont="1" applyFill="1"/>
    <xf numFmtId="0" fontId="2" fillId="2" borderId="0" xfId="0" applyFont="1" applyFill="1" applyAlignment="1">
      <alignment vertical="center" wrapText="1"/>
    </xf>
    <xf numFmtId="165" fontId="4" fillId="2" borderId="0" xfId="1" applyNumberFormat="1" applyFont="1" applyFill="1"/>
    <xf numFmtId="164" fontId="4" fillId="2" borderId="0" xfId="1" applyNumberFormat="1" applyFont="1" applyFill="1"/>
    <xf numFmtId="43" fontId="4" fillId="2" borderId="0" xfId="1" applyNumberFormat="1" applyFont="1" applyFill="1"/>
    <xf numFmtId="0" fontId="3" fillId="2" borderId="1" xfId="0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right" vertical="center" wrapText="1"/>
    </xf>
    <xf numFmtId="164" fontId="3" fillId="2" borderId="0" xfId="0" applyNumberFormat="1" applyFont="1" applyFill="1" applyBorder="1" applyAlignment="1">
      <alignment horizontal="right" vertical="center" wrapText="1"/>
    </xf>
    <xf numFmtId="0" fontId="4" fillId="2" borderId="0" xfId="0" applyFont="1" applyFill="1" applyAlignment="1">
      <alignment vertical="center"/>
    </xf>
    <xf numFmtId="164" fontId="4" fillId="2" borderId="0" xfId="1" applyNumberFormat="1" applyFont="1" applyFill="1" applyAlignment="1">
      <alignment horizontal="right" vertical="center"/>
    </xf>
    <xf numFmtId="164" fontId="4" fillId="2" borderId="1" xfId="1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164" fontId="3" fillId="2" borderId="3" xfId="1" applyNumberFormat="1" applyFont="1" applyFill="1" applyBorder="1" applyAlignment="1">
      <alignment horizontal="right" vertical="center"/>
    </xf>
    <xf numFmtId="164" fontId="4" fillId="2" borderId="3" xfId="1" applyNumberFormat="1" applyFont="1" applyFill="1" applyBorder="1" applyAlignment="1">
      <alignment horizontal="right" vertical="center"/>
    </xf>
    <xf numFmtId="164" fontId="4" fillId="2" borderId="0" xfId="1" applyNumberFormat="1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164" fontId="4" fillId="2" borderId="0" xfId="1" applyNumberFormat="1" applyFont="1" applyFill="1" applyAlignment="1">
      <alignment vertical="center" wrapText="1"/>
    </xf>
    <xf numFmtId="165" fontId="4" fillId="2" borderId="0" xfId="1" applyNumberFormat="1" applyFont="1" applyFill="1" applyBorder="1" applyAlignment="1">
      <alignment vertical="center" wrapText="1"/>
    </xf>
    <xf numFmtId="166" fontId="4" fillId="2" borderId="0" xfId="1" applyNumberFormat="1" applyFont="1" applyFill="1" applyAlignment="1">
      <alignment vertical="center" wrapText="1"/>
    </xf>
    <xf numFmtId="165" fontId="4" fillId="2" borderId="0" xfId="0" applyNumberFormat="1" applyFont="1" applyFill="1"/>
    <xf numFmtId="0" fontId="2" fillId="2" borderId="0" xfId="0" applyFont="1" applyFill="1" applyAlignment="1">
      <alignment horizontal="center" vertical="center" wrapText="1"/>
    </xf>
    <xf numFmtId="166" fontId="4" fillId="2" borderId="0" xfId="1" applyNumberFormat="1" applyFont="1" applyFill="1" applyAlignment="1">
      <alignment horizontal="right" wrapText="1"/>
    </xf>
    <xf numFmtId="37" fontId="4" fillId="2" borderId="0" xfId="1" applyNumberFormat="1" applyFont="1" applyFill="1" applyAlignment="1">
      <alignment vertical="center" wrapText="1"/>
    </xf>
    <xf numFmtId="166" fontId="4" fillId="2" borderId="0" xfId="1" applyNumberFormat="1" applyFont="1" applyFill="1" applyAlignment="1">
      <alignment horizontal="right"/>
    </xf>
    <xf numFmtId="164" fontId="4" fillId="2" borderId="0" xfId="1" applyNumberFormat="1" applyFont="1" applyFill="1" applyAlignment="1">
      <alignment horizontal="right" wrapText="1"/>
    </xf>
    <xf numFmtId="164" fontId="4" fillId="2" borderId="0" xfId="1" applyNumberFormat="1" applyFont="1" applyFill="1" applyAlignment="1">
      <alignment horizontal="right" vertical="center" wrapText="1"/>
    </xf>
    <xf numFmtId="164" fontId="4" fillId="2" borderId="0" xfId="1" applyNumberFormat="1" applyFont="1" applyFill="1" applyBorder="1" applyAlignment="1">
      <alignment horizontal="right" wrapText="1"/>
    </xf>
    <xf numFmtId="37" fontId="4" fillId="2" borderId="6" xfId="1" applyNumberFormat="1" applyFont="1" applyFill="1" applyBorder="1" applyAlignment="1">
      <alignment horizontal="right" vertical="center" wrapText="1"/>
    </xf>
    <xf numFmtId="37" fontId="4" fillId="2" borderId="6" xfId="1" applyNumberFormat="1" applyFont="1" applyFill="1" applyBorder="1" applyAlignment="1">
      <alignment vertical="center" wrapText="1"/>
    </xf>
    <xf numFmtId="164" fontId="2" fillId="2" borderId="6" xfId="1" applyNumberFormat="1" applyFont="1" applyFill="1" applyBorder="1" applyAlignment="1">
      <alignment horizontal="right" vertical="center" wrapText="1"/>
    </xf>
    <xf numFmtId="37" fontId="4" fillId="2" borderId="0" xfId="1" applyNumberFormat="1" applyFont="1" applyFill="1" applyBorder="1" applyAlignment="1">
      <alignment vertical="center" wrapText="1"/>
    </xf>
    <xf numFmtId="37" fontId="2" fillId="2" borderId="7" xfId="1" applyNumberFormat="1" applyFont="1" applyFill="1" applyBorder="1" applyAlignment="1">
      <alignment vertical="center" wrapText="1"/>
    </xf>
    <xf numFmtId="164" fontId="2" fillId="2" borderId="7" xfId="1" applyNumberFormat="1" applyFont="1" applyFill="1" applyBorder="1" applyAlignment="1">
      <alignment vertical="center" wrapText="1"/>
    </xf>
    <xf numFmtId="37" fontId="4" fillId="2" borderId="0" xfId="1" applyNumberFormat="1" applyFont="1" applyFill="1" applyAlignment="1">
      <alignment horizontal="right" vertical="center" wrapText="1"/>
    </xf>
    <xf numFmtId="164" fontId="2" fillId="2" borderId="7" xfId="1" applyNumberFormat="1" applyFont="1" applyFill="1" applyBorder="1" applyAlignment="1">
      <alignment horizontal="right" vertical="center" wrapText="1"/>
    </xf>
    <xf numFmtId="164" fontId="2" fillId="2" borderId="0" xfId="1" applyNumberFormat="1" applyFont="1" applyFill="1" applyAlignment="1">
      <alignment horizontal="right" vertical="center" wrapText="1"/>
    </xf>
    <xf numFmtId="164" fontId="4" fillId="2" borderId="6" xfId="1" applyNumberFormat="1" applyFont="1" applyFill="1" applyBorder="1" applyAlignment="1">
      <alignment horizontal="right" vertical="center" wrapText="1"/>
    </xf>
    <xf numFmtId="164" fontId="2" fillId="2" borderId="4" xfId="1" applyNumberFormat="1" applyFont="1" applyFill="1" applyBorder="1" applyAlignment="1">
      <alignment horizontal="right" vertical="center" wrapText="1"/>
    </xf>
    <xf numFmtId="166" fontId="10" fillId="2" borderId="0" xfId="1" applyNumberFormat="1" applyFont="1" applyFill="1"/>
    <xf numFmtId="166" fontId="2" fillId="2" borderId="6" xfId="1" applyNumberFormat="1" applyFont="1" applyFill="1" applyBorder="1" applyAlignment="1">
      <alignment horizontal="center" vertical="center" wrapText="1"/>
    </xf>
    <xf numFmtId="166" fontId="2" fillId="2" borderId="0" xfId="1" applyNumberFormat="1" applyFont="1" applyFill="1" applyAlignment="1">
      <alignment horizontal="center" vertical="center" wrapText="1"/>
    </xf>
    <xf numFmtId="166" fontId="2" fillId="2" borderId="6" xfId="1" applyNumberFormat="1" applyFont="1" applyFill="1" applyBorder="1" applyAlignment="1">
      <alignment horizontal="center" vertical="center" wrapText="1"/>
    </xf>
    <xf numFmtId="164" fontId="4" fillId="2" borderId="5" xfId="1" applyNumberFormat="1" applyFont="1" applyFill="1" applyBorder="1" applyAlignment="1">
      <alignment vertical="center" wrapText="1"/>
    </xf>
    <xf numFmtId="164" fontId="4" fillId="2" borderId="0" xfId="1" applyNumberFormat="1" applyFont="1" applyFill="1" applyBorder="1" applyAlignment="1">
      <alignment vertical="center" wrapText="1"/>
    </xf>
    <xf numFmtId="164" fontId="2" fillId="2" borderId="1" xfId="1" applyNumberFormat="1" applyFont="1" applyFill="1" applyBorder="1" applyAlignment="1">
      <alignment vertical="center" wrapText="1"/>
    </xf>
    <xf numFmtId="164" fontId="4" fillId="2" borderId="0" xfId="1" applyNumberFormat="1" applyFont="1" applyFill="1" applyBorder="1" applyAlignment="1">
      <alignment wrapText="1"/>
    </xf>
    <xf numFmtId="164" fontId="2" fillId="2" borderId="0" xfId="1" applyNumberFormat="1" applyFont="1" applyFill="1" applyBorder="1" applyAlignment="1">
      <alignment vertical="center" wrapText="1"/>
    </xf>
    <xf numFmtId="164" fontId="2" fillId="2" borderId="0" xfId="1" applyNumberFormat="1" applyFont="1" applyFill="1" applyBorder="1" applyAlignment="1">
      <alignment wrapText="1"/>
    </xf>
    <xf numFmtId="164" fontId="2" fillId="2" borderId="5" xfId="1" applyNumberFormat="1" applyFont="1" applyFill="1" applyBorder="1" applyAlignment="1">
      <alignment vertical="center" wrapText="1"/>
    </xf>
    <xf numFmtId="164" fontId="4" fillId="2" borderId="0" xfId="1" applyNumberFormat="1" applyFont="1" applyFill="1" applyBorder="1"/>
    <xf numFmtId="166" fontId="4" fillId="2" borderId="0" xfId="1" applyNumberFormat="1" applyFont="1" applyFill="1" applyBorder="1"/>
  </cellXfs>
  <cellStyles count="3">
    <cellStyle name="Обычный" xfId="0" builtinId="0"/>
    <cellStyle name="Обычный 2 15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8;&#1072;&#1073;&#1086;&#1090;&#1072;/&#1055;&#1077;&#1090;&#1088;&#1086;&#1074;&#1080;&#1095;/&#1047;&#1054;&#1051;&#1054;&#1058;&#1054;/&#1054;&#1090;&#1095;&#1077;&#1090;&#1099;%20&#1050;&#1040;&#1057;&#1045;%20&#1075;&#1086;&#1076;&#1086;&#1074;&#1086;&#1081;%202020&#1075;&#1086;&#1076;/FY2020%20KMGold.co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S"/>
      <sheetName val="RP"/>
      <sheetName val="PL"/>
      <sheetName val="BS"/>
      <sheetName val="СF"/>
      <sheetName val="CFWork1"/>
      <sheetName val="Disclosure"/>
      <sheetName val="FA"/>
      <sheetName val="2"/>
      <sheetName val="(cf)"/>
      <sheetName val="SE"/>
      <sheetName val="(se)"/>
      <sheetName val="SEaudit"/>
      <sheetName val="FYBS2019"/>
      <sheetName val="TB for FS"/>
      <sheetName val="BSfromAuditors"/>
      <sheetName val="8AJE"/>
      <sheetName val="Лист2"/>
      <sheetName val="CFWork"/>
      <sheetName val="ALT"/>
      <sheetName val="BUM"/>
      <sheetName val="MYR"/>
      <sheetName val="MG"/>
      <sheetName val="Лист1"/>
      <sheetName val="cffy"/>
      <sheetName val="CGCS"/>
      <sheetName val="CF9.18"/>
      <sheetName val="BS from BDO"/>
      <sheetName val="KMG"/>
      <sheetName val="KTM"/>
      <sheetName val="ADY"/>
      <sheetName val="1 AJE"/>
      <sheetName val="2AJE"/>
      <sheetName val="4AJE"/>
      <sheetName val="6AJE"/>
      <sheetName val="7AJE"/>
      <sheetName val="5AJE"/>
      <sheetName val="3AJ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8">
          <cell r="B8" t="str">
            <v>Займы выданные</v>
          </cell>
        </row>
        <row r="10">
          <cell r="B10" t="str">
            <v>Денежные средства ограниченные в использовании</v>
          </cell>
        </row>
        <row r="11">
          <cell r="B11" t="str">
            <v>Авансы выданные и прочие долгосрочные активы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38"/>
  <sheetViews>
    <sheetView topLeftCell="A24" workbookViewId="0">
      <selection activeCell="D43" sqref="D43"/>
    </sheetView>
  </sheetViews>
  <sheetFormatPr defaultColWidth="9.140625" defaultRowHeight="15" x14ac:dyDescent="0.3"/>
  <cols>
    <col min="1" max="1" width="56.5703125" style="1" customWidth="1"/>
    <col min="2" max="2" width="11.42578125" style="1" customWidth="1"/>
    <col min="3" max="4" width="18.5703125" style="11" customWidth="1"/>
    <col min="5" max="5" width="12.42578125" style="1" bestFit="1" customWidth="1"/>
    <col min="6" max="6" width="9.140625" style="1" customWidth="1"/>
    <col min="7" max="16384" width="9.140625" style="1"/>
  </cols>
  <sheetData>
    <row r="1" spans="1:5" x14ac:dyDescent="0.3">
      <c r="A1" s="49" t="s">
        <v>119</v>
      </c>
      <c r="B1" s="51"/>
      <c r="C1" s="52"/>
      <c r="D1" s="52"/>
      <c r="E1" s="51"/>
    </row>
    <row r="2" spans="1:5" x14ac:dyDescent="0.3">
      <c r="A2" s="49"/>
      <c r="B2" s="51"/>
      <c r="C2" s="52"/>
      <c r="D2" s="52"/>
      <c r="E2" s="51"/>
    </row>
    <row r="3" spans="1:5" x14ac:dyDescent="0.3">
      <c r="A3" s="53" t="s">
        <v>68</v>
      </c>
      <c r="B3" s="14" t="s">
        <v>0</v>
      </c>
      <c r="C3" s="57" t="s">
        <v>122</v>
      </c>
      <c r="D3" s="57" t="s">
        <v>123</v>
      </c>
      <c r="E3" s="51"/>
    </row>
    <row r="4" spans="1:5" x14ac:dyDescent="0.3">
      <c r="A4" s="53"/>
      <c r="B4" s="14"/>
      <c r="C4" s="58"/>
      <c r="D4" s="58"/>
      <c r="E4" s="51"/>
    </row>
    <row r="5" spans="1:5" x14ac:dyDescent="0.3">
      <c r="A5" s="53" t="s">
        <v>1</v>
      </c>
      <c r="B5" s="14"/>
      <c r="C5" s="32"/>
      <c r="D5" s="59"/>
      <c r="E5" s="51"/>
    </row>
    <row r="6" spans="1:5" x14ac:dyDescent="0.3">
      <c r="A6" s="60" t="s">
        <v>2</v>
      </c>
      <c r="B6" s="13">
        <v>5</v>
      </c>
      <c r="C6" s="61">
        <v>0</v>
      </c>
      <c r="D6" s="61">
        <v>624477</v>
      </c>
      <c r="E6" s="51"/>
    </row>
    <row r="7" spans="1:5" x14ac:dyDescent="0.3">
      <c r="A7" s="60" t="s">
        <v>3</v>
      </c>
      <c r="B7" s="13">
        <v>6</v>
      </c>
      <c r="C7" s="2">
        <v>0</v>
      </c>
      <c r="D7" s="62">
        <v>-525478</v>
      </c>
      <c r="E7" s="51"/>
    </row>
    <row r="8" spans="1:5" x14ac:dyDescent="0.3">
      <c r="A8" s="17" t="s">
        <v>4</v>
      </c>
      <c r="B8" s="13"/>
      <c r="C8" s="3">
        <f>SUM(C6:C7)</f>
        <v>0</v>
      </c>
      <c r="D8" s="3">
        <f>SUM(D6:D7)</f>
        <v>98999</v>
      </c>
      <c r="E8" s="51"/>
    </row>
    <row r="9" spans="1:5" x14ac:dyDescent="0.3">
      <c r="A9" s="60" t="s">
        <v>5</v>
      </c>
      <c r="B9" s="13">
        <v>7</v>
      </c>
      <c r="C9" s="4">
        <v>-287168.43665999966</v>
      </c>
      <c r="D9" s="61">
        <v>-62280</v>
      </c>
      <c r="E9" s="51"/>
    </row>
    <row r="10" spans="1:5" x14ac:dyDescent="0.3">
      <c r="A10" s="60" t="s">
        <v>6</v>
      </c>
      <c r="B10" s="13">
        <v>8</v>
      </c>
      <c r="C10" s="4">
        <v>-105334.54460999998</v>
      </c>
      <c r="D10" s="61">
        <v>-71849</v>
      </c>
      <c r="E10" s="51"/>
    </row>
    <row r="11" spans="1:5" x14ac:dyDescent="0.3">
      <c r="A11" s="60" t="s">
        <v>7</v>
      </c>
      <c r="B11" s="13"/>
      <c r="C11" s="2"/>
      <c r="D11" s="62"/>
      <c r="E11" s="51"/>
    </row>
    <row r="12" spans="1:5" x14ac:dyDescent="0.3">
      <c r="A12" s="17" t="s">
        <v>8</v>
      </c>
      <c r="B12" s="13"/>
      <c r="C12" s="3">
        <f>SUM(C8:C11)</f>
        <v>-392502.98126999964</v>
      </c>
      <c r="D12" s="3">
        <f>SUM(D8:D11)</f>
        <v>-35130</v>
      </c>
      <c r="E12" s="51"/>
    </row>
    <row r="13" spans="1:5" x14ac:dyDescent="0.3">
      <c r="A13" s="60" t="s">
        <v>9</v>
      </c>
      <c r="B13" s="13"/>
      <c r="C13" s="4">
        <v>0</v>
      </c>
      <c r="D13" s="61"/>
      <c r="E13" s="51"/>
    </row>
    <row r="14" spans="1:5" x14ac:dyDescent="0.3">
      <c r="A14" s="60" t="s">
        <v>10</v>
      </c>
      <c r="B14" s="13"/>
      <c r="C14" s="2">
        <v>-46263.203706164393</v>
      </c>
      <c r="D14" s="62">
        <v>-100299</v>
      </c>
      <c r="E14" s="51"/>
    </row>
    <row r="15" spans="1:5" ht="30" x14ac:dyDescent="0.3">
      <c r="A15" s="53" t="s">
        <v>11</v>
      </c>
      <c r="B15" s="13"/>
      <c r="C15" s="3">
        <f>SUM(C12:C14)</f>
        <v>-438766.18497616402</v>
      </c>
      <c r="D15" s="3">
        <f>SUM(D12:D14)</f>
        <v>-135429</v>
      </c>
      <c r="E15" s="51"/>
    </row>
    <row r="16" spans="1:5" x14ac:dyDescent="0.3">
      <c r="A16" s="60" t="s">
        <v>12</v>
      </c>
      <c r="B16" s="13"/>
      <c r="C16" s="2">
        <v>0</v>
      </c>
      <c r="D16" s="2">
        <v>0</v>
      </c>
      <c r="E16" s="51"/>
    </row>
    <row r="17" spans="1:5" ht="30.75" thickBot="1" x14ac:dyDescent="0.35">
      <c r="A17" s="53" t="s">
        <v>13</v>
      </c>
      <c r="B17" s="51"/>
      <c r="C17" s="5">
        <f>SUM(C15:C16)</f>
        <v>-438766.18497616402</v>
      </c>
      <c r="D17" s="5">
        <f>SUM(D15:D16)</f>
        <v>-135429</v>
      </c>
      <c r="E17" s="51"/>
    </row>
    <row r="18" spans="1:5" ht="15.75" thickTop="1" x14ac:dyDescent="0.3">
      <c r="A18" s="53"/>
      <c r="B18" s="51"/>
      <c r="C18" s="6"/>
      <c r="D18" s="61"/>
      <c r="E18" s="51"/>
    </row>
    <row r="19" spans="1:5" x14ac:dyDescent="0.3">
      <c r="A19" s="63" t="s">
        <v>14</v>
      </c>
      <c r="B19" s="51"/>
      <c r="C19" s="3"/>
      <c r="D19" s="61"/>
      <c r="E19" s="51"/>
    </row>
    <row r="20" spans="1:5" x14ac:dyDescent="0.3">
      <c r="A20" s="60" t="s">
        <v>15</v>
      </c>
      <c r="B20" s="51"/>
      <c r="C20" s="4">
        <v>0</v>
      </c>
      <c r="D20" s="61"/>
      <c r="E20" s="51"/>
    </row>
    <row r="21" spans="1:5" x14ac:dyDescent="0.3">
      <c r="A21" s="60" t="s">
        <v>16</v>
      </c>
      <c r="B21" s="51"/>
      <c r="C21" s="2">
        <v>0</v>
      </c>
      <c r="D21" s="61"/>
      <c r="E21" s="51"/>
    </row>
    <row r="22" spans="1:5" ht="15.75" thickBot="1" x14ac:dyDescent="0.35">
      <c r="A22" s="63" t="s">
        <v>17</v>
      </c>
      <c r="B22" s="51"/>
      <c r="C22" s="5">
        <f>SUM(C20:C21)</f>
        <v>0</v>
      </c>
      <c r="D22" s="5">
        <f>SUM(D20:D21)</f>
        <v>0</v>
      </c>
      <c r="E22" s="51"/>
    </row>
    <row r="23" spans="1:5" ht="30.75" thickTop="1" x14ac:dyDescent="0.3">
      <c r="A23" s="64" t="s">
        <v>18</v>
      </c>
      <c r="B23" s="13"/>
      <c r="C23" s="65">
        <v>0</v>
      </c>
      <c r="D23" s="66"/>
      <c r="E23" s="51"/>
    </row>
    <row r="24" spans="1:5" ht="15.75" thickBot="1" x14ac:dyDescent="0.35">
      <c r="A24" s="17" t="s">
        <v>19</v>
      </c>
      <c r="B24" s="13"/>
      <c r="C24" s="7">
        <f>SUM(C17:C23)</f>
        <v>-438766.18497616402</v>
      </c>
      <c r="D24" s="7">
        <f>D17+D22</f>
        <v>-135429</v>
      </c>
      <c r="E24" s="51"/>
    </row>
    <row r="25" spans="1:5" ht="15.75" thickTop="1" x14ac:dyDescent="0.3">
      <c r="A25" s="60" t="s">
        <v>20</v>
      </c>
      <c r="B25" s="13"/>
      <c r="C25" s="67"/>
      <c r="D25" s="61"/>
      <c r="E25" s="51"/>
    </row>
    <row r="26" spans="1:5" x14ac:dyDescent="0.3">
      <c r="A26" s="60" t="s">
        <v>21</v>
      </c>
      <c r="B26" s="13"/>
      <c r="C26" s="4">
        <v>-438559.79697616404</v>
      </c>
      <c r="D26" s="61">
        <v>-135114</v>
      </c>
      <c r="E26" s="51"/>
    </row>
    <row r="27" spans="1:5" x14ac:dyDescent="0.3">
      <c r="A27" s="60" t="s">
        <v>22</v>
      </c>
      <c r="B27" s="13"/>
      <c r="C27" s="2">
        <v>-206.38800000000001</v>
      </c>
      <c r="D27" s="61">
        <v>-315</v>
      </c>
      <c r="E27" s="51"/>
    </row>
    <row r="28" spans="1:5" ht="15.75" thickBot="1" x14ac:dyDescent="0.35">
      <c r="A28" s="60"/>
      <c r="B28" s="8"/>
      <c r="C28" s="9">
        <f>SUM(C26:C27)</f>
        <v>-438766.18497616402</v>
      </c>
      <c r="D28" s="9">
        <f>D24</f>
        <v>-135429</v>
      </c>
      <c r="E28" s="51"/>
    </row>
    <row r="29" spans="1:5" ht="15.75" thickTop="1" x14ac:dyDescent="0.3">
      <c r="A29" s="60"/>
      <c r="B29" s="8"/>
      <c r="C29" s="10"/>
      <c r="D29" s="10"/>
      <c r="E29" s="51"/>
    </row>
    <row r="30" spans="1:5" x14ac:dyDescent="0.3">
      <c r="A30" s="53" t="s">
        <v>23</v>
      </c>
      <c r="B30" s="68"/>
      <c r="C30" s="69"/>
      <c r="D30" s="69"/>
      <c r="E30" s="51"/>
    </row>
    <row r="31" spans="1:5" x14ac:dyDescent="0.3">
      <c r="A31" s="64" t="s">
        <v>24</v>
      </c>
      <c r="B31" s="68"/>
      <c r="C31" s="70">
        <f>C26/32000</f>
        <v>-13.704993655505126</v>
      </c>
      <c r="D31" s="70">
        <f>D26/32000-0.01</f>
        <v>-4.2323124999999999</v>
      </c>
      <c r="E31" s="51" t="s">
        <v>25</v>
      </c>
    </row>
    <row r="32" spans="1:5" x14ac:dyDescent="0.3">
      <c r="A32" s="64" t="s">
        <v>26</v>
      </c>
      <c r="B32" s="68"/>
      <c r="C32" s="70">
        <f>C31</f>
        <v>-13.704993655505126</v>
      </c>
      <c r="D32" s="70">
        <f>D31</f>
        <v>-4.2323124999999999</v>
      </c>
      <c r="E32" s="51"/>
    </row>
    <row r="33" spans="1:5" x14ac:dyDescent="0.3">
      <c r="A33" s="53"/>
      <c r="B33" s="68"/>
      <c r="C33" s="71"/>
      <c r="D33" s="71"/>
      <c r="E33" s="51"/>
    </row>
    <row r="34" spans="1:5" x14ac:dyDescent="0.3">
      <c r="A34" s="51" t="s">
        <v>135</v>
      </c>
      <c r="B34" s="51"/>
      <c r="C34" s="42"/>
      <c r="D34" s="42"/>
      <c r="E34" s="51"/>
    </row>
    <row r="35" spans="1:5" x14ac:dyDescent="0.3">
      <c r="A35" s="51"/>
      <c r="B35" s="51"/>
      <c r="C35" s="52"/>
      <c r="D35" s="52"/>
      <c r="E35" s="51"/>
    </row>
    <row r="36" spans="1:5" x14ac:dyDescent="0.3">
      <c r="A36" s="51" t="s">
        <v>131</v>
      </c>
      <c r="B36" s="51"/>
      <c r="C36" s="54"/>
      <c r="D36" s="52" t="s">
        <v>132</v>
      </c>
      <c r="E36" s="52"/>
    </row>
    <row r="37" spans="1:5" x14ac:dyDescent="0.3">
      <c r="A37" s="51"/>
      <c r="B37" s="51"/>
      <c r="C37" s="55"/>
      <c r="D37" s="55"/>
      <c r="E37" s="72"/>
    </row>
    <row r="38" spans="1:5" x14ac:dyDescent="0.3">
      <c r="A38" s="51" t="s">
        <v>133</v>
      </c>
      <c r="B38" s="51"/>
      <c r="C38" s="56"/>
      <c r="D38" s="52" t="s">
        <v>134</v>
      </c>
      <c r="E38" s="5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59"/>
  <sheetViews>
    <sheetView tabSelected="1" workbookViewId="0">
      <selection activeCell="C63" sqref="C63"/>
    </sheetView>
  </sheetViews>
  <sheetFormatPr defaultColWidth="24.42578125" defaultRowHeight="15" x14ac:dyDescent="0.3"/>
  <cols>
    <col min="1" max="1" width="60.28515625" style="1" bestFit="1" customWidth="1"/>
    <col min="2" max="2" width="11.42578125" style="1" customWidth="1"/>
    <col min="3" max="3" width="17.28515625" style="11" customWidth="1"/>
    <col min="4" max="4" width="17.28515625" style="43" customWidth="1"/>
    <col min="5" max="16384" width="24.42578125" style="1"/>
  </cols>
  <sheetData>
    <row r="1" spans="1:5" x14ac:dyDescent="0.3">
      <c r="A1" s="49" t="s">
        <v>120</v>
      </c>
      <c r="B1" s="51"/>
      <c r="C1" s="52"/>
      <c r="D1" s="52"/>
    </row>
    <row r="2" spans="1:5" x14ac:dyDescent="0.3">
      <c r="A2" s="51"/>
      <c r="B2" s="51"/>
      <c r="C2" s="52"/>
      <c r="D2" s="52"/>
    </row>
    <row r="3" spans="1:5" x14ac:dyDescent="0.3">
      <c r="A3" s="53" t="s">
        <v>68</v>
      </c>
      <c r="B3" s="14" t="s">
        <v>27</v>
      </c>
      <c r="C3" s="15" t="s">
        <v>124</v>
      </c>
      <c r="D3" s="15" t="s">
        <v>28</v>
      </c>
    </row>
    <row r="4" spans="1:5" x14ac:dyDescent="0.3">
      <c r="A4" s="16"/>
      <c r="B4" s="17"/>
      <c r="C4" s="18"/>
      <c r="D4" s="18"/>
    </row>
    <row r="5" spans="1:5" x14ac:dyDescent="0.3">
      <c r="A5" s="19" t="s">
        <v>29</v>
      </c>
      <c r="B5" s="16"/>
      <c r="C5" s="16"/>
      <c r="D5" s="16"/>
    </row>
    <row r="6" spans="1:5" x14ac:dyDescent="0.3">
      <c r="A6" s="19" t="s">
        <v>30</v>
      </c>
      <c r="B6" s="16"/>
      <c r="C6" s="20"/>
      <c r="D6" s="20"/>
    </row>
    <row r="7" spans="1:5" x14ac:dyDescent="0.3">
      <c r="A7" s="21" t="s">
        <v>31</v>
      </c>
      <c r="B7" s="13">
        <v>9</v>
      </c>
      <c r="C7" s="22">
        <v>663592.39052000002</v>
      </c>
      <c r="D7" s="23">
        <v>681804</v>
      </c>
    </row>
    <row r="8" spans="1:5" x14ac:dyDescent="0.3">
      <c r="A8" s="21" t="s">
        <v>32</v>
      </c>
      <c r="B8" s="13">
        <v>10</v>
      </c>
      <c r="C8" s="22">
        <v>1012905.10854</v>
      </c>
      <c r="D8" s="23">
        <v>623535</v>
      </c>
      <c r="E8" s="24"/>
    </row>
    <row r="9" spans="1:5" x14ac:dyDescent="0.3">
      <c r="A9" s="21" t="s">
        <v>33</v>
      </c>
      <c r="B9" s="13">
        <v>11</v>
      </c>
      <c r="C9" s="22">
        <v>145.90948</v>
      </c>
      <c r="D9" s="23">
        <v>151</v>
      </c>
    </row>
    <row r="10" spans="1:5" x14ac:dyDescent="0.3">
      <c r="A10" s="21" t="s">
        <v>34</v>
      </c>
      <c r="B10" s="13"/>
      <c r="C10" s="25">
        <v>0</v>
      </c>
      <c r="D10" s="23"/>
    </row>
    <row r="11" spans="1:5" x14ac:dyDescent="0.3">
      <c r="A11" s="21" t="str">
        <f>'[1]BS from BDO'!B8</f>
        <v>Займы выданные</v>
      </c>
      <c r="B11" s="13">
        <v>14</v>
      </c>
      <c r="C11" s="25"/>
      <c r="D11" s="23"/>
    </row>
    <row r="12" spans="1:5" x14ac:dyDescent="0.3">
      <c r="A12" s="21" t="s">
        <v>35</v>
      </c>
      <c r="B12" s="13"/>
      <c r="C12" s="25">
        <v>0</v>
      </c>
      <c r="D12" s="23"/>
    </row>
    <row r="13" spans="1:5" x14ac:dyDescent="0.3">
      <c r="A13" s="21" t="s">
        <v>34</v>
      </c>
      <c r="B13" s="13"/>
      <c r="C13" s="25">
        <v>0</v>
      </c>
      <c r="D13" s="23"/>
    </row>
    <row r="14" spans="1:5" x14ac:dyDescent="0.3">
      <c r="A14" s="21" t="str">
        <f>'[1]BS from BDO'!B10</f>
        <v>Денежные средства ограниченные в использовании</v>
      </c>
      <c r="B14" s="13">
        <v>16</v>
      </c>
      <c r="C14" s="22">
        <v>6589</v>
      </c>
      <c r="D14" s="23">
        <v>6589</v>
      </c>
    </row>
    <row r="15" spans="1:5" x14ac:dyDescent="0.3">
      <c r="A15" s="21" t="str">
        <f>'[1]BS from BDO'!B11</f>
        <v>Авансы выданные и прочие долгосрочные активы</v>
      </c>
      <c r="B15" s="13">
        <v>15</v>
      </c>
      <c r="C15" s="22">
        <v>380307.89600000001</v>
      </c>
      <c r="D15" s="23">
        <v>379907</v>
      </c>
    </row>
    <row r="16" spans="1:5" ht="15.75" thickBot="1" x14ac:dyDescent="0.35">
      <c r="A16" s="19" t="s">
        <v>36</v>
      </c>
      <c r="B16" s="13"/>
      <c r="C16" s="26">
        <f>SUM(C7:C15)</f>
        <v>2063540.3045399999</v>
      </c>
      <c r="D16" s="26">
        <f>SUM(D7:D15)</f>
        <v>1691986</v>
      </c>
    </row>
    <row r="17" spans="1:6" ht="15.75" thickTop="1" x14ac:dyDescent="0.3">
      <c r="A17" s="19" t="s">
        <v>37</v>
      </c>
      <c r="B17" s="13"/>
      <c r="C17" s="27"/>
      <c r="D17" s="27"/>
    </row>
    <row r="18" spans="1:6" x14ac:dyDescent="0.3">
      <c r="A18" s="21" t="s">
        <v>38</v>
      </c>
      <c r="B18" s="13">
        <v>12</v>
      </c>
      <c r="C18" s="22">
        <v>221175.34401</v>
      </c>
      <c r="D18" s="23">
        <v>224482</v>
      </c>
    </row>
    <row r="19" spans="1:6" x14ac:dyDescent="0.3">
      <c r="A19" s="21" t="s">
        <v>39</v>
      </c>
      <c r="B19" s="13">
        <v>13</v>
      </c>
      <c r="C19" s="22">
        <v>0</v>
      </c>
      <c r="D19" s="23">
        <v>11856</v>
      </c>
    </row>
    <row r="20" spans="1:6" x14ac:dyDescent="0.3">
      <c r="A20" s="21" t="s">
        <v>40</v>
      </c>
      <c r="B20" s="13"/>
      <c r="C20" s="25">
        <v>0</v>
      </c>
      <c r="D20" s="23"/>
    </row>
    <row r="21" spans="1:6" x14ac:dyDescent="0.3">
      <c r="A21" s="21" t="s">
        <v>41</v>
      </c>
      <c r="B21" s="13">
        <v>14</v>
      </c>
      <c r="C21" s="22">
        <v>177965.55743000002</v>
      </c>
      <c r="D21" s="23">
        <v>133856</v>
      </c>
      <c r="F21" s="28"/>
    </row>
    <row r="22" spans="1:6" x14ac:dyDescent="0.3">
      <c r="A22" s="21" t="s">
        <v>42</v>
      </c>
      <c r="B22" s="13"/>
      <c r="C22" s="22">
        <v>0</v>
      </c>
      <c r="D22" s="23"/>
    </row>
    <row r="23" spans="1:6" x14ac:dyDescent="0.3">
      <c r="A23" s="21" t="s">
        <v>43</v>
      </c>
      <c r="B23" s="13">
        <v>15</v>
      </c>
      <c r="C23" s="29">
        <v>107989.77413999999</v>
      </c>
      <c r="D23" s="23">
        <v>89918</v>
      </c>
    </row>
    <row r="24" spans="1:6" x14ac:dyDescent="0.3">
      <c r="A24" s="21" t="s">
        <v>44</v>
      </c>
      <c r="B24" s="13">
        <v>16</v>
      </c>
      <c r="C24" s="22">
        <v>40163.966949999907</v>
      </c>
      <c r="D24" s="23">
        <v>18252</v>
      </c>
    </row>
    <row r="25" spans="1:6" ht="15.75" thickBot="1" x14ac:dyDescent="0.35">
      <c r="A25" s="19" t="s">
        <v>45</v>
      </c>
      <c r="B25" s="13"/>
      <c r="C25" s="30">
        <f>SUM(C18:C24)</f>
        <v>547294.64252999995</v>
      </c>
      <c r="D25" s="30">
        <f>SUM(D18:D24)</f>
        <v>478364</v>
      </c>
    </row>
    <row r="26" spans="1:6" ht="16.5" thickTop="1" thickBot="1" x14ac:dyDescent="0.35">
      <c r="A26" s="21" t="s">
        <v>46</v>
      </c>
      <c r="B26" s="13"/>
      <c r="C26" s="31"/>
      <c r="D26" s="31"/>
    </row>
    <row r="27" spans="1:6" ht="16.5" thickTop="1" thickBot="1" x14ac:dyDescent="0.35">
      <c r="A27" s="19" t="s">
        <v>47</v>
      </c>
      <c r="B27" s="13"/>
      <c r="C27" s="31">
        <f>C26+C25+C16</f>
        <v>2610834.9470699998</v>
      </c>
      <c r="D27" s="31">
        <f>D26+D25+D16</f>
        <v>2170350</v>
      </c>
    </row>
    <row r="28" spans="1:6" ht="15.75" thickTop="1" x14ac:dyDescent="0.3">
      <c r="A28" s="19"/>
      <c r="B28" s="13"/>
      <c r="C28" s="32"/>
      <c r="D28" s="32"/>
    </row>
    <row r="29" spans="1:6" x14ac:dyDescent="0.3">
      <c r="A29" s="19"/>
      <c r="B29" s="13"/>
      <c r="C29" s="32"/>
      <c r="D29" s="32"/>
    </row>
    <row r="30" spans="1:6" x14ac:dyDescent="0.3">
      <c r="A30" s="19" t="s">
        <v>48</v>
      </c>
      <c r="B30" s="13"/>
      <c r="C30" s="27"/>
      <c r="D30" s="27"/>
    </row>
    <row r="31" spans="1:6" x14ac:dyDescent="0.3">
      <c r="A31" s="19" t="s">
        <v>49</v>
      </c>
      <c r="B31" s="13"/>
      <c r="C31" s="27"/>
      <c r="D31" s="27"/>
      <c r="E31" s="33"/>
    </row>
    <row r="32" spans="1:6" x14ac:dyDescent="0.3">
      <c r="A32" s="21" t="s">
        <v>50</v>
      </c>
      <c r="B32" s="13">
        <v>17</v>
      </c>
      <c r="C32" s="22">
        <v>48560</v>
      </c>
      <c r="D32" s="27">
        <v>48560</v>
      </c>
      <c r="E32" s="33"/>
    </row>
    <row r="33" spans="1:7" x14ac:dyDescent="0.3">
      <c r="A33" s="21" t="s">
        <v>51</v>
      </c>
      <c r="B33" s="13"/>
      <c r="C33" s="25">
        <v>0</v>
      </c>
      <c r="D33" s="23"/>
      <c r="E33" s="33"/>
    </row>
    <row r="34" spans="1:7" x14ac:dyDescent="0.3">
      <c r="A34" s="21" t="s">
        <v>52</v>
      </c>
      <c r="B34" s="13"/>
      <c r="C34" s="34">
        <v>-4527375.796976164</v>
      </c>
      <c r="D34" s="27">
        <v>-4088816</v>
      </c>
      <c r="E34" s="33"/>
      <c r="F34" s="35"/>
      <c r="G34" s="35"/>
    </row>
    <row r="35" spans="1:7" ht="30" x14ac:dyDescent="0.3">
      <c r="A35" s="19" t="s">
        <v>53</v>
      </c>
      <c r="B35" s="13"/>
      <c r="C35" s="36">
        <f>SUM(C32:C34)</f>
        <v>-4478815.796976164</v>
      </c>
      <c r="D35" s="36">
        <f>SUM(D32:D34)</f>
        <v>-4040256</v>
      </c>
      <c r="E35" s="33"/>
    </row>
    <row r="36" spans="1:7" x14ac:dyDescent="0.3">
      <c r="A36" s="21" t="s">
        <v>22</v>
      </c>
      <c r="B36" s="13"/>
      <c r="C36" s="34">
        <v>7329.6120000000001</v>
      </c>
      <c r="D36" s="34">
        <v>7536</v>
      </c>
      <c r="E36" s="33"/>
    </row>
    <row r="37" spans="1:7" x14ac:dyDescent="0.3">
      <c r="A37" s="19" t="s">
        <v>54</v>
      </c>
      <c r="B37" s="13"/>
      <c r="C37" s="37">
        <f>SUM(C35:C36)</f>
        <v>-4471486.1849761643</v>
      </c>
      <c r="D37" s="37">
        <f>SUM(D35:D36)</f>
        <v>-4032720</v>
      </c>
    </row>
    <row r="38" spans="1:7" x14ac:dyDescent="0.3">
      <c r="A38" s="19" t="s">
        <v>55</v>
      </c>
      <c r="B38" s="13"/>
      <c r="C38" s="27"/>
      <c r="D38" s="27"/>
    </row>
    <row r="39" spans="1:7" x14ac:dyDescent="0.3">
      <c r="A39" s="21" t="s">
        <v>56</v>
      </c>
      <c r="B39" s="13"/>
      <c r="C39" s="22"/>
      <c r="D39" s="22"/>
      <c r="E39" s="11"/>
    </row>
    <row r="40" spans="1:7" x14ac:dyDescent="0.3">
      <c r="A40" s="21" t="s">
        <v>57</v>
      </c>
      <c r="B40" s="13"/>
      <c r="C40" s="22"/>
      <c r="D40" s="25"/>
      <c r="E40" s="11"/>
    </row>
    <row r="41" spans="1:7" x14ac:dyDescent="0.3">
      <c r="A41" s="21" t="s">
        <v>58</v>
      </c>
      <c r="B41" s="13"/>
      <c r="C41" s="25">
        <v>0</v>
      </c>
      <c r="D41" s="22"/>
    </row>
    <row r="42" spans="1:7" ht="15.75" thickBot="1" x14ac:dyDescent="0.35">
      <c r="A42" s="19" t="s">
        <v>59</v>
      </c>
      <c r="B42" s="13"/>
      <c r="C42" s="38">
        <f>SUM(C39:C41)</f>
        <v>0</v>
      </c>
      <c r="D42" s="38">
        <f>SUM(D39:D41)</f>
        <v>0</v>
      </c>
    </row>
    <row r="43" spans="1:7" ht="15.75" thickTop="1" x14ac:dyDescent="0.3">
      <c r="A43" s="19" t="s">
        <v>60</v>
      </c>
      <c r="B43" s="13"/>
      <c r="C43" s="27"/>
      <c r="D43" s="27"/>
    </row>
    <row r="44" spans="1:7" x14ac:dyDescent="0.3">
      <c r="A44" s="21" t="s">
        <v>61</v>
      </c>
      <c r="B44" s="13"/>
      <c r="C44" s="22">
        <v>588639.90805000009</v>
      </c>
      <c r="D44" s="23">
        <v>385919</v>
      </c>
    </row>
    <row r="45" spans="1:7" x14ac:dyDescent="0.3">
      <c r="A45" s="21" t="s">
        <v>62</v>
      </c>
      <c r="B45" s="13"/>
      <c r="C45" s="25">
        <v>0</v>
      </c>
      <c r="D45" s="23"/>
    </row>
    <row r="46" spans="1:7" x14ac:dyDescent="0.3">
      <c r="A46" s="21" t="s">
        <v>56</v>
      </c>
      <c r="B46" s="13">
        <v>18</v>
      </c>
      <c r="C46" s="22">
        <v>5046761.1980100004</v>
      </c>
      <c r="D46" s="23">
        <v>4405732</v>
      </c>
    </row>
    <row r="47" spans="1:7" x14ac:dyDescent="0.3">
      <c r="A47" s="21" t="s">
        <v>63</v>
      </c>
      <c r="B47" s="13">
        <v>19</v>
      </c>
      <c r="C47" s="22">
        <v>102066.02569616438</v>
      </c>
      <c r="D47" s="23">
        <v>1347254</v>
      </c>
    </row>
    <row r="48" spans="1:7" x14ac:dyDescent="0.3">
      <c r="A48" s="21" t="s">
        <v>57</v>
      </c>
      <c r="B48" s="13">
        <v>19</v>
      </c>
      <c r="C48" s="22">
        <v>1344854</v>
      </c>
      <c r="D48" s="23">
        <v>64165</v>
      </c>
    </row>
    <row r="49" spans="1:5" ht="15.75" thickBot="1" x14ac:dyDescent="0.35">
      <c r="A49" s="19" t="s">
        <v>64</v>
      </c>
      <c r="B49" s="13"/>
      <c r="C49" s="30">
        <f>SUM(C44:C48)</f>
        <v>7082321.1317561641</v>
      </c>
      <c r="D49" s="30">
        <f>SUM(D44:D48)</f>
        <v>6203070</v>
      </c>
    </row>
    <row r="50" spans="1:5" ht="16.5" thickTop="1" thickBot="1" x14ac:dyDescent="0.35">
      <c r="A50" s="19" t="s">
        <v>65</v>
      </c>
      <c r="B50" s="13"/>
      <c r="C50" s="31">
        <f>C42+C49</f>
        <v>7082321.1317561641</v>
      </c>
      <c r="D50" s="31">
        <f>D42+D49</f>
        <v>6203070</v>
      </c>
    </row>
    <row r="51" spans="1:5" ht="16.5" thickTop="1" thickBot="1" x14ac:dyDescent="0.35">
      <c r="A51" s="19" t="s">
        <v>66</v>
      </c>
      <c r="B51" s="13"/>
      <c r="C51" s="31">
        <f>C50+C37</f>
        <v>2610834.9467799999</v>
      </c>
      <c r="D51" s="31">
        <f>D50+D37</f>
        <v>2170350</v>
      </c>
    </row>
    <row r="52" spans="1:5" ht="15.75" thickTop="1" x14ac:dyDescent="0.3">
      <c r="A52" s="51"/>
      <c r="B52" s="51"/>
      <c r="C52" s="50"/>
      <c r="D52" s="39">
        <f>D27-D51</f>
        <v>0</v>
      </c>
      <c r="E52" s="1" t="s">
        <v>25</v>
      </c>
    </row>
    <row r="53" spans="1:5" x14ac:dyDescent="0.3">
      <c r="A53" s="51" t="s">
        <v>67</v>
      </c>
      <c r="B53" s="51"/>
      <c r="C53" s="40">
        <f>(C37-C9)/32000</f>
        <v>-139.73850295175512</v>
      </c>
      <c r="D53" s="40">
        <f>(D37-D9)/32000+0.01</f>
        <v>-126.01721875</v>
      </c>
    </row>
    <row r="54" spans="1:5" x14ac:dyDescent="0.3">
      <c r="A54" s="51"/>
      <c r="B54" s="51"/>
      <c r="C54" s="41"/>
      <c r="D54" s="41"/>
    </row>
    <row r="55" spans="1:5" x14ac:dyDescent="0.3">
      <c r="A55" s="51" t="s">
        <v>135</v>
      </c>
      <c r="B55" s="51"/>
      <c r="C55" s="42"/>
      <c r="D55" s="42"/>
    </row>
    <row r="56" spans="1:5" x14ac:dyDescent="0.3">
      <c r="A56" s="51"/>
      <c r="B56" s="51"/>
      <c r="C56" s="52"/>
      <c r="D56" s="52"/>
    </row>
    <row r="57" spans="1:5" x14ac:dyDescent="0.3">
      <c r="A57" s="51" t="s">
        <v>131</v>
      </c>
      <c r="B57" s="51"/>
      <c r="C57" s="54"/>
      <c r="D57" s="52" t="s">
        <v>132</v>
      </c>
    </row>
    <row r="58" spans="1:5" x14ac:dyDescent="0.3">
      <c r="A58" s="51"/>
      <c r="B58" s="51"/>
      <c r="C58" s="55"/>
      <c r="D58" s="55"/>
    </row>
    <row r="59" spans="1:5" x14ac:dyDescent="0.3">
      <c r="A59" s="51" t="s">
        <v>133</v>
      </c>
      <c r="B59" s="51"/>
      <c r="C59" s="56"/>
      <c r="D59" s="52" t="s">
        <v>134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opLeftCell="A37" workbookViewId="0">
      <selection activeCell="D48" sqref="A1:D48"/>
    </sheetView>
  </sheetViews>
  <sheetFormatPr defaultColWidth="9.140625" defaultRowHeight="15" x14ac:dyDescent="0.3"/>
  <cols>
    <col min="1" max="1" width="56.5703125" style="1" customWidth="1"/>
    <col min="2" max="2" width="12.42578125" style="1" customWidth="1"/>
    <col min="3" max="4" width="16.5703125" style="11" customWidth="1"/>
    <col min="5" max="16384" width="9.140625" style="1"/>
  </cols>
  <sheetData>
    <row r="1" spans="1:7" x14ac:dyDescent="0.3">
      <c r="A1" s="49" t="s">
        <v>104</v>
      </c>
      <c r="B1" s="51"/>
      <c r="C1" s="52"/>
      <c r="D1" s="52"/>
    </row>
    <row r="2" spans="1:7" x14ac:dyDescent="0.3">
      <c r="A2" s="51"/>
      <c r="B2" s="49" t="s">
        <v>121</v>
      </c>
      <c r="C2" s="52"/>
      <c r="D2" s="52"/>
    </row>
    <row r="3" spans="1:7" ht="30" x14ac:dyDescent="0.3">
      <c r="A3" s="53" t="s">
        <v>68</v>
      </c>
      <c r="B3" s="73" t="s">
        <v>69</v>
      </c>
      <c r="C3" s="57" t="s">
        <v>122</v>
      </c>
      <c r="D3" s="57" t="s">
        <v>123</v>
      </c>
    </row>
    <row r="4" spans="1:7" x14ac:dyDescent="0.3">
      <c r="A4" s="53"/>
      <c r="B4" s="73"/>
      <c r="C4" s="58"/>
      <c r="D4" s="58"/>
    </row>
    <row r="5" spans="1:7" x14ac:dyDescent="0.3">
      <c r="A5" s="53" t="s">
        <v>70</v>
      </c>
      <c r="B5" s="68"/>
      <c r="C5" s="71"/>
      <c r="D5" s="71"/>
    </row>
    <row r="6" spans="1:7" x14ac:dyDescent="0.3">
      <c r="A6" s="64" t="s">
        <v>71</v>
      </c>
      <c r="B6" s="68"/>
      <c r="C6" s="74">
        <v>25012.51802</v>
      </c>
      <c r="D6" s="75">
        <v>703265</v>
      </c>
      <c r="E6" s="44"/>
    </row>
    <row r="7" spans="1:7" x14ac:dyDescent="0.3">
      <c r="A7" s="64" t="s">
        <v>72</v>
      </c>
      <c r="B7" s="68"/>
      <c r="C7" s="76">
        <v>49305.818500000001</v>
      </c>
      <c r="D7" s="75">
        <v>1217</v>
      </c>
    </row>
    <row r="8" spans="1:7" x14ac:dyDescent="0.3">
      <c r="A8" s="64" t="s">
        <v>73</v>
      </c>
      <c r="B8" s="68"/>
      <c r="C8" s="74"/>
      <c r="D8" s="75"/>
    </row>
    <row r="9" spans="1:7" x14ac:dyDescent="0.3">
      <c r="A9" s="64" t="s">
        <v>74</v>
      </c>
      <c r="B9" s="68"/>
      <c r="C9" s="74"/>
      <c r="D9" s="75">
        <v>31521</v>
      </c>
    </row>
    <row r="10" spans="1:7" x14ac:dyDescent="0.3">
      <c r="A10" s="64" t="s">
        <v>75</v>
      </c>
      <c r="B10" s="68"/>
      <c r="C10" s="77">
        <v>0</v>
      </c>
      <c r="D10" s="78">
        <v>-82792</v>
      </c>
    </row>
    <row r="11" spans="1:7" x14ac:dyDescent="0.3">
      <c r="A11" s="64" t="s">
        <v>76</v>
      </c>
      <c r="B11" s="68"/>
      <c r="C11" s="77">
        <v>-93849.055680000005</v>
      </c>
      <c r="D11" s="78">
        <v>-219309</v>
      </c>
    </row>
    <row r="12" spans="1:7" x14ac:dyDescent="0.3">
      <c r="A12" s="64" t="s">
        <v>77</v>
      </c>
      <c r="B12" s="68"/>
      <c r="C12" s="79">
        <v>-196510.69088000004</v>
      </c>
      <c r="D12" s="78">
        <v>-321072</v>
      </c>
    </row>
    <row r="13" spans="1:7" x14ac:dyDescent="0.3">
      <c r="A13" s="64" t="s">
        <v>78</v>
      </c>
      <c r="B13" s="68"/>
      <c r="C13" s="79">
        <v>-20218.418960000003</v>
      </c>
      <c r="D13" s="78">
        <v>-121274</v>
      </c>
    </row>
    <row r="14" spans="1:7" x14ac:dyDescent="0.3">
      <c r="A14" s="64" t="s">
        <v>79</v>
      </c>
      <c r="B14" s="68"/>
      <c r="C14" s="77"/>
      <c r="D14" s="78"/>
      <c r="G14" s="45"/>
    </row>
    <row r="15" spans="1:7" x14ac:dyDescent="0.3">
      <c r="A15" s="64" t="s">
        <v>80</v>
      </c>
      <c r="B15" s="68"/>
      <c r="C15" s="78">
        <v>-87032.20451000001</v>
      </c>
      <c r="D15" s="78">
        <v>-8160</v>
      </c>
    </row>
    <row r="16" spans="1:7" ht="15.75" thickBot="1" x14ac:dyDescent="0.35">
      <c r="A16" s="64"/>
      <c r="B16" s="68"/>
      <c r="C16" s="80"/>
      <c r="D16" s="81"/>
    </row>
    <row r="17" spans="1:4" ht="30.75" thickBot="1" x14ac:dyDescent="0.35">
      <c r="A17" s="53" t="s">
        <v>81</v>
      </c>
      <c r="B17" s="68"/>
      <c r="C17" s="82">
        <f>SUM(C6:C16)</f>
        <v>-323292.0335100001</v>
      </c>
      <c r="D17" s="82">
        <f>SUM(D6:D16)</f>
        <v>-16604</v>
      </c>
    </row>
    <row r="18" spans="1:4" x14ac:dyDescent="0.3">
      <c r="A18" s="64"/>
      <c r="B18" s="68"/>
      <c r="C18" s="75"/>
      <c r="D18" s="75"/>
    </row>
    <row r="19" spans="1:4" x14ac:dyDescent="0.3">
      <c r="A19" s="53" t="s">
        <v>82</v>
      </c>
      <c r="B19" s="68"/>
      <c r="C19" s="83"/>
      <c r="D19" s="83"/>
    </row>
    <row r="20" spans="1:4" x14ac:dyDescent="0.3">
      <c r="A20" s="64" t="s">
        <v>83</v>
      </c>
      <c r="B20" s="68"/>
      <c r="C20" s="75"/>
      <c r="D20" s="75"/>
    </row>
    <row r="21" spans="1:4" x14ac:dyDescent="0.3">
      <c r="A21" s="64" t="s">
        <v>84</v>
      </c>
      <c r="B21" s="68"/>
      <c r="C21" s="75"/>
      <c r="D21" s="75"/>
    </row>
    <row r="22" spans="1:4" x14ac:dyDescent="0.3">
      <c r="A22" s="64" t="s">
        <v>85</v>
      </c>
      <c r="B22" s="68"/>
      <c r="C22" s="75"/>
      <c r="D22" s="75"/>
    </row>
    <row r="23" spans="1:4" x14ac:dyDescent="0.3">
      <c r="A23" s="64" t="s">
        <v>86</v>
      </c>
      <c r="B23" s="68"/>
      <c r="C23" s="75"/>
      <c r="D23" s="75"/>
    </row>
    <row r="24" spans="1:4" x14ac:dyDescent="0.3">
      <c r="A24" s="64" t="s">
        <v>87</v>
      </c>
      <c r="B24" s="68"/>
      <c r="C24" s="75"/>
      <c r="D24" s="75"/>
    </row>
    <row r="25" spans="1:4" x14ac:dyDescent="0.3">
      <c r="A25" s="64" t="s">
        <v>88</v>
      </c>
      <c r="B25" s="68"/>
      <c r="C25" s="75"/>
      <c r="D25" s="69"/>
    </row>
    <row r="26" spans="1:4" x14ac:dyDescent="0.3">
      <c r="A26" s="64" t="s">
        <v>89</v>
      </c>
      <c r="B26" s="68"/>
      <c r="C26" s="75"/>
      <c r="D26" s="69"/>
    </row>
    <row r="27" spans="1:4" x14ac:dyDescent="0.3">
      <c r="A27" s="64" t="s">
        <v>90</v>
      </c>
      <c r="B27" s="68"/>
      <c r="C27" s="75"/>
      <c r="D27" s="75"/>
    </row>
    <row r="28" spans="1:4" ht="15.75" thickBot="1" x14ac:dyDescent="0.35">
      <c r="A28" s="64" t="s">
        <v>91</v>
      </c>
      <c r="B28" s="68"/>
      <c r="C28" s="75"/>
      <c r="D28" s="75"/>
    </row>
    <row r="29" spans="1:4" ht="30.75" thickBot="1" x14ac:dyDescent="0.35">
      <c r="A29" s="53" t="s">
        <v>92</v>
      </c>
      <c r="B29" s="68"/>
      <c r="C29" s="84">
        <f>SUM(C20:C28)</f>
        <v>0</v>
      </c>
      <c r="D29" s="85">
        <f>SUM(D20:D28)</f>
        <v>0</v>
      </c>
    </row>
    <row r="30" spans="1:4" x14ac:dyDescent="0.3">
      <c r="A30" s="53"/>
      <c r="B30" s="68"/>
      <c r="C30" s="75"/>
      <c r="D30" s="75"/>
    </row>
    <row r="31" spans="1:4" x14ac:dyDescent="0.3">
      <c r="A31" s="53" t="s">
        <v>93</v>
      </c>
      <c r="B31" s="68"/>
      <c r="C31" s="75"/>
      <c r="D31" s="75"/>
    </row>
    <row r="32" spans="1:4" x14ac:dyDescent="0.3">
      <c r="A32" s="64" t="s">
        <v>94</v>
      </c>
      <c r="B32" s="68"/>
      <c r="C32" s="86"/>
      <c r="D32" s="75"/>
    </row>
    <row r="33" spans="1:8" x14ac:dyDescent="0.3">
      <c r="A33" s="64" t="s">
        <v>95</v>
      </c>
      <c r="B33" s="68"/>
      <c r="C33" s="78">
        <v>433051</v>
      </c>
      <c r="D33" s="75">
        <v>41006</v>
      </c>
    </row>
    <row r="34" spans="1:8" x14ac:dyDescent="0.3">
      <c r="A34" s="64" t="s">
        <v>96</v>
      </c>
      <c r="B34" s="68"/>
      <c r="C34" s="78">
        <v>-46244.759380000003</v>
      </c>
      <c r="D34" s="78">
        <v>-98245</v>
      </c>
      <c r="H34" s="24"/>
    </row>
    <row r="35" spans="1:8" ht="15.75" thickBot="1" x14ac:dyDescent="0.35">
      <c r="A35" s="64" t="s">
        <v>97</v>
      </c>
      <c r="B35" s="68"/>
      <c r="C35" s="78">
        <v>-41280.780160000002</v>
      </c>
      <c r="D35" s="78">
        <v>-75174</v>
      </c>
    </row>
    <row r="36" spans="1:8" ht="15.75" hidden="1" thickBot="1" x14ac:dyDescent="0.35">
      <c r="A36" s="64" t="s">
        <v>98</v>
      </c>
      <c r="B36" s="68"/>
      <c r="C36" s="78">
        <v>0</v>
      </c>
      <c r="D36" s="75">
        <v>0</v>
      </c>
    </row>
    <row r="37" spans="1:8" ht="30.75" thickBot="1" x14ac:dyDescent="0.35">
      <c r="A37" s="53" t="s">
        <v>99</v>
      </c>
      <c r="B37" s="68"/>
      <c r="C37" s="87">
        <f>SUM(C33:C36)</f>
        <v>345525.46045999997</v>
      </c>
      <c r="D37" s="87">
        <f>SUM(D33:D36)</f>
        <v>-132413</v>
      </c>
    </row>
    <row r="38" spans="1:8" x14ac:dyDescent="0.3">
      <c r="A38" s="53"/>
      <c r="B38" s="68"/>
      <c r="C38" s="78"/>
      <c r="D38" s="75"/>
    </row>
    <row r="39" spans="1:8" ht="30" x14ac:dyDescent="0.3">
      <c r="A39" s="53" t="s">
        <v>100</v>
      </c>
      <c r="B39" s="68"/>
      <c r="C39" s="88">
        <f>C17+C29+C37</f>
        <v>22233.426949999877</v>
      </c>
      <c r="D39" s="88">
        <f>D17+D29+D37</f>
        <v>-149017</v>
      </c>
      <c r="E39" s="33"/>
      <c r="F39" s="33"/>
    </row>
    <row r="40" spans="1:8" x14ac:dyDescent="0.3">
      <c r="A40" s="64" t="s">
        <v>101</v>
      </c>
      <c r="B40" s="68"/>
      <c r="C40" s="78">
        <v>18252</v>
      </c>
      <c r="D40" s="75">
        <v>172691.61516000025</v>
      </c>
    </row>
    <row r="41" spans="1:8" ht="30.75" thickBot="1" x14ac:dyDescent="0.35">
      <c r="A41" s="64" t="s">
        <v>102</v>
      </c>
      <c r="B41" s="68"/>
      <c r="C41" s="89">
        <v>-321.46000000009684</v>
      </c>
      <c r="D41" s="81">
        <v>-213</v>
      </c>
    </row>
    <row r="42" spans="1:8" ht="15.75" thickBot="1" x14ac:dyDescent="0.35">
      <c r="A42" s="53" t="s">
        <v>103</v>
      </c>
      <c r="B42" s="68"/>
      <c r="C42" s="90">
        <f>SUM(C39:C41)</f>
        <v>40163.966949999784</v>
      </c>
      <c r="D42" s="90">
        <f>SUM(D39:D41)</f>
        <v>23461.615160000249</v>
      </c>
    </row>
    <row r="43" spans="1:8" ht="15.75" thickTop="1" x14ac:dyDescent="0.3">
      <c r="A43" s="51"/>
      <c r="B43" s="51"/>
      <c r="C43" s="91">
        <f>BS!C24</f>
        <v>40163.966949999907</v>
      </c>
      <c r="D43" s="52"/>
    </row>
    <row r="44" spans="1:8" x14ac:dyDescent="0.3">
      <c r="A44" s="51" t="s">
        <v>135</v>
      </c>
      <c r="B44" s="51"/>
      <c r="C44" s="42"/>
      <c r="D44" s="42"/>
    </row>
    <row r="45" spans="1:8" x14ac:dyDescent="0.3">
      <c r="A45" s="51"/>
      <c r="B45" s="51"/>
      <c r="C45" s="52"/>
      <c r="D45" s="52"/>
    </row>
    <row r="46" spans="1:8" x14ac:dyDescent="0.3">
      <c r="A46" s="51" t="s">
        <v>131</v>
      </c>
      <c r="B46" s="51"/>
      <c r="C46" s="54"/>
      <c r="D46" s="52" t="s">
        <v>132</v>
      </c>
    </row>
    <row r="47" spans="1:8" x14ac:dyDescent="0.3">
      <c r="A47" s="51"/>
      <c r="B47" s="51"/>
      <c r="C47" s="55"/>
      <c r="D47" s="55"/>
    </row>
    <row r="48" spans="1:8" x14ac:dyDescent="0.3">
      <c r="A48" s="51" t="s">
        <v>133</v>
      </c>
      <c r="B48" s="51"/>
      <c r="C48" s="56"/>
      <c r="D48" s="52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opLeftCell="A16" workbookViewId="0">
      <selection activeCell="H38" sqref="H38"/>
    </sheetView>
  </sheetViews>
  <sheetFormatPr defaultColWidth="9.140625" defaultRowHeight="15" x14ac:dyDescent="0.3"/>
  <cols>
    <col min="1" max="1" width="40.85546875" style="1" bestFit="1" customWidth="1"/>
    <col min="2" max="2" width="12.42578125" style="1" customWidth="1"/>
    <col min="3" max="6" width="16.5703125" style="11" customWidth="1"/>
    <col min="7" max="7" width="17.28515625" style="11" customWidth="1"/>
    <col min="8" max="8" width="16.5703125" style="11" customWidth="1"/>
    <col min="9" max="9" width="9.85546875" style="1" bestFit="1" customWidth="1"/>
    <col min="10" max="16384" width="9.140625" style="1"/>
  </cols>
  <sheetData>
    <row r="1" spans="1:10" x14ac:dyDescent="0.3">
      <c r="A1" s="49" t="s">
        <v>130</v>
      </c>
      <c r="B1" s="51"/>
      <c r="C1" s="52"/>
      <c r="D1" s="52"/>
      <c r="E1" s="52"/>
      <c r="F1" s="52"/>
      <c r="G1" s="52"/>
      <c r="H1" s="52"/>
    </row>
    <row r="2" spans="1:10" x14ac:dyDescent="0.3">
      <c r="A2" s="49"/>
      <c r="B2" s="51"/>
      <c r="C2" s="52"/>
      <c r="D2" s="52"/>
      <c r="E2" s="52"/>
      <c r="F2" s="52"/>
      <c r="G2" s="52"/>
      <c r="H2" s="52"/>
    </row>
    <row r="3" spans="1:10" ht="15.75" thickBot="1" x14ac:dyDescent="0.35">
      <c r="A3" s="53" t="s">
        <v>68</v>
      </c>
      <c r="B3" s="73"/>
      <c r="C3" s="92" t="s">
        <v>105</v>
      </c>
      <c r="D3" s="92"/>
      <c r="E3" s="92"/>
      <c r="F3" s="92"/>
      <c r="G3" s="93"/>
      <c r="H3" s="93"/>
    </row>
    <row r="4" spans="1:10" ht="45.75" thickBot="1" x14ac:dyDescent="0.35">
      <c r="A4" s="53"/>
      <c r="B4" s="73" t="s">
        <v>69</v>
      </c>
      <c r="C4" s="94" t="s">
        <v>106</v>
      </c>
      <c r="D4" s="94" t="s">
        <v>51</v>
      </c>
      <c r="E4" s="94" t="s">
        <v>107</v>
      </c>
      <c r="F4" s="94" t="s">
        <v>108</v>
      </c>
      <c r="G4" s="94" t="s">
        <v>109</v>
      </c>
      <c r="H4" s="94" t="s">
        <v>110</v>
      </c>
    </row>
    <row r="5" spans="1:10" x14ac:dyDescent="0.3">
      <c r="A5" s="64"/>
      <c r="B5" s="68"/>
      <c r="C5" s="71"/>
      <c r="D5" s="71"/>
      <c r="E5" s="71"/>
      <c r="F5" s="71"/>
      <c r="G5" s="71"/>
      <c r="H5" s="71"/>
    </row>
    <row r="6" spans="1:10" x14ac:dyDescent="0.3">
      <c r="A6" s="64" t="s">
        <v>111</v>
      </c>
      <c r="B6" s="68"/>
      <c r="C6" s="95">
        <v>48560</v>
      </c>
      <c r="D6" s="95">
        <v>0</v>
      </c>
      <c r="E6" s="95">
        <v>-3460032</v>
      </c>
      <c r="F6" s="95">
        <v>-3411472</v>
      </c>
      <c r="G6" s="95">
        <v>7493</v>
      </c>
      <c r="H6" s="95">
        <v>-3403979</v>
      </c>
    </row>
    <row r="7" spans="1:10" x14ac:dyDescent="0.3">
      <c r="A7" s="64" t="s">
        <v>112</v>
      </c>
      <c r="B7" s="68"/>
      <c r="C7" s="96">
        <v>0</v>
      </c>
      <c r="D7" s="96">
        <v>0</v>
      </c>
      <c r="E7" s="96">
        <v>0</v>
      </c>
      <c r="F7" s="96">
        <v>0</v>
      </c>
      <c r="G7" s="96">
        <v>0</v>
      </c>
      <c r="H7" s="96">
        <v>0</v>
      </c>
      <c r="I7" s="44"/>
    </row>
    <row r="8" spans="1:10" ht="30" x14ac:dyDescent="0.3">
      <c r="A8" s="64" t="s">
        <v>113</v>
      </c>
      <c r="B8" s="68"/>
      <c r="C8" s="97">
        <v>48560</v>
      </c>
      <c r="D8" s="97">
        <v>0</v>
      </c>
      <c r="E8" s="97">
        <v>-3460032</v>
      </c>
      <c r="F8" s="97">
        <v>-3411472</v>
      </c>
      <c r="G8" s="97">
        <v>7492</v>
      </c>
      <c r="H8" s="97">
        <v>-3403979</v>
      </c>
      <c r="I8" s="44"/>
    </row>
    <row r="9" spans="1:10" x14ac:dyDescent="0.3">
      <c r="A9" s="53" t="s">
        <v>114</v>
      </c>
      <c r="B9" s="68"/>
      <c r="C9" s="96"/>
      <c r="D9" s="96"/>
      <c r="E9" s="96"/>
      <c r="F9" s="96"/>
      <c r="G9" s="96"/>
      <c r="H9" s="96"/>
      <c r="I9" s="44"/>
    </row>
    <row r="10" spans="1:10" x14ac:dyDescent="0.3">
      <c r="A10" s="64" t="s">
        <v>115</v>
      </c>
      <c r="B10" s="68"/>
      <c r="C10" s="96">
        <v>0</v>
      </c>
      <c r="D10" s="96">
        <f>-D8</f>
        <v>0</v>
      </c>
      <c r="E10" s="96">
        <v>0</v>
      </c>
      <c r="F10" s="96">
        <f>SUM(C10:E10)</f>
        <v>0</v>
      </c>
      <c r="G10" s="96">
        <v>0</v>
      </c>
      <c r="H10" s="96">
        <f>SUM(F10:G10)</f>
        <v>0</v>
      </c>
      <c r="I10" s="44"/>
    </row>
    <row r="11" spans="1:10" x14ac:dyDescent="0.3">
      <c r="A11" s="64"/>
      <c r="B11" s="68"/>
      <c r="C11" s="96"/>
      <c r="D11" s="96"/>
      <c r="E11" s="96"/>
      <c r="F11" s="96"/>
      <c r="G11" s="96"/>
      <c r="H11" s="96">
        <f>SUM(F11:G11)</f>
        <v>0</v>
      </c>
      <c r="I11" s="44"/>
    </row>
    <row r="12" spans="1:10" x14ac:dyDescent="0.3">
      <c r="A12" s="64" t="s">
        <v>125</v>
      </c>
      <c r="B12" s="68"/>
      <c r="C12" s="96">
        <v>0</v>
      </c>
      <c r="D12" s="96">
        <v>0</v>
      </c>
      <c r="E12" s="79">
        <f>-628784</f>
        <v>-628784</v>
      </c>
      <c r="F12" s="79">
        <f>SUM(C12:E12)</f>
        <v>-628784</v>
      </c>
      <c r="G12" s="96">
        <f>-65</f>
        <v>-65</v>
      </c>
      <c r="H12" s="96">
        <f>SUM(F12:G12)</f>
        <v>-628849</v>
      </c>
      <c r="I12" s="44"/>
    </row>
    <row r="13" spans="1:10" ht="30" x14ac:dyDescent="0.3">
      <c r="A13" s="64" t="s">
        <v>116</v>
      </c>
      <c r="B13" s="68"/>
      <c r="C13" s="96"/>
      <c r="D13" s="96"/>
      <c r="E13" s="52"/>
      <c r="F13" s="52"/>
      <c r="G13" s="79">
        <v>108</v>
      </c>
      <c r="H13" s="98">
        <f>SUM(F13:G13)</f>
        <v>108</v>
      </c>
      <c r="I13" s="44"/>
    </row>
    <row r="14" spans="1:10" x14ac:dyDescent="0.3">
      <c r="A14" s="53" t="s">
        <v>126</v>
      </c>
      <c r="B14" s="68"/>
      <c r="C14" s="99">
        <v>0</v>
      </c>
      <c r="D14" s="99">
        <v>0</v>
      </c>
      <c r="E14" s="99">
        <f>SUM(E10:E13)</f>
        <v>-628784</v>
      </c>
      <c r="F14" s="99">
        <f t="shared" ref="F14:G14" si="0">SUM(F10:F13)</f>
        <v>-628784</v>
      </c>
      <c r="G14" s="99">
        <f t="shared" si="0"/>
        <v>43</v>
      </c>
      <c r="H14" s="100">
        <f>SUM(F14:G14)</f>
        <v>-628741</v>
      </c>
      <c r="I14" s="44"/>
    </row>
    <row r="15" spans="1:10" x14ac:dyDescent="0.3">
      <c r="A15" s="53" t="s">
        <v>117</v>
      </c>
      <c r="B15" s="68"/>
      <c r="C15" s="101">
        <f>C8+C14</f>
        <v>48560</v>
      </c>
      <c r="D15" s="101">
        <f t="shared" ref="D15:H15" si="1">D8+D14</f>
        <v>0</v>
      </c>
      <c r="E15" s="101">
        <f t="shared" si="1"/>
        <v>-4088816</v>
      </c>
      <c r="F15" s="101">
        <f t="shared" si="1"/>
        <v>-4040256</v>
      </c>
      <c r="G15" s="101">
        <f t="shared" si="1"/>
        <v>7535</v>
      </c>
      <c r="H15" s="101">
        <f t="shared" si="1"/>
        <v>-4032720</v>
      </c>
      <c r="I15" s="46"/>
      <c r="J15" s="12"/>
    </row>
    <row r="16" spans="1:10" x14ac:dyDescent="0.3">
      <c r="A16" s="51"/>
      <c r="B16" s="51"/>
      <c r="C16" s="102"/>
      <c r="D16" s="102"/>
      <c r="E16" s="102"/>
      <c r="F16" s="102"/>
      <c r="G16" s="102"/>
      <c r="H16" s="102"/>
      <c r="I16" s="44"/>
    </row>
    <row r="17" spans="1:10" ht="30" x14ac:dyDescent="0.3">
      <c r="A17" s="53" t="s">
        <v>118</v>
      </c>
      <c r="B17" s="64"/>
      <c r="C17" s="96"/>
      <c r="D17" s="96"/>
      <c r="E17" s="96"/>
      <c r="F17" s="96"/>
      <c r="G17" s="96"/>
      <c r="H17" s="96"/>
      <c r="I17" s="44"/>
    </row>
    <row r="18" spans="1:10" x14ac:dyDescent="0.3">
      <c r="A18" s="64" t="s">
        <v>127</v>
      </c>
      <c r="B18" s="64"/>
      <c r="C18" s="96">
        <v>0</v>
      </c>
      <c r="D18" s="96">
        <v>0</v>
      </c>
      <c r="E18" s="96">
        <f>PL!C26</f>
        <v>-438559.79697616404</v>
      </c>
      <c r="F18" s="96">
        <f>SUM(C18:E18)</f>
        <v>-438559.79697616404</v>
      </c>
      <c r="G18" s="96">
        <f>PL!C27</f>
        <v>-206.38800000000001</v>
      </c>
      <c r="H18" s="96">
        <f>SUM(F18:G18)</f>
        <v>-438766.18497616402</v>
      </c>
      <c r="I18" s="44"/>
    </row>
    <row r="19" spans="1:10" ht="30" x14ac:dyDescent="0.3">
      <c r="A19" s="53" t="s">
        <v>128</v>
      </c>
      <c r="B19" s="64"/>
      <c r="C19" s="99">
        <f>SUM(C17:C18)</f>
        <v>0</v>
      </c>
      <c r="D19" s="99">
        <f t="shared" ref="D19:H19" si="2">SUM(D17:D18)</f>
        <v>0</v>
      </c>
      <c r="E19" s="99">
        <f t="shared" si="2"/>
        <v>-438559.79697616404</v>
      </c>
      <c r="F19" s="99">
        <f t="shared" si="2"/>
        <v>-438559.79697616404</v>
      </c>
      <c r="G19" s="99">
        <f t="shared" si="2"/>
        <v>-206.38800000000001</v>
      </c>
      <c r="H19" s="99">
        <f t="shared" si="2"/>
        <v>-438766.18497616402</v>
      </c>
      <c r="I19" s="44"/>
    </row>
    <row r="20" spans="1:10" x14ac:dyDescent="0.3">
      <c r="A20" s="53" t="s">
        <v>129</v>
      </c>
      <c r="B20" s="64"/>
      <c r="C20" s="101">
        <f>C15+C19</f>
        <v>48560</v>
      </c>
      <c r="D20" s="101">
        <f t="shared" ref="D20:H20" si="3">D15+D19</f>
        <v>0</v>
      </c>
      <c r="E20" s="101">
        <f t="shared" si="3"/>
        <v>-4527375.796976164</v>
      </c>
      <c r="F20" s="101">
        <f t="shared" si="3"/>
        <v>-4478815.796976164</v>
      </c>
      <c r="G20" s="101">
        <f t="shared" si="3"/>
        <v>7328.6120000000001</v>
      </c>
      <c r="H20" s="101">
        <f t="shared" si="3"/>
        <v>-4471486.1849761643</v>
      </c>
      <c r="I20" s="47"/>
      <c r="J20" s="48"/>
    </row>
    <row r="21" spans="1:10" x14ac:dyDescent="0.3">
      <c r="A21" s="51"/>
      <c r="B21" s="51"/>
      <c r="C21" s="103"/>
      <c r="D21" s="103"/>
      <c r="E21" s="103"/>
      <c r="F21" s="103"/>
      <c r="G21" s="103"/>
      <c r="H21" s="103"/>
    </row>
    <row r="22" spans="1:10" x14ac:dyDescent="0.3">
      <c r="A22" s="51"/>
      <c r="B22" s="51"/>
      <c r="C22" s="103"/>
      <c r="D22" s="103"/>
      <c r="E22" s="52"/>
      <c r="F22" s="103"/>
      <c r="G22" s="103"/>
      <c r="H22" s="52"/>
      <c r="I22" s="44"/>
    </row>
    <row r="23" spans="1:10" x14ac:dyDescent="0.3">
      <c r="A23" s="51" t="s">
        <v>135</v>
      </c>
      <c r="B23" s="51"/>
      <c r="C23" s="42"/>
      <c r="D23" s="42"/>
      <c r="E23" s="52"/>
      <c r="F23" s="52"/>
      <c r="G23" s="52"/>
      <c r="H23" s="52"/>
      <c r="I23" s="44"/>
    </row>
    <row r="24" spans="1:10" x14ac:dyDescent="0.3">
      <c r="A24" s="51"/>
      <c r="B24" s="51"/>
      <c r="C24" s="52"/>
      <c r="D24" s="52"/>
      <c r="E24" s="103"/>
      <c r="F24" s="103"/>
      <c r="G24" s="103"/>
      <c r="H24" s="103"/>
      <c r="I24" s="44"/>
    </row>
    <row r="25" spans="1:10" x14ac:dyDescent="0.3">
      <c r="A25" s="51" t="s">
        <v>131</v>
      </c>
      <c r="B25" s="51"/>
      <c r="C25" s="54"/>
      <c r="D25" s="52" t="s">
        <v>132</v>
      </c>
      <c r="E25" s="103"/>
      <c r="F25" s="103"/>
      <c r="G25" s="103"/>
      <c r="H25" s="103"/>
      <c r="I25" s="44"/>
    </row>
    <row r="26" spans="1:10" x14ac:dyDescent="0.3">
      <c r="A26" s="51"/>
      <c r="B26" s="51"/>
      <c r="C26" s="55"/>
      <c r="D26" s="55"/>
      <c r="E26" s="103"/>
      <c r="F26" s="103"/>
      <c r="G26" s="103"/>
      <c r="H26" s="103"/>
      <c r="I26" s="44"/>
    </row>
    <row r="27" spans="1:10" x14ac:dyDescent="0.3">
      <c r="A27" s="51" t="s">
        <v>133</v>
      </c>
      <c r="B27" s="51"/>
      <c r="C27" s="56"/>
      <c r="D27" s="52" t="s">
        <v>134</v>
      </c>
      <c r="E27" s="103"/>
      <c r="F27" s="103"/>
      <c r="G27" s="103"/>
      <c r="H27" s="103"/>
      <c r="I27" s="44"/>
    </row>
    <row r="28" spans="1:10" x14ac:dyDescent="0.3">
      <c r="A28" s="51"/>
      <c r="B28" s="51"/>
      <c r="C28" s="103"/>
      <c r="D28" s="103"/>
      <c r="E28" s="103"/>
      <c r="F28" s="103"/>
      <c r="G28" s="103"/>
      <c r="H28" s="103"/>
    </row>
  </sheetData>
  <mergeCells count="1">
    <mergeCell ref="C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PL</vt:lpstr>
      <vt:lpstr>BS</vt:lpstr>
      <vt:lpstr>CF</vt:lpstr>
      <vt:lpstr>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I.Kozhemyakin</dc:creator>
  <cp:lastModifiedBy>I.Kozhemyakin</cp:lastModifiedBy>
  <dcterms:created xsi:type="dcterms:W3CDTF">2022-05-11T05:14:04Z</dcterms:created>
  <dcterms:modified xsi:type="dcterms:W3CDTF">2022-09-02T05:04:52Z</dcterms:modified>
</cp:coreProperties>
</file>