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Работа\ЗОЛОТО\КАСЕ 2 квартал 2025\к размещению\"/>
    </mc:Choice>
  </mc:AlternateContent>
  <bookViews>
    <workbookView xWindow="0" yWindow="0" windowWidth="24000" windowHeight="8730"/>
  </bookViews>
  <sheets>
    <sheet name="PL" sheetId="2" r:id="rId1"/>
    <sheet name="BS" sheetId="1" r:id="rId2"/>
    <sheet name="СF" sheetId="3" r:id="rId3"/>
    <sheet name="S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3" l="1"/>
  <c r="D16" i="3"/>
  <c r="D36" i="3"/>
  <c r="D38" i="3" l="1"/>
  <c r="D41" i="3" s="1"/>
  <c r="D26" i="4" l="1"/>
  <c r="H20" i="4"/>
  <c r="G20" i="4"/>
  <c r="F20" i="4"/>
  <c r="E20" i="4"/>
  <c r="H19" i="4"/>
  <c r="H18" i="4"/>
  <c r="G19" i="4"/>
  <c r="F19" i="4"/>
  <c r="G18" i="4"/>
  <c r="E19" i="4"/>
  <c r="F18" i="4"/>
  <c r="E18" i="4"/>
  <c r="E12" i="4"/>
  <c r="C27" i="2"/>
  <c r="C11" i="2"/>
  <c r="D52" i="1" l="1"/>
  <c r="C39" i="3" l="1"/>
  <c r="C35" i="1"/>
  <c r="D51" i="1"/>
  <c r="C36" i="3" l="1"/>
  <c r="C28" i="3"/>
  <c r="C16" i="3"/>
  <c r="D30" i="2"/>
  <c r="D31" i="2" s="1"/>
  <c r="C21" i="2"/>
  <c r="C48" i="1"/>
  <c r="C41" i="1"/>
  <c r="C24" i="1"/>
  <c r="A14" i="1"/>
  <c r="A13" i="1"/>
  <c r="A10" i="1"/>
  <c r="C14" i="2" l="1"/>
  <c r="C16" i="2" s="1"/>
  <c r="C23" i="2" s="1"/>
  <c r="C30" i="2" s="1"/>
  <c r="C31" i="2" s="1"/>
  <c r="C38" i="3"/>
  <c r="C41" i="3" s="1"/>
  <c r="C49" i="1"/>
  <c r="C15" i="1"/>
  <c r="C26" i="1" s="1"/>
  <c r="C33" i="1" l="1"/>
  <c r="C34" i="1" l="1"/>
  <c r="C36" i="1" s="1"/>
  <c r="C52" i="1" l="1"/>
  <c r="C50" i="1"/>
  <c r="C51" i="1" s="1"/>
</calcChain>
</file>

<file path=xl/sharedStrings.xml><?xml version="1.0" encoding="utf-8"?>
<sst xmlns="http://schemas.openxmlformats.org/spreadsheetml/2006/main" count="157" uniqueCount="140">
  <si>
    <t xml:space="preserve">Прим. </t>
  </si>
  <si>
    <t>АКТИВЫ</t>
  </si>
  <si>
    <t>Внеоборотные активы</t>
  </si>
  <si>
    <t>Основные средства</t>
  </si>
  <si>
    <t>Активы по разведке и оценке</t>
  </si>
  <si>
    <t>Нематериальные активы</t>
  </si>
  <si>
    <t>Отложенные налоговые активы</t>
  </si>
  <si>
    <t>Авансы выданные</t>
  </si>
  <si>
    <t xml:space="preserve">Итого долгосрочные активы </t>
  </si>
  <si>
    <t>Оборотные активы</t>
  </si>
  <si>
    <t>Запасы</t>
  </si>
  <si>
    <t>Торговая и прочая дебиторская задолженность</t>
  </si>
  <si>
    <t>Дебиторская задолженность связанной стороны</t>
  </si>
  <si>
    <t>Займы выданные</t>
  </si>
  <si>
    <t>Предоплаченный подоходный налог</t>
  </si>
  <si>
    <t>Авансы выданные и прочие текущие активы</t>
  </si>
  <si>
    <t>Денежные средства и их эквиваленты</t>
  </si>
  <si>
    <t xml:space="preserve">Итого краткосрочные активы </t>
  </si>
  <si>
    <t xml:space="preserve">Активы, классифицированные как предназначенные для продажи </t>
  </si>
  <si>
    <t>ВСЕГО АКТИВОВ</t>
  </si>
  <si>
    <t>КАПИТАЛ И ОБЯЗАТЕЛЬСТВА</t>
  </si>
  <si>
    <t>Капитал</t>
  </si>
  <si>
    <t>Акционерный капитал</t>
  </si>
  <si>
    <t>Дополнительно оплаченный капитал</t>
  </si>
  <si>
    <t>Накопленный убыток</t>
  </si>
  <si>
    <t>Капитал, приходящийся на собственников материнской компании</t>
  </si>
  <si>
    <t>Неконтрольные доли участия</t>
  </si>
  <si>
    <t>Итого капитал</t>
  </si>
  <si>
    <t>Долгосрочные обязательства</t>
  </si>
  <si>
    <t>Займы и кредиты</t>
  </si>
  <si>
    <t>Обязательства по контрактам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</si>
  <si>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</si>
  <si>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</si>
  <si>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</si>
  <si>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Торговая и прочая кредиторская задолженность</t>
  </si>
  <si>
    <t>Подоходный налог к оплате</t>
  </si>
  <si>
    <t>Начисленные обязательства</t>
  </si>
  <si>
    <t>Итого краткосрочные обязательства</t>
  </si>
  <si>
    <t>Итого обязательства</t>
  </si>
  <si>
    <t>ВСЕГО КАПИТАЛ И ОБЯЗАТЕЛЬСТВА</t>
  </si>
  <si>
    <t>Балансовая стоимость одной простой акции</t>
  </si>
  <si>
    <t>Прим.</t>
  </si>
  <si>
    <t>Продолжающаяся деятельность</t>
  </si>
  <si>
    <t>Выручка</t>
  </si>
  <si>
    <t>Себестоимость</t>
  </si>
  <si>
    <t>Валовый доход</t>
  </si>
  <si>
    <t>Прочие операционные доходы (расходы), нетто</t>
  </si>
  <si>
    <t>Административные расходы</t>
  </si>
  <si>
    <t>Восстановление (убытки) от обесценения</t>
  </si>
  <si>
    <t>Операционный доход (убыток)</t>
  </si>
  <si>
    <t>Финансовые доходы</t>
  </si>
  <si>
    <t>Финансовые расходы</t>
  </si>
  <si>
    <t>Прибыль (убыток) до налогообложения от продолжающейся деятельности</t>
  </si>
  <si>
    <t>Экономия (расход) по подоходному налогу</t>
  </si>
  <si>
    <t>Чистая прибыль (убыток) от продолжающейся деятельности</t>
  </si>
  <si>
    <t>Прекращенная деятельность</t>
  </si>
  <si>
    <t>Прибыль от выбытия дочерней компании</t>
  </si>
  <si>
    <t>Прочая прибыль (убыток)</t>
  </si>
  <si>
    <t>Чистая прибыль (убыток) за год от прекращенной деятельности</t>
  </si>
  <si>
    <t>Прочий совокупный доход, подлежащий переклассификации в состав прибыли или убытка в последующих периодах:</t>
  </si>
  <si>
    <t>Всего совокупная прибыль (убыток) за год</t>
  </si>
  <si>
    <t>Приходящийся на:</t>
  </si>
  <si>
    <t>Собственников материнской Компании</t>
  </si>
  <si>
    <t>Прибыль на акцию</t>
  </si>
  <si>
    <t>Базовая прибыль на акцию (тенге)</t>
  </si>
  <si>
    <t xml:space="preserve"> </t>
  </si>
  <si>
    <t>Разводненная прибыль на акцию (тенге)</t>
  </si>
  <si>
    <t>Председатель Правления АО « КМ GOLD»                                         Рахимов А.В.</t>
  </si>
  <si>
    <t>Примечание</t>
  </si>
  <si>
    <t>Денежные потоки от операционной деятельности</t>
  </si>
  <si>
    <t>Реализация товаров и услуг</t>
  </si>
  <si>
    <t>Авансы, полученные от покупателей и заказчиков</t>
  </si>
  <si>
    <t>Денежные средства, возвращенные связанной стороной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</si>
  <si>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</si>
  <si>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</si>
  <si>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</si>
  <si>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</si>
  <si>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Подоходный налог и прочие платежи в бюджет</t>
  </si>
  <si>
    <t>Денежные средства, выданные связанной стороне</t>
  </si>
  <si>
    <t>Прочие выплаты</t>
  </si>
  <si>
    <t>Чистый поток денежных средств от/(использованные в) операционной деятельности</t>
  </si>
  <si>
    <t>Денежные потоки от инвестиционной деятельности</t>
  </si>
  <si>
    <t>Поступления от продажи основных средств</t>
  </si>
  <si>
    <t>Поступления от выплаты займов</t>
  </si>
  <si>
    <t>Предоставление займов</t>
  </si>
  <si>
    <t>Проценты полученные</t>
  </si>
  <si>
    <t>Дивиденды полученные</t>
  </si>
  <si>
    <t>Приобретение основных средств</t>
  </si>
  <si>
    <t>Размещение денежных вкладов</t>
  </si>
  <si>
    <t>Продажа дочерней компании</t>
  </si>
  <si>
    <t>Приобретение геологоразведочных активов</t>
  </si>
  <si>
    <t>Чистый поток денежных средств от/(использованных в) инвестиционной деятельности</t>
  </si>
  <si>
    <t>Денежные потоки от финансовой деятельности</t>
  </si>
  <si>
    <t>Поступления от выпуска акций</t>
  </si>
  <si>
    <t>Привлечение заемных средств</t>
  </si>
  <si>
    <t>Оплата процентов</t>
  </si>
  <si>
    <t>Выплаты по заемным средствам</t>
  </si>
  <si>
    <t>Дивиденды выплаченные</t>
  </si>
  <si>
    <t>Чистый поток денежных средств от/(использованных в) финансовой деятельности</t>
  </si>
  <si>
    <t>Нетто увеличение/(уменьшение) денежных средств и их эквивалентов</t>
  </si>
  <si>
    <t>Денежные средства и их эквиваленты на 1 января</t>
  </si>
  <si>
    <t>Влияние изменений валютных курсов на денежные средства и их эквиваленты</t>
  </si>
  <si>
    <t>Денежные средства и их эквиваленты на  конец периода</t>
  </si>
  <si>
    <t>тыс. тенге (неаудированная)</t>
  </si>
  <si>
    <t>Капитал, причитающийся собственникам Компании</t>
  </si>
  <si>
    <t>Уставный капитал</t>
  </si>
  <si>
    <t>Нераспределенная прибыль</t>
  </si>
  <si>
    <t>Итого</t>
  </si>
  <si>
    <t>Неконтролирующая доля</t>
  </si>
  <si>
    <t>Итого капитала</t>
  </si>
  <si>
    <t>Влияние изменений учетной политики</t>
  </si>
  <si>
    <t>Дисконт по займу от собственника</t>
  </si>
  <si>
    <t>Операции с собственниками всего (суммма строк с 710 по 718)</t>
  </si>
  <si>
    <t>Общий совокупный доход за отчетный период</t>
  </si>
  <si>
    <t>Главный бухгалтер                                                                          Садыкова Д.Г.</t>
  </si>
  <si>
    <t>Главный бухгалтер                                                                            Садыкова Д.Г.</t>
  </si>
  <si>
    <t>Главный бухгалтер                                                                        Садыкова Д.Г.</t>
  </si>
  <si>
    <t>тыс. тенге ( неаудированная )</t>
  </si>
  <si>
    <t>тыс. тенге ( неаудированная)</t>
  </si>
  <si>
    <t>31декабря  2024</t>
  </si>
  <si>
    <t>Остаток на 1 января 2023 года</t>
  </si>
  <si>
    <t>Убыток за 2023г.</t>
  </si>
  <si>
    <t>Остаток на 1 января 2024года (пересчитанный)</t>
  </si>
  <si>
    <t>Прибыль/(убыток) за 2024 год</t>
  </si>
  <si>
    <t>Общий совокупный доход за 2024 год</t>
  </si>
  <si>
    <t>Остаток на 31 декабря 2024 года</t>
  </si>
  <si>
    <t xml:space="preserve">Общий совокупный доход </t>
  </si>
  <si>
    <t>6 месяца 2025</t>
  </si>
  <si>
    <t>Консолидированная финансовая отчетность АО "KM GOLD": Отчет о финансовых результатах по состояию на 01 июля 2025г.</t>
  </si>
  <si>
    <t>Консолидированная  отчетность АО "KM Gold": Отчет о финансовом положении  по состоянию на 01июля 2025г.</t>
  </si>
  <si>
    <t>30 июня  2025</t>
  </si>
  <si>
    <t>Васина А.А.</t>
  </si>
  <si>
    <t>Подписано и разрешено к выпуску от имени руководства Группы 10 августа 2025года.</t>
  </si>
  <si>
    <t>Подписано и разрешено к выпуску от имени руководства Группы 10 августа  2025года.</t>
  </si>
  <si>
    <t>Прибыль/(убыток)  6 месяцев 2025 года</t>
  </si>
  <si>
    <t>Общий совокупный доход / (убыток) за 2025 года</t>
  </si>
  <si>
    <t>Остаток на 01 июля 2025 года</t>
  </si>
  <si>
    <t>Консолидированная финансовая отчётность АО "КМ GOLD": Отчет  об изменениях в капитале . По состоянию на 01   июля 2025г.</t>
  </si>
  <si>
    <t>Консолидированная  отчетность АО "KM Gold": Отчет о движении денежных средств  по состоянию на 01  июля 2025г.</t>
  </si>
  <si>
    <t>6 месяцев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</si>
</sst>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_(* #,##0_);_(* \(#,##0\);_(* &quot;-&quot;??_);_(@_)"/>
    <numFmt numFmtId="166" formatCode="_-* #,##0.000000000\ _₽_-;\-* #,##0.000000000\ _₽_-;_-* &quot;-&quot;??\ _₽_-;_-@_-"/>
    <numFmt numFmtId="167" formatCode="_(* #,##0.00_);_(* \(#,##0.00\);_(* &quot;-&quot;??_);_(@_)"/>
    <numFmt numFmtId="168" formatCode="_-* #,##0.00_р_._-;\-* #,##0.0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theme="1"/>
      <name val="Trebuchet MS"/>
      <family val="2"/>
      <charset val="204"/>
    </font>
    <font>
      <sz val="10"/>
      <color rgb="FF000000"/>
      <name val="Trebuchet MS"/>
      <family val="2"/>
      <charset val="204"/>
    </font>
    <font>
      <sz val="10"/>
      <name val="Arial Cyr"/>
      <charset val="204"/>
    </font>
    <font>
      <sz val="10"/>
      <name val="Trebuchet MS"/>
      <family val="2"/>
      <charset val="204"/>
    </font>
    <font>
      <b/>
      <sz val="10"/>
      <name val="Trebuchet MS"/>
      <family val="2"/>
      <charset val="204"/>
    </font>
    <font>
      <sz val="8"/>
      <name val="Trebuchet MS"/>
      <family val="2"/>
      <charset val="204"/>
    </font>
    <font>
      <b/>
      <sz val="10"/>
      <color indexed="8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Arial"/>
      <family val="2"/>
    </font>
    <font>
      <sz val="10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168" fontId="1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164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37" fontId="4" fillId="0" borderId="0" xfId="0" applyNumberFormat="1" applyFont="1"/>
    <xf numFmtId="164" fontId="2" fillId="2" borderId="2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4" fillId="0" borderId="0" xfId="0" applyNumberFormat="1" applyFont="1"/>
    <xf numFmtId="164" fontId="3" fillId="2" borderId="2" xfId="1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7" fillId="2" borderId="1" xfId="2" applyNumberFormat="1" applyFont="1" applyFill="1" applyBorder="1" applyAlignment="1">
      <alignment horizontal="right"/>
    </xf>
    <xf numFmtId="38" fontId="4" fillId="0" borderId="0" xfId="0" applyNumberFormat="1" applyFont="1"/>
    <xf numFmtId="165" fontId="8" fillId="2" borderId="4" xfId="2" applyNumberFormat="1" applyFont="1" applyFill="1" applyBorder="1" applyAlignment="1">
      <alignment horizontal="right"/>
    </xf>
    <xf numFmtId="165" fontId="8" fillId="2" borderId="1" xfId="2" applyNumberFormat="1" applyFont="1" applyFill="1" applyBorder="1" applyAlignment="1">
      <alignment horizontal="right"/>
    </xf>
    <xf numFmtId="164" fontId="4" fillId="0" borderId="0" xfId="1" applyNumberFormat="1" applyFont="1"/>
    <xf numFmtId="165" fontId="3" fillId="2" borderId="2" xfId="1" applyNumberFormat="1" applyFont="1" applyFill="1" applyBorder="1" applyAlignment="1">
      <alignment horizontal="right" vertical="center"/>
    </xf>
    <xf numFmtId="167" fontId="5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167" fontId="4" fillId="0" borderId="0" xfId="1" applyNumberFormat="1" applyFont="1"/>
    <xf numFmtId="164" fontId="4" fillId="0" borderId="0" xfId="1" applyNumberFormat="1" applyFont="1" applyFill="1"/>
    <xf numFmtId="165" fontId="7" fillId="2" borderId="1" xfId="1" applyNumberFormat="1" applyFont="1" applyFill="1" applyBorder="1" applyAlignment="1">
      <alignment horizontal="right"/>
    </xf>
    <xf numFmtId="165" fontId="8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10" fillId="2" borderId="2" xfId="1" applyNumberFormat="1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 wrapText="1"/>
    </xf>
    <xf numFmtId="165" fontId="10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165" fontId="8" fillId="2" borderId="2" xfId="1" applyNumberFormat="1" applyFont="1" applyFill="1" applyBorder="1" applyAlignment="1"/>
    <xf numFmtId="165" fontId="8" fillId="2" borderId="0" xfId="0" applyNumberFormat="1" applyFont="1" applyFill="1" applyBorder="1" applyAlignment="1"/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167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Fill="1"/>
    <xf numFmtId="2" fontId="4" fillId="0" borderId="0" xfId="0" applyNumberFormat="1" applyFont="1"/>
    <xf numFmtId="37" fontId="4" fillId="2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vertical="center" wrapText="1"/>
    </xf>
    <xf numFmtId="165" fontId="4" fillId="2" borderId="6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Alignment="1">
      <alignment horizontal="right"/>
    </xf>
    <xf numFmtId="165" fontId="2" fillId="2" borderId="0" xfId="1" applyNumberFormat="1" applyFont="1" applyFill="1" applyAlignment="1">
      <alignment horizontal="right" vertical="center" wrapText="1"/>
    </xf>
    <xf numFmtId="0" fontId="4" fillId="2" borderId="0" xfId="0" applyFont="1" applyFill="1"/>
    <xf numFmtId="164" fontId="4" fillId="2" borderId="0" xfId="1" applyNumberFormat="1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7" fontId="4" fillId="2" borderId="0" xfId="1" applyNumberFormat="1" applyFont="1" applyFill="1" applyAlignment="1">
      <alignment vertical="center" wrapText="1"/>
    </xf>
    <xf numFmtId="37" fontId="4" fillId="2" borderId="6" xfId="1" applyNumberFormat="1" applyFont="1" applyFill="1" applyBorder="1" applyAlignment="1">
      <alignment horizontal="right" vertical="center" wrapText="1"/>
    </xf>
    <xf numFmtId="37" fontId="4" fillId="2" borderId="6" xfId="1" applyNumberFormat="1" applyFont="1" applyFill="1" applyBorder="1" applyAlignment="1">
      <alignment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37" fontId="4" fillId="2" borderId="0" xfId="1" applyNumberFormat="1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vertical="center" wrapText="1"/>
    </xf>
    <xf numFmtId="37" fontId="2" fillId="2" borderId="7" xfId="1" applyNumberFormat="1" applyFont="1" applyFill="1" applyBorder="1" applyAlignment="1">
      <alignment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3" xfId="1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Alignment="1">
      <alignment vertical="center"/>
    </xf>
    <xf numFmtId="167" fontId="4" fillId="2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9" fillId="2" borderId="0" xfId="1" applyNumberFormat="1" applyFont="1" applyFill="1" applyAlignment="1">
      <alignment horizontal="right" vertical="center"/>
    </xf>
    <xf numFmtId="164" fontId="7" fillId="2" borderId="0" xfId="1" applyNumberFormat="1" applyFont="1" applyFill="1" applyAlignment="1">
      <alignment vertical="center" wrapText="1"/>
    </xf>
    <xf numFmtId="164" fontId="7" fillId="2" borderId="0" xfId="1" applyNumberFormat="1" applyFont="1" applyFill="1" applyAlignment="1">
      <alignment horizontal="right" wrapText="1"/>
    </xf>
    <xf numFmtId="164" fontId="7" fillId="2" borderId="0" xfId="1" applyNumberFormat="1" applyFont="1" applyFill="1" applyAlignment="1">
      <alignment horizontal="right"/>
    </xf>
    <xf numFmtId="164" fontId="7" fillId="2" borderId="0" xfId="1" applyNumberFormat="1" applyFont="1" applyFill="1"/>
    <xf numFmtId="165" fontId="7" fillId="2" borderId="0" xfId="1" applyNumberFormat="1" applyFont="1" applyFill="1" applyAlignment="1">
      <alignment horizontal="right" wrapText="1"/>
    </xf>
    <xf numFmtId="165" fontId="7" fillId="2" borderId="0" xfId="1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4" fillId="0" borderId="0" xfId="3" applyNumberFormat="1" applyFont="1" applyAlignment="1">
      <alignment vertical="center" wrapText="1"/>
    </xf>
    <xf numFmtId="164" fontId="4" fillId="0" borderId="0" xfId="3" applyNumberFormat="1" applyFont="1" applyFill="1"/>
    <xf numFmtId="0" fontId="2" fillId="0" borderId="0" xfId="0" applyFont="1" applyAlignment="1">
      <alignment horizontal="center" vertical="center" wrapText="1"/>
    </xf>
    <xf numFmtId="164" fontId="2" fillId="0" borderId="0" xfId="3" applyNumberFormat="1" applyFont="1" applyAlignment="1">
      <alignment horizontal="center" vertical="center" wrapText="1"/>
    </xf>
    <xf numFmtId="0" fontId="4" fillId="0" borderId="0" xfId="0" applyFont="1" applyFill="1"/>
    <xf numFmtId="164" fontId="4" fillId="0" borderId="0" xfId="0" applyNumberFormat="1" applyFont="1" applyFill="1"/>
    <xf numFmtId="164" fontId="4" fillId="0" borderId="0" xfId="3" applyNumberFormat="1" applyFont="1" applyFill="1" applyBorder="1"/>
    <xf numFmtId="43" fontId="4" fillId="0" borderId="0" xfId="3" applyNumberFormat="1" applyFont="1" applyFill="1" applyBorder="1"/>
    <xf numFmtId="164" fontId="4" fillId="0" borderId="0" xfId="3" applyNumberFormat="1" applyFont="1" applyBorder="1"/>
    <xf numFmtId="43" fontId="4" fillId="0" borderId="0" xfId="0" applyNumberFormat="1" applyFont="1"/>
    <xf numFmtId="165" fontId="4" fillId="0" borderId="0" xfId="3" applyNumberFormat="1" applyFont="1" applyFill="1" applyBorder="1" applyAlignment="1">
      <alignment vertical="center" wrapText="1"/>
    </xf>
    <xf numFmtId="165" fontId="4" fillId="0" borderId="4" xfId="3" applyNumberFormat="1" applyFont="1" applyFill="1" applyBorder="1" applyAlignment="1">
      <alignment vertical="center" wrapText="1"/>
    </xf>
    <xf numFmtId="165" fontId="2" fillId="0" borderId="1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 applyAlignment="1">
      <alignment horizontal="right" wrapText="1"/>
    </xf>
    <xf numFmtId="165" fontId="4" fillId="0" borderId="0" xfId="3" applyNumberFormat="1" applyFont="1" applyFill="1" applyBorder="1" applyAlignment="1">
      <alignment wrapText="1"/>
    </xf>
    <xf numFmtId="165" fontId="2" fillId="0" borderId="0" xfId="3" applyNumberFormat="1" applyFont="1" applyFill="1" applyBorder="1" applyAlignment="1">
      <alignment vertical="center" wrapText="1"/>
    </xf>
    <xf numFmtId="165" fontId="2" fillId="0" borderId="4" xfId="3" applyNumberFormat="1" applyFont="1" applyFill="1" applyBorder="1" applyAlignment="1">
      <alignment vertical="center" wrapText="1"/>
    </xf>
    <xf numFmtId="165" fontId="4" fillId="0" borderId="0" xfId="3" applyNumberFormat="1" applyFont="1" applyFill="1" applyBorder="1"/>
    <xf numFmtId="165" fontId="2" fillId="0" borderId="0" xfId="3" applyNumberFormat="1" applyFont="1" applyFill="1" applyBorder="1" applyAlignment="1">
      <alignment wrapText="1"/>
    </xf>
    <xf numFmtId="165" fontId="4" fillId="0" borderId="0" xfId="0" applyNumberFormat="1" applyFont="1"/>
    <xf numFmtId="43" fontId="4" fillId="0" borderId="0" xfId="3" applyFont="1"/>
    <xf numFmtId="164" fontId="2" fillId="0" borderId="6" xfId="3" applyNumberFormat="1" applyFont="1" applyBorder="1" applyAlignment="1">
      <alignment horizontal="center" vertical="center" wrapText="1"/>
    </xf>
    <xf numFmtId="164" fontId="2" fillId="0" borderId="6" xfId="3" applyNumberFormat="1" applyFont="1" applyBorder="1" applyAlignment="1">
      <alignment horizontal="center" vertical="center" wrapText="1"/>
    </xf>
  </cellXfs>
  <cellStyles count="10">
    <cellStyle name="Normal 3" xfId="4"/>
    <cellStyle name="Normal 4" xfId="5"/>
    <cellStyle name="Обычный" xfId="0" builtinId="0"/>
    <cellStyle name="Обычный 10" xfId="7"/>
    <cellStyle name="Обычный 2 15" xfId="2"/>
    <cellStyle name="Процентный 2" xfId="8"/>
    <cellStyle name="Финансовый" xfId="1" builtinId="3"/>
    <cellStyle name="Финансовый [0] 2" xfId="9"/>
    <cellStyle name="Финансовый 2" xfId="3"/>
    <cellStyle name="Финансовый 2 2 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0;&#1072;/&#1055;&#1077;&#1090;&#1088;&#1086;&#1074;&#1080;&#1095;/&#1047;&#1054;&#1051;&#1054;&#1058;&#1054;/&#1054;&#1090;&#1095;&#1077;&#1090;&#1099;%20&#1050;&#1040;&#1057;&#1045;%20&#1075;&#1086;&#1076;&#1086;&#1074;&#1086;&#1081;%202020&#1075;&#1086;&#1076;/FY2020%20KMGold.c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S"/>
      <sheetName val="RP"/>
      <sheetName val="PL"/>
      <sheetName val="BS"/>
      <sheetName val="СF"/>
      <sheetName val="CFWork1"/>
      <sheetName val="Disclosure"/>
      <sheetName val="FA"/>
      <sheetName val="2"/>
      <sheetName val="(cf)"/>
      <sheetName val="SE"/>
      <sheetName val="(se)"/>
      <sheetName val="SEaudit"/>
      <sheetName val="FYBS2019"/>
      <sheetName val="TB for FS"/>
      <sheetName val="BSfromAuditors"/>
      <sheetName val="8AJE"/>
      <sheetName val="Лист2"/>
      <sheetName val="CFWork"/>
      <sheetName val="ALT"/>
      <sheetName val="BUM"/>
      <sheetName val="MYR"/>
      <sheetName val="MG"/>
      <sheetName val="Лист1"/>
      <sheetName val="cffy"/>
      <sheetName val="CGCS"/>
      <sheetName val="CF9.18"/>
      <sheetName val="BS from BDO"/>
      <sheetName val="KMG"/>
      <sheetName val="KTM"/>
      <sheetName val="ADY"/>
      <sheetName val="1 AJE"/>
      <sheetName val="2AJE"/>
      <sheetName val="4AJE"/>
      <sheetName val="6AJE"/>
      <sheetName val="7AJE"/>
      <sheetName val="5AJE"/>
      <sheetName val="3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8">
          <cell r="B8" t="str">
            <v>Займы выданные</v>
          </cell>
        </row>
        <row r="10">
          <cell r="B10" t="str">
            <v>Денежные средства ограниченные в использовании</v>
          </cell>
        </row>
        <row r="11">
          <cell r="B11" t="str">
            <v>Авансы выданные и прочие долгосрочные активы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abSelected="1" workbookViewId="0">
      <selection activeCell="C37" sqref="C37"/>
    </sheetView>
  </sheetViews>
  <sheetFormatPr defaultColWidth="9.140625" defaultRowHeight="15" x14ac:dyDescent="0.3"/>
  <cols>
    <col min="1" max="1" width="56.5703125" style="5" customWidth="1"/>
    <col min="2" max="2" width="11.42578125" style="5" customWidth="1"/>
    <col min="3" max="4" width="18.5703125" style="32" customWidth="1"/>
    <col min="5" max="5" width="12.42578125" style="5" bestFit="1" customWidth="1"/>
    <col min="6" max="6" width="9.140625" style="5" customWidth="1"/>
    <col min="7" max="16384" width="9.140625" style="5"/>
  </cols>
  <sheetData>
    <row r="1" spans="1:16384" x14ac:dyDescent="0.3">
      <c r="A1" s="1" t="s">
        <v>128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3">
      <c r="A2" s="62" t="s">
        <v>103</v>
      </c>
      <c r="B2" s="3" t="s">
        <v>41</v>
      </c>
      <c r="C2" s="64" t="s">
        <v>127</v>
      </c>
      <c r="D2" s="64" t="s">
        <v>139</v>
      </c>
      <c r="E2" s="60"/>
    </row>
    <row r="3" spans="1:16384" x14ac:dyDescent="0.3">
      <c r="A3" s="62"/>
      <c r="B3" s="3"/>
      <c r="C3" s="65"/>
      <c r="D3" s="65"/>
      <c r="E3" s="60"/>
    </row>
    <row r="4" spans="1:16384" x14ac:dyDescent="0.3">
      <c r="A4" s="62" t="s">
        <v>42</v>
      </c>
      <c r="B4" s="3"/>
      <c r="C4" s="24"/>
      <c r="D4" s="78"/>
      <c r="E4" s="60"/>
    </row>
    <row r="5" spans="1:16384" x14ac:dyDescent="0.3">
      <c r="A5" s="79" t="s">
        <v>43</v>
      </c>
      <c r="B5" s="12">
        <v>5</v>
      </c>
      <c r="C5" s="80">
        <v>0</v>
      </c>
      <c r="D5" s="80"/>
      <c r="E5" s="60"/>
    </row>
    <row r="6" spans="1:16384" x14ac:dyDescent="0.3">
      <c r="A6" s="79" t="s">
        <v>44</v>
      </c>
      <c r="B6" s="12">
        <v>6</v>
      </c>
      <c r="C6" s="39"/>
      <c r="D6" s="39"/>
      <c r="E6" s="60"/>
    </row>
    <row r="7" spans="1:16384" x14ac:dyDescent="0.3">
      <c r="A7" s="7" t="s">
        <v>45</v>
      </c>
      <c r="B7" s="12"/>
      <c r="C7" s="40">
        <v>0</v>
      </c>
      <c r="D7" s="40">
        <v>0</v>
      </c>
      <c r="E7" s="60"/>
    </row>
    <row r="8" spans="1:16384" x14ac:dyDescent="0.3">
      <c r="A8" s="79" t="s">
        <v>46</v>
      </c>
      <c r="B8" s="12">
        <v>7</v>
      </c>
      <c r="C8" s="41">
        <v>72875.060350000014</v>
      </c>
      <c r="D8" s="41">
        <v>-78042.472960000014</v>
      </c>
      <c r="E8" s="60"/>
    </row>
    <row r="9" spans="1:16384" x14ac:dyDescent="0.3">
      <c r="A9" s="79" t="s">
        <v>47</v>
      </c>
      <c r="B9" s="12"/>
      <c r="C9" s="41">
        <v>-261555.73822000003</v>
      </c>
      <c r="D9" s="41">
        <v>-93608.181900000025</v>
      </c>
      <c r="E9" s="60"/>
    </row>
    <row r="10" spans="1:16384" x14ac:dyDescent="0.3">
      <c r="A10" s="79" t="s">
        <v>48</v>
      </c>
      <c r="B10" s="12"/>
      <c r="C10" s="39">
        <v>-4297.8900000000003</v>
      </c>
      <c r="D10" s="39"/>
      <c r="E10" s="60"/>
    </row>
    <row r="11" spans="1:16384" x14ac:dyDescent="0.3">
      <c r="A11" s="7" t="s">
        <v>49</v>
      </c>
      <c r="B11" s="12"/>
      <c r="C11" s="40">
        <f>SUM(C7:C10)</f>
        <v>-192978.56787000003</v>
      </c>
      <c r="D11" s="40">
        <v>-171650.65486000004</v>
      </c>
      <c r="E11" s="60"/>
    </row>
    <row r="12" spans="1:16384" x14ac:dyDescent="0.3">
      <c r="A12" s="79" t="s">
        <v>50</v>
      </c>
      <c r="B12" s="12"/>
      <c r="C12" s="41">
        <v>0</v>
      </c>
      <c r="D12" s="41"/>
      <c r="E12" s="60"/>
    </row>
    <row r="13" spans="1:16384" x14ac:dyDescent="0.3">
      <c r="A13" s="79" t="s">
        <v>51</v>
      </c>
      <c r="B13" s="12"/>
      <c r="C13" s="39">
        <v>-78825.533102191781</v>
      </c>
      <c r="D13" s="39">
        <v>-110557.17083931508</v>
      </c>
      <c r="E13" s="60"/>
    </row>
    <row r="14" spans="1:16384" ht="30" x14ac:dyDescent="0.3">
      <c r="A14" s="62" t="s">
        <v>52</v>
      </c>
      <c r="B14" s="12"/>
      <c r="C14" s="40">
        <f>SUM(C11:C13)</f>
        <v>-271804.10097219178</v>
      </c>
      <c r="D14" s="40">
        <v>-282207.82569931512</v>
      </c>
      <c r="E14" s="60"/>
    </row>
    <row r="15" spans="1:16384" x14ac:dyDescent="0.3">
      <c r="A15" s="79" t="s">
        <v>53</v>
      </c>
      <c r="B15" s="12"/>
      <c r="C15" s="39"/>
      <c r="D15" s="39"/>
      <c r="E15" s="60"/>
    </row>
    <row r="16" spans="1:16384" ht="30.75" thickBot="1" x14ac:dyDescent="0.35">
      <c r="A16" s="62" t="s">
        <v>54</v>
      </c>
      <c r="B16" s="60"/>
      <c r="C16" s="42">
        <f>SUM(C14:C15)</f>
        <v>-271804.10097219178</v>
      </c>
      <c r="D16" s="42">
        <v>-282207.82569931512</v>
      </c>
      <c r="E16" s="60"/>
    </row>
    <row r="17" spans="1:5" ht="15.75" thickTop="1" x14ac:dyDescent="0.3">
      <c r="A17" s="62"/>
      <c r="B17" s="60"/>
      <c r="C17" s="43"/>
      <c r="D17" s="80"/>
      <c r="E17" s="60"/>
    </row>
    <row r="18" spans="1:5" x14ac:dyDescent="0.3">
      <c r="A18" s="81" t="s">
        <v>55</v>
      </c>
      <c r="B18" s="60"/>
      <c r="C18" s="40"/>
      <c r="D18" s="80"/>
      <c r="E18" s="60"/>
    </row>
    <row r="19" spans="1:5" x14ac:dyDescent="0.3">
      <c r="A19" s="79" t="s">
        <v>56</v>
      </c>
      <c r="B19" s="60"/>
      <c r="C19" s="41"/>
      <c r="D19" s="80"/>
      <c r="E19" s="60"/>
    </row>
    <row r="20" spans="1:5" x14ac:dyDescent="0.3">
      <c r="A20" s="79" t="s">
        <v>57</v>
      </c>
      <c r="B20" s="60"/>
      <c r="C20" s="39"/>
      <c r="D20" s="80"/>
      <c r="E20" s="60"/>
    </row>
    <row r="21" spans="1:5" ht="15.75" thickBot="1" x14ac:dyDescent="0.35">
      <c r="A21" s="81" t="s">
        <v>58</v>
      </c>
      <c r="B21" s="60"/>
      <c r="C21" s="42">
        <f>SUM(C19:C20)</f>
        <v>0</v>
      </c>
      <c r="D21" s="42">
        <v>0</v>
      </c>
      <c r="E21" s="60"/>
    </row>
    <row r="22" spans="1:5" ht="30.75" thickTop="1" x14ac:dyDescent="0.3">
      <c r="A22" s="68" t="s">
        <v>59</v>
      </c>
      <c r="B22" s="12"/>
      <c r="C22" s="82">
        <v>0</v>
      </c>
      <c r="D22" s="83">
        <v>0</v>
      </c>
      <c r="E22" s="60"/>
    </row>
    <row r="23" spans="1:5" ht="15.75" thickBot="1" x14ac:dyDescent="0.35">
      <c r="A23" s="7" t="s">
        <v>60</v>
      </c>
      <c r="B23" s="12"/>
      <c r="C23" s="44">
        <f>SUM(C16:C22)</f>
        <v>-271804.10097219178</v>
      </c>
      <c r="D23" s="44">
        <v>-282207.82569931512</v>
      </c>
      <c r="E23" s="60"/>
    </row>
    <row r="24" spans="1:5" ht="15.75" thickTop="1" x14ac:dyDescent="0.3">
      <c r="A24" s="79" t="s">
        <v>61</v>
      </c>
      <c r="B24" s="12"/>
      <c r="C24" s="84"/>
      <c r="D24" s="80"/>
      <c r="E24" s="60"/>
    </row>
    <row r="25" spans="1:5" x14ac:dyDescent="0.3">
      <c r="A25" s="79" t="s">
        <v>62</v>
      </c>
      <c r="B25" s="12"/>
      <c r="C25" s="41">
        <v>-269159.82050219178</v>
      </c>
      <c r="D25" s="41">
        <v>-282206.78360181511</v>
      </c>
      <c r="E25" s="60"/>
    </row>
    <row r="26" spans="1:5" x14ac:dyDescent="0.3">
      <c r="A26" s="79" t="s">
        <v>26</v>
      </c>
      <c r="B26" s="12"/>
      <c r="C26" s="39">
        <v>-2644.2804700000002</v>
      </c>
      <c r="D26" s="39">
        <v>-1.042097499999999</v>
      </c>
      <c r="E26" s="60"/>
    </row>
    <row r="27" spans="1:5" ht="15.75" thickBot="1" x14ac:dyDescent="0.35">
      <c r="A27" s="79"/>
      <c r="B27" s="45"/>
      <c r="C27" s="46">
        <f>SUM(C25:C26)</f>
        <v>-271804.10097219178</v>
      </c>
      <c r="D27" s="46">
        <v>-282207.82569931512</v>
      </c>
      <c r="E27" s="60"/>
    </row>
    <row r="28" spans="1:5" ht="15.75" thickTop="1" x14ac:dyDescent="0.3">
      <c r="A28" s="79"/>
      <c r="B28" s="45"/>
      <c r="C28" s="47"/>
      <c r="D28" s="47"/>
      <c r="E28" s="60"/>
    </row>
    <row r="29" spans="1:5" x14ac:dyDescent="0.3">
      <c r="A29" s="62" t="s">
        <v>63</v>
      </c>
      <c r="B29" s="66"/>
      <c r="C29" s="74"/>
      <c r="D29" s="74"/>
      <c r="E29" s="60"/>
    </row>
    <row r="30" spans="1:5" x14ac:dyDescent="0.3">
      <c r="A30" s="68" t="s">
        <v>64</v>
      </c>
      <c r="B30" s="66"/>
      <c r="C30" s="85">
        <f>C25/32000</f>
        <v>-8.4112443906934935</v>
      </c>
      <c r="D30" s="85">
        <f>D25/32000</f>
        <v>-8.8189619875567224</v>
      </c>
      <c r="E30" s="60" t="s">
        <v>65</v>
      </c>
    </row>
    <row r="31" spans="1:5" x14ac:dyDescent="0.3">
      <c r="A31" s="68" t="s">
        <v>66</v>
      </c>
      <c r="B31" s="66"/>
      <c r="C31" s="85">
        <f>C30</f>
        <v>-8.4112443906934935</v>
      </c>
      <c r="D31" s="85">
        <f>D30</f>
        <v>-8.8189619875567224</v>
      </c>
      <c r="E31" s="60"/>
    </row>
    <row r="32" spans="1:5" x14ac:dyDescent="0.3">
      <c r="A32" s="2"/>
      <c r="B32" s="48"/>
      <c r="C32" s="49"/>
      <c r="D32" s="49"/>
      <c r="E32" s="60"/>
    </row>
    <row r="33" spans="1:5" x14ac:dyDescent="0.3">
      <c r="A33" s="51" t="s">
        <v>132</v>
      </c>
    </row>
    <row r="34" spans="1:5" x14ac:dyDescent="0.3">
      <c r="A34" s="52"/>
      <c r="C34" s="37"/>
      <c r="D34" s="37"/>
    </row>
    <row r="35" spans="1:5" x14ac:dyDescent="0.3">
      <c r="A35" s="52" t="s">
        <v>67</v>
      </c>
      <c r="E35" s="32"/>
    </row>
    <row r="36" spans="1:5" x14ac:dyDescent="0.3">
      <c r="A36" s="52"/>
      <c r="E36" s="50"/>
    </row>
    <row r="37" spans="1:5" x14ac:dyDescent="0.3">
      <c r="A37" s="52" t="s">
        <v>114</v>
      </c>
      <c r="C37" s="32" t="s">
        <v>131</v>
      </c>
    </row>
  </sheetData>
  <pageMargins left="0.25" right="0.25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22" workbookViewId="0">
      <selection activeCell="C35" sqref="C35"/>
    </sheetView>
  </sheetViews>
  <sheetFormatPr defaultColWidth="24.42578125" defaultRowHeight="15" x14ac:dyDescent="0.3"/>
  <cols>
    <col min="1" max="1" width="60.28515625" style="5" bestFit="1" customWidth="1"/>
    <col min="2" max="2" width="11.42578125" style="5" customWidth="1"/>
    <col min="3" max="3" width="17.28515625" style="32" customWidth="1"/>
    <col min="4" max="4" width="17.28515625" style="38" customWidth="1"/>
    <col min="5" max="16384" width="24.42578125" style="5"/>
  </cols>
  <sheetData>
    <row r="1" spans="1:5" x14ac:dyDescent="0.3">
      <c r="A1" s="1" t="s">
        <v>129</v>
      </c>
      <c r="B1" s="60"/>
      <c r="C1" s="61"/>
      <c r="D1" s="61"/>
    </row>
    <row r="2" spans="1:5" x14ac:dyDescent="0.3">
      <c r="A2" s="62" t="s">
        <v>103</v>
      </c>
      <c r="B2" s="3" t="s">
        <v>0</v>
      </c>
      <c r="C2" s="4" t="s">
        <v>130</v>
      </c>
      <c r="D2" s="4" t="s">
        <v>119</v>
      </c>
    </row>
    <row r="3" spans="1:5" x14ac:dyDescent="0.3">
      <c r="A3" s="6"/>
      <c r="B3" s="7"/>
      <c r="C3" s="8"/>
      <c r="D3" s="8"/>
    </row>
    <row r="4" spans="1:5" x14ac:dyDescent="0.3">
      <c r="A4" s="9" t="s">
        <v>1</v>
      </c>
      <c r="B4" s="6"/>
      <c r="C4" s="6"/>
      <c r="D4" s="6"/>
    </row>
    <row r="5" spans="1:5" x14ac:dyDescent="0.3">
      <c r="A5" s="9" t="s">
        <v>2</v>
      </c>
      <c r="B5" s="6"/>
      <c r="C5" s="10"/>
      <c r="D5" s="10"/>
    </row>
    <row r="6" spans="1:5" x14ac:dyDescent="0.3">
      <c r="A6" s="11" t="s">
        <v>3</v>
      </c>
      <c r="B6" s="12">
        <v>9</v>
      </c>
      <c r="C6" s="13">
        <v>507000.70570999995</v>
      </c>
      <c r="D6" s="14">
        <v>573136.89859999996</v>
      </c>
    </row>
    <row r="7" spans="1:5" x14ac:dyDescent="0.3">
      <c r="A7" s="11" t="s">
        <v>4</v>
      </c>
      <c r="B7" s="12">
        <v>10</v>
      </c>
      <c r="C7" s="13">
        <v>4720896.127150001</v>
      </c>
      <c r="D7" s="14">
        <v>3782923.7678400003</v>
      </c>
      <c r="E7" s="15"/>
    </row>
    <row r="8" spans="1:5" x14ac:dyDescent="0.3">
      <c r="A8" s="11" t="s">
        <v>5</v>
      </c>
      <c r="B8" s="12">
        <v>11</v>
      </c>
      <c r="C8" s="13">
        <v>282.76372000000003</v>
      </c>
      <c r="D8" s="14">
        <v>282.76372000000003</v>
      </c>
    </row>
    <row r="9" spans="1:5" x14ac:dyDescent="0.3">
      <c r="A9" s="11" t="s">
        <v>6</v>
      </c>
      <c r="B9" s="12"/>
      <c r="C9" s="13">
        <v>0</v>
      </c>
      <c r="D9" s="14">
        <v>0</v>
      </c>
    </row>
    <row r="10" spans="1:5" x14ac:dyDescent="0.3">
      <c r="A10" s="11" t="str">
        <f>'[1]BS from BDO'!B8</f>
        <v>Займы выданные</v>
      </c>
      <c r="B10" s="12"/>
      <c r="C10" s="13"/>
      <c r="D10" s="14"/>
    </row>
    <row r="11" spans="1:5" x14ac:dyDescent="0.3">
      <c r="A11" s="11" t="s">
        <v>7</v>
      </c>
      <c r="B11" s="12"/>
      <c r="C11" s="13">
        <v>0</v>
      </c>
      <c r="D11" s="14">
        <v>0</v>
      </c>
    </row>
    <row r="12" spans="1:5" x14ac:dyDescent="0.3">
      <c r="A12" s="11" t="s">
        <v>6</v>
      </c>
      <c r="B12" s="12"/>
      <c r="C12" s="13">
        <v>0</v>
      </c>
      <c r="D12" s="14">
        <v>0</v>
      </c>
    </row>
    <row r="13" spans="1:5" x14ac:dyDescent="0.3">
      <c r="A13" s="11" t="str">
        <f>'[1]BS from BDO'!B10</f>
        <v>Денежные средства ограниченные в использовании</v>
      </c>
      <c r="B13" s="12">
        <v>16</v>
      </c>
      <c r="C13" s="13">
        <v>13352</v>
      </c>
      <c r="D13" s="14">
        <v>11798.741690000003</v>
      </c>
    </row>
    <row r="14" spans="1:5" x14ac:dyDescent="0.3">
      <c r="A14" s="11" t="str">
        <f>'[1]BS from BDO'!B11</f>
        <v>Авансы выданные и прочие долгосрочные активы</v>
      </c>
      <c r="B14" s="12">
        <v>15</v>
      </c>
      <c r="C14" s="13">
        <v>365588</v>
      </c>
      <c r="D14" s="14">
        <v>365588</v>
      </c>
    </row>
    <row r="15" spans="1:5" ht="15.75" thickBot="1" x14ac:dyDescent="0.35">
      <c r="A15" s="9" t="s">
        <v>8</v>
      </c>
      <c r="B15" s="12"/>
      <c r="C15" s="16">
        <f>SUM(C6:C14)</f>
        <v>5607119.5965800015</v>
      </c>
      <c r="D15" s="16">
        <v>4733730.1718500005</v>
      </c>
    </row>
    <row r="16" spans="1:5" ht="15.75" thickTop="1" x14ac:dyDescent="0.3">
      <c r="A16" s="9" t="s">
        <v>9</v>
      </c>
      <c r="B16" s="12"/>
      <c r="C16" s="17"/>
      <c r="D16" s="17"/>
    </row>
    <row r="17" spans="1:6" x14ac:dyDescent="0.3">
      <c r="A17" s="11" t="s">
        <v>10</v>
      </c>
      <c r="B17" s="12">
        <v>12</v>
      </c>
      <c r="C17" s="13">
        <v>909528.71890000009</v>
      </c>
      <c r="D17" s="18">
        <v>634529.82160999998</v>
      </c>
    </row>
    <row r="18" spans="1:6" x14ac:dyDescent="0.3">
      <c r="A18" s="11" t="s">
        <v>11</v>
      </c>
      <c r="B18" s="12">
        <v>13</v>
      </c>
      <c r="C18" s="13">
        <v>203736.05322</v>
      </c>
      <c r="D18" s="18">
        <v>163904.42543999993</v>
      </c>
    </row>
    <row r="19" spans="1:6" x14ac:dyDescent="0.3">
      <c r="A19" s="11" t="s">
        <v>12</v>
      </c>
      <c r="B19" s="12"/>
      <c r="C19" s="13">
        <v>0</v>
      </c>
      <c r="D19" s="18">
        <v>0</v>
      </c>
    </row>
    <row r="20" spans="1:6" x14ac:dyDescent="0.3">
      <c r="A20" s="11" t="s">
        <v>13</v>
      </c>
      <c r="B20" s="12">
        <v>14</v>
      </c>
      <c r="C20" s="13">
        <v>713944.79237000004</v>
      </c>
      <c r="D20" s="18">
        <v>713950.49943999993</v>
      </c>
      <c r="F20" s="19"/>
    </row>
    <row r="21" spans="1:6" x14ac:dyDescent="0.3">
      <c r="A21" s="11" t="s">
        <v>14</v>
      </c>
      <c r="B21" s="12"/>
      <c r="C21" s="13">
        <v>0</v>
      </c>
      <c r="D21" s="18">
        <v>0</v>
      </c>
    </row>
    <row r="22" spans="1:6" x14ac:dyDescent="0.3">
      <c r="A22" s="11" t="s">
        <v>15</v>
      </c>
      <c r="B22" s="12">
        <v>15</v>
      </c>
      <c r="C22" s="13">
        <v>1093557.5718399999</v>
      </c>
      <c r="D22" s="18">
        <v>868735.0896399999</v>
      </c>
    </row>
    <row r="23" spans="1:6" x14ac:dyDescent="0.3">
      <c r="A23" s="11" t="s">
        <v>16</v>
      </c>
      <c r="B23" s="12">
        <v>16</v>
      </c>
      <c r="C23" s="13">
        <v>19385.150809997722</v>
      </c>
      <c r="D23" s="18">
        <v>51390.759389999999</v>
      </c>
    </row>
    <row r="24" spans="1:6" ht="15.75" thickBot="1" x14ac:dyDescent="0.35">
      <c r="A24" s="9" t="s">
        <v>17</v>
      </c>
      <c r="B24" s="12"/>
      <c r="C24" s="20">
        <f>SUM(C17:C23)</f>
        <v>2940152.2871399978</v>
      </c>
      <c r="D24" s="20">
        <v>2432510.5955199995</v>
      </c>
    </row>
    <row r="25" spans="1:6" ht="16.5" thickTop="1" thickBot="1" x14ac:dyDescent="0.35">
      <c r="A25" s="11" t="s">
        <v>18</v>
      </c>
      <c r="B25" s="12"/>
      <c r="C25" s="22"/>
      <c r="D25" s="23"/>
    </row>
    <row r="26" spans="1:6" ht="16.5" thickTop="1" thickBot="1" x14ac:dyDescent="0.35">
      <c r="A26" s="9" t="s">
        <v>19</v>
      </c>
      <c r="B26" s="12"/>
      <c r="C26" s="22">
        <f>C25+C24+C15</f>
        <v>8547271.8837199993</v>
      </c>
      <c r="D26" s="22">
        <v>7166240.7673700005</v>
      </c>
    </row>
    <row r="27" spans="1:6" ht="15.75" thickTop="1" x14ac:dyDescent="0.3">
      <c r="A27" s="9"/>
      <c r="B27" s="12"/>
      <c r="C27" s="24"/>
      <c r="D27" s="24"/>
    </row>
    <row r="28" spans="1:6" x14ac:dyDescent="0.3">
      <c r="A28" s="9"/>
      <c r="B28" s="12"/>
      <c r="C28" s="24"/>
      <c r="D28" s="24"/>
    </row>
    <row r="29" spans="1:6" x14ac:dyDescent="0.3">
      <c r="A29" s="9" t="s">
        <v>20</v>
      </c>
      <c r="B29" s="12"/>
      <c r="C29" s="17"/>
      <c r="D29" s="17"/>
    </row>
    <row r="30" spans="1:6" x14ac:dyDescent="0.3">
      <c r="A30" s="9" t="s">
        <v>21</v>
      </c>
      <c r="B30" s="12"/>
      <c r="C30" s="17"/>
      <c r="D30" s="17"/>
      <c r="E30" s="25"/>
    </row>
    <row r="31" spans="1:6" x14ac:dyDescent="0.3">
      <c r="A31" s="11" t="s">
        <v>22</v>
      </c>
      <c r="B31" s="12"/>
      <c r="C31" s="26">
        <v>48560</v>
      </c>
      <c r="D31" s="17">
        <v>48560</v>
      </c>
      <c r="E31" s="25"/>
    </row>
    <row r="32" spans="1:6" x14ac:dyDescent="0.3">
      <c r="A32" s="11" t="s">
        <v>23</v>
      </c>
      <c r="B32" s="12"/>
      <c r="C32" s="27"/>
      <c r="D32" s="18">
        <v>0</v>
      </c>
      <c r="E32" s="25"/>
    </row>
    <row r="33" spans="1:7" x14ac:dyDescent="0.3">
      <c r="A33" s="11" t="s">
        <v>24</v>
      </c>
      <c r="B33" s="12"/>
      <c r="C33" s="28">
        <f>D33+PL!C25</f>
        <v>-5748632.3043779489</v>
      </c>
      <c r="D33" s="17">
        <v>-5479472.4838757571</v>
      </c>
      <c r="E33" s="25"/>
      <c r="F33" s="29"/>
      <c r="G33" s="29"/>
    </row>
    <row r="34" spans="1:7" ht="30" x14ac:dyDescent="0.3">
      <c r="A34" s="9" t="s">
        <v>25</v>
      </c>
      <c r="B34" s="12"/>
      <c r="C34" s="30">
        <f>SUM(C31:C33)</f>
        <v>-5700072.3043779489</v>
      </c>
      <c r="D34" s="30">
        <v>-5430912.4838757571</v>
      </c>
      <c r="E34" s="25"/>
      <c r="F34" s="19"/>
    </row>
    <row r="35" spans="1:7" x14ac:dyDescent="0.3">
      <c r="A35" s="11" t="s">
        <v>26</v>
      </c>
      <c r="B35" s="12"/>
      <c r="C35" s="28">
        <f>D35+PL!C26</f>
        <v>-6973.4723300000005</v>
      </c>
      <c r="D35" s="28">
        <v>-4329.1918599999999</v>
      </c>
      <c r="E35" s="25"/>
    </row>
    <row r="36" spans="1:7" x14ac:dyDescent="0.3">
      <c r="A36" s="9" t="s">
        <v>27</v>
      </c>
      <c r="B36" s="12"/>
      <c r="C36" s="31">
        <f>SUM(C34:C35)</f>
        <v>-5707045.7767079491</v>
      </c>
      <c r="D36" s="31">
        <v>-5435241.6757357568</v>
      </c>
    </row>
    <row r="37" spans="1:7" x14ac:dyDescent="0.3">
      <c r="A37" s="9" t="s">
        <v>28</v>
      </c>
      <c r="B37" s="12"/>
      <c r="C37" s="17"/>
      <c r="D37" s="17"/>
    </row>
    <row r="38" spans="1:7" x14ac:dyDescent="0.3">
      <c r="A38" s="11" t="s">
        <v>29</v>
      </c>
      <c r="B38" s="12"/>
      <c r="C38" s="26"/>
      <c r="D38" s="26"/>
      <c r="E38" s="32"/>
    </row>
    <row r="39" spans="1:7" x14ac:dyDescent="0.3">
      <c r="A39" s="11" t="s">
        <v>30</v>
      </c>
      <c r="B39" s="12"/>
      <c r="C39" s="26"/>
      <c r="D39" s="27"/>
      <c r="E39" s="32"/>
    </row>
    <row r="40" spans="1:7" x14ac:dyDescent="0.3">
      <c r="A40" s="11" t="s">
        <v>31</v>
      </c>
      <c r="B40" s="12"/>
      <c r="C40" s="27"/>
      <c r="D40" s="26">
        <v>0</v>
      </c>
    </row>
    <row r="41" spans="1:7" ht="15.75" thickBot="1" x14ac:dyDescent="0.35">
      <c r="A41" s="9" t="s">
        <v>32</v>
      </c>
      <c r="B41" s="12"/>
      <c r="C41" s="33">
        <f>SUM(C38:C40)</f>
        <v>0</v>
      </c>
      <c r="D41" s="33">
        <v>0</v>
      </c>
    </row>
    <row r="42" spans="1:7" ht="15.75" thickTop="1" x14ac:dyDescent="0.3">
      <c r="A42" s="9" t="s">
        <v>33</v>
      </c>
      <c r="B42" s="12"/>
      <c r="C42" s="17"/>
      <c r="D42" s="17"/>
    </row>
    <row r="43" spans="1:7" x14ac:dyDescent="0.3">
      <c r="A43" s="11" t="s">
        <v>34</v>
      </c>
      <c r="B43" s="12">
        <v>19</v>
      </c>
      <c r="C43" s="26">
        <v>9293246.9935100004</v>
      </c>
      <c r="D43" s="18">
        <v>967852.98063700111</v>
      </c>
    </row>
    <row r="44" spans="1:7" x14ac:dyDescent="0.3">
      <c r="A44" s="11" t="s">
        <v>35</v>
      </c>
      <c r="B44" s="12"/>
      <c r="C44" s="27">
        <v>0</v>
      </c>
      <c r="D44" s="18">
        <v>0</v>
      </c>
    </row>
    <row r="45" spans="1:7" x14ac:dyDescent="0.3">
      <c r="A45" s="11" t="s">
        <v>29</v>
      </c>
      <c r="B45" s="12">
        <v>18</v>
      </c>
      <c r="C45" s="26">
        <v>113154.77248219094</v>
      </c>
      <c r="D45" s="18">
        <v>6557949.4169128761</v>
      </c>
    </row>
    <row r="46" spans="1:7" x14ac:dyDescent="0.3">
      <c r="A46" s="11" t="s">
        <v>36</v>
      </c>
      <c r="B46" s="12"/>
      <c r="C46" s="26">
        <v>0</v>
      </c>
      <c r="D46" s="18">
        <v>0</v>
      </c>
    </row>
    <row r="47" spans="1:7" x14ac:dyDescent="0.3">
      <c r="A47" s="11" t="s">
        <v>30</v>
      </c>
      <c r="B47" s="12">
        <v>20</v>
      </c>
      <c r="C47" s="26">
        <v>4847915.5837528761</v>
      </c>
      <c r="D47" s="18">
        <v>5075680.0436458765</v>
      </c>
    </row>
    <row r="48" spans="1:7" ht="15.75" thickBot="1" x14ac:dyDescent="0.35">
      <c r="A48" s="9" t="s">
        <v>37</v>
      </c>
      <c r="B48" s="12"/>
      <c r="C48" s="21">
        <f>SUM(C43:C47)</f>
        <v>14254317.349745067</v>
      </c>
      <c r="D48" s="21">
        <v>12601482.441195752</v>
      </c>
    </row>
    <row r="49" spans="1:4" ht="16.5" thickTop="1" thickBot="1" x14ac:dyDescent="0.35">
      <c r="A49" s="9" t="s">
        <v>38</v>
      </c>
      <c r="B49" s="12"/>
      <c r="C49" s="23">
        <f>C41+C48</f>
        <v>14254317.349745067</v>
      </c>
      <c r="D49" s="23">
        <v>12601482.441195752</v>
      </c>
    </row>
    <row r="50" spans="1:4" ht="16.5" thickTop="1" thickBot="1" x14ac:dyDescent="0.35">
      <c r="A50" s="9" t="s">
        <v>39</v>
      </c>
      <c r="B50" s="12"/>
      <c r="C50" s="23">
        <f>C49+C36</f>
        <v>8547271.5730371177</v>
      </c>
      <c r="D50" s="23">
        <v>7166240.7654599957</v>
      </c>
    </row>
    <row r="51" spans="1:4" ht="15.75" thickTop="1" x14ac:dyDescent="0.3">
      <c r="A51" s="60"/>
      <c r="B51" s="60"/>
      <c r="C51" s="87">
        <f>C26-C50</f>
        <v>0.31068288162350655</v>
      </c>
      <c r="D51" s="87">
        <f>D26-D50</f>
        <v>1.9100047647953033E-3</v>
      </c>
    </row>
    <row r="52" spans="1:4" x14ac:dyDescent="0.3">
      <c r="A52" s="60" t="s">
        <v>40</v>
      </c>
      <c r="B52" s="60"/>
      <c r="C52" s="34">
        <f>(C36-C8)/32000</f>
        <v>-178.35401688837342</v>
      </c>
      <c r="D52" s="34">
        <f>(D36-D8)/32000+0.01</f>
        <v>-169.85013873299241</v>
      </c>
    </row>
    <row r="53" spans="1:4" x14ac:dyDescent="0.3">
      <c r="A53" s="60"/>
      <c r="B53" s="60"/>
      <c r="C53" s="35"/>
      <c r="D53" s="35"/>
    </row>
    <row r="54" spans="1:4" x14ac:dyDescent="0.3">
      <c r="A54" s="60"/>
      <c r="B54" s="60"/>
      <c r="C54" s="36"/>
      <c r="D54" s="36"/>
    </row>
    <row r="55" spans="1:4" x14ac:dyDescent="0.3">
      <c r="A55" s="51" t="s">
        <v>132</v>
      </c>
      <c r="D55" s="32"/>
    </row>
    <row r="56" spans="1:4" x14ac:dyDescent="0.3">
      <c r="A56" s="52"/>
      <c r="C56" s="37"/>
      <c r="D56" s="37"/>
    </row>
    <row r="57" spans="1:4" x14ac:dyDescent="0.3">
      <c r="A57" s="52" t="s">
        <v>67</v>
      </c>
      <c r="D57" s="32"/>
    </row>
    <row r="58" spans="1:4" x14ac:dyDescent="0.3">
      <c r="A58" s="52"/>
      <c r="D58" s="32"/>
    </row>
    <row r="59" spans="1:4" x14ac:dyDescent="0.3">
      <c r="A59" s="52" t="s">
        <v>116</v>
      </c>
      <c r="C59" s="32" t="s">
        <v>131</v>
      </c>
      <c r="D59" s="32"/>
    </row>
    <row r="63" spans="1:4" x14ac:dyDescent="0.3">
      <c r="C63" s="38"/>
    </row>
  </sheetData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7" workbookViewId="0">
      <selection activeCell="F27" sqref="F27"/>
    </sheetView>
  </sheetViews>
  <sheetFormatPr defaultColWidth="9.140625" defaultRowHeight="15" x14ac:dyDescent="0.3"/>
  <cols>
    <col min="1" max="1" width="55" style="5" customWidth="1"/>
    <col min="2" max="2" width="12.42578125" style="5" customWidth="1"/>
    <col min="3" max="3" width="26.85546875" style="32" customWidth="1"/>
    <col min="4" max="4" width="16.5703125" style="32" customWidth="1"/>
    <col min="5" max="16384" width="9.140625" style="5"/>
  </cols>
  <sheetData>
    <row r="1" spans="1:7" x14ac:dyDescent="0.3">
      <c r="A1" s="1" t="s">
        <v>138</v>
      </c>
      <c r="B1" s="60"/>
      <c r="C1" s="61"/>
      <c r="D1" s="61"/>
    </row>
    <row r="2" spans="1:7" ht="30" x14ac:dyDescent="0.3">
      <c r="A2" s="62" t="s">
        <v>117</v>
      </c>
      <c r="B2" s="63" t="s">
        <v>68</v>
      </c>
      <c r="C2" s="64" t="s">
        <v>127</v>
      </c>
      <c r="D2" s="64" t="s">
        <v>139</v>
      </c>
    </row>
    <row r="3" spans="1:7" x14ac:dyDescent="0.3">
      <c r="A3" s="62"/>
      <c r="B3" s="63"/>
      <c r="C3" s="65"/>
      <c r="D3" s="65"/>
    </row>
    <row r="4" spans="1:7" x14ac:dyDescent="0.3">
      <c r="A4" s="62" t="s">
        <v>69</v>
      </c>
      <c r="B4" s="66"/>
      <c r="C4" s="88"/>
      <c r="D4" s="67"/>
    </row>
    <row r="5" spans="1:7" x14ac:dyDescent="0.3">
      <c r="A5" s="68" t="s">
        <v>70</v>
      </c>
      <c r="B5" s="66"/>
      <c r="C5" s="89"/>
      <c r="D5" s="69"/>
      <c r="E5" s="53"/>
    </row>
    <row r="6" spans="1:7" x14ac:dyDescent="0.3">
      <c r="A6" s="68" t="s">
        <v>71</v>
      </c>
      <c r="B6" s="66"/>
      <c r="C6" s="90"/>
      <c r="D6" s="69"/>
    </row>
    <row r="7" spans="1:7" x14ac:dyDescent="0.3">
      <c r="A7" s="68" t="s">
        <v>72</v>
      </c>
      <c r="B7" s="66"/>
      <c r="C7" s="89"/>
      <c r="D7" s="69"/>
    </row>
    <row r="8" spans="1:7" x14ac:dyDescent="0.3">
      <c r="A8" s="68" t="s">
        <v>73</v>
      </c>
      <c r="B8" s="66"/>
      <c r="C8" s="91">
        <v>2211.2626199999941</v>
      </c>
      <c r="D8" s="69">
        <v>7766.2802199999996</v>
      </c>
    </row>
    <row r="9" spans="1:7" x14ac:dyDescent="0.3">
      <c r="A9" s="68" t="s">
        <v>74</v>
      </c>
      <c r="B9" s="66"/>
      <c r="C9" s="92">
        <v>-261370.95349000001</v>
      </c>
      <c r="D9" s="56">
        <v>-72670.726209999993</v>
      </c>
    </row>
    <row r="10" spans="1:7" x14ac:dyDescent="0.3">
      <c r="A10" s="68" t="s">
        <v>75</v>
      </c>
      <c r="B10" s="66"/>
      <c r="C10" s="92">
        <v>-312743.09774999996</v>
      </c>
      <c r="D10" s="56">
        <v>-101859.49670999999</v>
      </c>
    </row>
    <row r="11" spans="1:7" x14ac:dyDescent="0.3">
      <c r="A11" s="68" t="s">
        <v>76</v>
      </c>
      <c r="B11" s="66"/>
      <c r="C11" s="93">
        <v>-257243.71061000001</v>
      </c>
      <c r="D11" s="56">
        <v>-264110.21547</v>
      </c>
    </row>
    <row r="12" spans="1:7" x14ac:dyDescent="0.3">
      <c r="A12" s="68" t="s">
        <v>77</v>
      </c>
      <c r="B12" s="66"/>
      <c r="C12" s="93">
        <v>-176861.261</v>
      </c>
      <c r="D12" s="56">
        <v>-42515.002810000005</v>
      </c>
    </row>
    <row r="13" spans="1:7" x14ac:dyDescent="0.3">
      <c r="A13" s="68" t="s">
        <v>78</v>
      </c>
      <c r="B13" s="66"/>
      <c r="C13" s="92"/>
      <c r="D13" s="56"/>
      <c r="G13" s="54"/>
    </row>
    <row r="14" spans="1:7" x14ac:dyDescent="0.3">
      <c r="A14" s="68" t="s">
        <v>79</v>
      </c>
      <c r="B14" s="66"/>
      <c r="C14" s="92">
        <v>-44563.547860000006</v>
      </c>
      <c r="D14" s="56">
        <v>-95208.021582999761</v>
      </c>
    </row>
    <row r="15" spans="1:7" ht="15.75" thickBot="1" x14ac:dyDescent="0.35">
      <c r="A15" s="68"/>
      <c r="B15" s="66"/>
      <c r="C15" s="70"/>
      <c r="D15" s="71"/>
    </row>
    <row r="16" spans="1:7" ht="30.75" thickBot="1" x14ac:dyDescent="0.35">
      <c r="A16" s="62" t="s">
        <v>80</v>
      </c>
      <c r="B16" s="66"/>
      <c r="C16" s="72">
        <f>SUM(C5:C15)</f>
        <v>-1050571.3080899999</v>
      </c>
      <c r="D16" s="72">
        <f>SUM(D5:D15)</f>
        <v>-568597.18256299966</v>
      </c>
    </row>
    <row r="17" spans="1:4" x14ac:dyDescent="0.3">
      <c r="A17" s="68"/>
      <c r="B17" s="66"/>
      <c r="C17" s="69"/>
      <c r="D17" s="69"/>
    </row>
    <row r="18" spans="1:4" x14ac:dyDescent="0.3">
      <c r="A18" s="62" t="s">
        <v>81</v>
      </c>
      <c r="B18" s="66"/>
      <c r="C18" s="73"/>
      <c r="D18" s="73"/>
    </row>
    <row r="19" spans="1:4" x14ac:dyDescent="0.3">
      <c r="A19" s="68" t="s">
        <v>82</v>
      </c>
      <c r="B19" s="66"/>
      <c r="C19" s="69"/>
      <c r="D19" s="69"/>
    </row>
    <row r="20" spans="1:4" x14ac:dyDescent="0.3">
      <c r="A20" s="68" t="s">
        <v>83</v>
      </c>
      <c r="B20" s="66"/>
      <c r="C20" s="69"/>
      <c r="D20" s="69"/>
    </row>
    <row r="21" spans="1:4" x14ac:dyDescent="0.3">
      <c r="A21" s="68" t="s">
        <v>84</v>
      </c>
      <c r="B21" s="66"/>
      <c r="C21" s="69"/>
      <c r="D21" s="69"/>
    </row>
    <row r="22" spans="1:4" x14ac:dyDescent="0.3">
      <c r="A22" s="68" t="s">
        <v>85</v>
      </c>
      <c r="B22" s="66"/>
      <c r="C22" s="69"/>
      <c r="D22" s="69"/>
    </row>
    <row r="23" spans="1:4" x14ac:dyDescent="0.3">
      <c r="A23" s="68" t="s">
        <v>86</v>
      </c>
      <c r="B23" s="66"/>
      <c r="C23" s="69"/>
      <c r="D23" s="69"/>
    </row>
    <row r="24" spans="1:4" x14ac:dyDescent="0.3">
      <c r="A24" s="68" t="s">
        <v>87</v>
      </c>
      <c r="B24" s="66"/>
      <c r="C24" s="69"/>
      <c r="D24" s="74"/>
    </row>
    <row r="25" spans="1:4" x14ac:dyDescent="0.3">
      <c r="A25" s="68" t="s">
        <v>88</v>
      </c>
      <c r="B25" s="66"/>
      <c r="C25" s="69"/>
      <c r="D25" s="74"/>
    </row>
    <row r="26" spans="1:4" x14ac:dyDescent="0.3">
      <c r="A26" s="68" t="s">
        <v>89</v>
      </c>
      <c r="B26" s="66"/>
      <c r="C26" s="69"/>
      <c r="D26" s="69"/>
    </row>
    <row r="27" spans="1:4" ht="15.75" thickBot="1" x14ac:dyDescent="0.35">
      <c r="A27" s="68" t="s">
        <v>90</v>
      </c>
      <c r="B27" s="66"/>
      <c r="C27" s="69"/>
      <c r="D27" s="69"/>
    </row>
    <row r="28" spans="1:4" ht="30.75" thickBot="1" x14ac:dyDescent="0.35">
      <c r="A28" s="62" t="s">
        <v>91</v>
      </c>
      <c r="B28" s="66"/>
      <c r="C28" s="75">
        <f>SUM(C19:C27)</f>
        <v>0</v>
      </c>
      <c r="D28" s="75">
        <f>SUM(D19:D27)</f>
        <v>0</v>
      </c>
    </row>
    <row r="29" spans="1:4" x14ac:dyDescent="0.3">
      <c r="A29" s="62"/>
      <c r="B29" s="66"/>
      <c r="C29" s="69"/>
      <c r="D29" s="69"/>
    </row>
    <row r="30" spans="1:4" x14ac:dyDescent="0.3">
      <c r="A30" s="62" t="s">
        <v>92</v>
      </c>
      <c r="B30" s="66"/>
      <c r="C30" s="69"/>
      <c r="D30" s="69"/>
    </row>
    <row r="31" spans="1:4" x14ac:dyDescent="0.3">
      <c r="A31" s="68" t="s">
        <v>93</v>
      </c>
      <c r="B31" s="66"/>
      <c r="C31" s="55"/>
      <c r="D31" s="55"/>
    </row>
    <row r="32" spans="1:4" x14ac:dyDescent="0.3">
      <c r="A32" s="68" t="s">
        <v>94</v>
      </c>
      <c r="B32" s="66"/>
      <c r="C32" s="56">
        <v>1228658.64506</v>
      </c>
      <c r="D32" s="56">
        <v>712845.53928000003</v>
      </c>
    </row>
    <row r="33" spans="1:8" x14ac:dyDescent="0.3">
      <c r="A33" s="68" t="s">
        <v>95</v>
      </c>
      <c r="B33" s="66"/>
      <c r="C33" s="56">
        <v>-35612.949950000002</v>
      </c>
      <c r="D33" s="56">
        <v>-48124.808929999999</v>
      </c>
      <c r="H33" s="15"/>
    </row>
    <row r="34" spans="1:8" ht="15.75" thickBot="1" x14ac:dyDescent="0.35">
      <c r="A34" s="68" t="s">
        <v>96</v>
      </c>
      <c r="B34" s="66"/>
      <c r="C34" s="56">
        <v>-174480</v>
      </c>
      <c r="D34" s="56">
        <v>-90667</v>
      </c>
    </row>
    <row r="35" spans="1:8" ht="15.75" hidden="1" thickBot="1" x14ac:dyDescent="0.35">
      <c r="A35" s="68" t="s">
        <v>97</v>
      </c>
      <c r="B35" s="66"/>
      <c r="C35" s="56">
        <v>0</v>
      </c>
      <c r="D35" s="69">
        <v>0</v>
      </c>
    </row>
    <row r="36" spans="1:8" ht="30.75" thickBot="1" x14ac:dyDescent="0.35">
      <c r="A36" s="62" t="s">
        <v>98</v>
      </c>
      <c r="B36" s="66"/>
      <c r="C36" s="76">
        <f>SUM(C32:C35)</f>
        <v>1018565.69511</v>
      </c>
      <c r="D36" s="76">
        <f>SUM(D32:D35)</f>
        <v>574053.73035000009</v>
      </c>
    </row>
    <row r="37" spans="1:8" x14ac:dyDescent="0.3">
      <c r="A37" s="62"/>
      <c r="B37" s="66"/>
      <c r="C37" s="56"/>
      <c r="D37" s="69"/>
    </row>
    <row r="38" spans="1:8" ht="30" x14ac:dyDescent="0.3">
      <c r="A38" s="62" t="s">
        <v>99</v>
      </c>
      <c r="B38" s="66"/>
      <c r="C38" s="59">
        <f>C16+C28+C36</f>
        <v>-32005.612979999976</v>
      </c>
      <c r="D38" s="59">
        <f>D16+D28+D36</f>
        <v>5456.5477870004252</v>
      </c>
      <c r="E38" s="25"/>
      <c r="F38" s="25"/>
    </row>
    <row r="39" spans="1:8" x14ac:dyDescent="0.3">
      <c r="A39" s="68" t="s">
        <v>100</v>
      </c>
      <c r="B39" s="66"/>
      <c r="C39" s="56">
        <f>BS!D23</f>
        <v>51390.759389999999</v>
      </c>
      <c r="D39" s="56">
        <v>184.01869299982999</v>
      </c>
    </row>
    <row r="40" spans="1:8" ht="30.75" thickBot="1" x14ac:dyDescent="0.35">
      <c r="A40" s="68" t="s">
        <v>101</v>
      </c>
      <c r="B40" s="66"/>
      <c r="C40" s="57"/>
      <c r="D40" s="57"/>
    </row>
    <row r="41" spans="1:8" ht="30.75" thickBot="1" x14ac:dyDescent="0.35">
      <c r="A41" s="62" t="s">
        <v>102</v>
      </c>
      <c r="B41" s="66"/>
      <c r="C41" s="77">
        <f>SUM(C38:C40)</f>
        <v>19385.146410000023</v>
      </c>
      <c r="D41" s="77">
        <f>SUM(D38:D40)</f>
        <v>5640.5664800002551</v>
      </c>
    </row>
    <row r="42" spans="1:8" ht="15.75" thickTop="1" x14ac:dyDescent="0.3">
      <c r="A42" s="60"/>
      <c r="B42" s="60"/>
      <c r="C42" s="91"/>
      <c r="D42" s="61"/>
    </row>
    <row r="43" spans="1:8" ht="16.5" x14ac:dyDescent="0.3">
      <c r="C43" s="58"/>
    </row>
    <row r="44" spans="1:8" x14ac:dyDescent="0.3">
      <c r="A44" s="51" t="s">
        <v>133</v>
      </c>
    </row>
    <row r="45" spans="1:8" x14ac:dyDescent="0.3">
      <c r="A45" s="52"/>
      <c r="C45" s="37"/>
      <c r="D45" s="37"/>
    </row>
    <row r="46" spans="1:8" x14ac:dyDescent="0.3">
      <c r="A46" s="52" t="s">
        <v>67</v>
      </c>
    </row>
    <row r="47" spans="1:8" x14ac:dyDescent="0.3">
      <c r="A47" s="52"/>
    </row>
    <row r="48" spans="1:8" x14ac:dyDescent="0.3">
      <c r="A48" s="52" t="s">
        <v>115</v>
      </c>
      <c r="C48" s="32" t="s">
        <v>131</v>
      </c>
    </row>
    <row r="49" spans="4:4" x14ac:dyDescent="0.3">
      <c r="D49" s="38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6" workbookViewId="0">
      <selection activeCell="D27" sqref="D27"/>
    </sheetView>
  </sheetViews>
  <sheetFormatPr defaultColWidth="9.140625" defaultRowHeight="15" x14ac:dyDescent="0.3"/>
  <cols>
    <col min="1" max="1" width="40.85546875" style="96" bestFit="1" customWidth="1"/>
    <col min="2" max="2" width="12.42578125" style="96" customWidth="1"/>
    <col min="3" max="6" width="16.5703125" style="32" customWidth="1"/>
    <col min="7" max="7" width="17.28515625" style="32" customWidth="1"/>
    <col min="8" max="8" width="16.5703125" style="32" customWidth="1"/>
    <col min="9" max="9" width="9.85546875" style="96" bestFit="1" customWidth="1"/>
    <col min="10" max="10" width="15" style="96" bestFit="1" customWidth="1"/>
    <col min="11" max="16384" width="9.140625" style="96"/>
  </cols>
  <sheetData>
    <row r="1" spans="1:10" ht="15.75" customHeight="1" x14ac:dyDescent="0.3">
      <c r="A1" s="1" t="s">
        <v>137</v>
      </c>
    </row>
    <row r="2" spans="1:10" ht="16.5" customHeight="1" thickBot="1" x14ac:dyDescent="0.35">
      <c r="A2" s="95" t="s">
        <v>118</v>
      </c>
      <c r="B2" s="101"/>
      <c r="C2" s="121" t="s">
        <v>104</v>
      </c>
      <c r="D2" s="121"/>
      <c r="E2" s="121"/>
      <c r="F2" s="121"/>
      <c r="G2" s="102"/>
      <c r="H2" s="102"/>
      <c r="I2" s="94"/>
      <c r="J2" s="94"/>
    </row>
    <row r="3" spans="1:10" ht="54" customHeight="1" thickBot="1" x14ac:dyDescent="0.35">
      <c r="A3" s="95"/>
      <c r="B3" s="101" t="s">
        <v>68</v>
      </c>
      <c r="C3" s="120" t="s">
        <v>105</v>
      </c>
      <c r="D3" s="120" t="s">
        <v>23</v>
      </c>
      <c r="E3" s="120" t="s">
        <v>106</v>
      </c>
      <c r="F3" s="120" t="s">
        <v>107</v>
      </c>
      <c r="G3" s="120" t="s">
        <v>108</v>
      </c>
      <c r="H3" s="120" t="s">
        <v>109</v>
      </c>
      <c r="I3" s="94"/>
      <c r="J3" s="94"/>
    </row>
    <row r="4" spans="1:10" ht="15.75" x14ac:dyDescent="0.3">
      <c r="A4" s="98"/>
      <c r="B4" s="97"/>
      <c r="C4" s="99"/>
      <c r="D4" s="99"/>
      <c r="E4" s="99"/>
      <c r="F4" s="99"/>
      <c r="G4" s="99"/>
      <c r="H4" s="99"/>
      <c r="I4" s="94"/>
      <c r="J4" s="94"/>
    </row>
    <row r="5" spans="1:10" ht="15.75" x14ac:dyDescent="0.3">
      <c r="A5" s="98" t="s">
        <v>120</v>
      </c>
      <c r="B5" s="97"/>
      <c r="C5" s="110">
        <v>48560</v>
      </c>
      <c r="D5" s="110">
        <v>0</v>
      </c>
      <c r="E5" s="110">
        <v>-4384121.4466728764</v>
      </c>
      <c r="F5" s="110">
        <v>-4335561.4466728764</v>
      </c>
      <c r="G5" s="110">
        <v>7183.1432999999997</v>
      </c>
      <c r="H5" s="110">
        <v>-4328378.3033728767</v>
      </c>
      <c r="I5" s="94"/>
      <c r="J5" s="94"/>
    </row>
    <row r="6" spans="1:10" ht="15.75" x14ac:dyDescent="0.3">
      <c r="A6" s="98" t="s">
        <v>110</v>
      </c>
      <c r="B6" s="97"/>
      <c r="C6" s="109">
        <v>0</v>
      </c>
      <c r="D6" s="109">
        <v>0</v>
      </c>
      <c r="E6" s="109">
        <v>0</v>
      </c>
      <c r="F6" s="109">
        <v>0</v>
      </c>
      <c r="G6" s="109">
        <v>0</v>
      </c>
      <c r="H6" s="109">
        <v>0</v>
      </c>
      <c r="I6" s="103"/>
      <c r="J6" s="94"/>
    </row>
    <row r="7" spans="1:10" ht="15.75" x14ac:dyDescent="0.3">
      <c r="A7" s="98" t="s">
        <v>121</v>
      </c>
      <c r="B7" s="97"/>
      <c r="C7" s="109">
        <v>0</v>
      </c>
      <c r="D7" s="109">
        <v>0</v>
      </c>
      <c r="E7" s="109">
        <v>-349555</v>
      </c>
      <c r="F7" s="109">
        <v>-349555</v>
      </c>
      <c r="G7" s="109">
        <v>-11416</v>
      </c>
      <c r="H7" s="109">
        <v>-360971</v>
      </c>
      <c r="I7" s="103"/>
      <c r="J7" s="94"/>
    </row>
    <row r="8" spans="1:10" ht="30" x14ac:dyDescent="0.3">
      <c r="A8" s="98" t="s">
        <v>122</v>
      </c>
      <c r="B8" s="97"/>
      <c r="C8" s="111">
        <v>48560</v>
      </c>
      <c r="D8" s="111">
        <v>0</v>
      </c>
      <c r="E8" s="111">
        <v>-4733676.4466728764</v>
      </c>
      <c r="F8" s="111">
        <v>-4685116.4466728764</v>
      </c>
      <c r="G8" s="111">
        <v>-4232.8567000000003</v>
      </c>
      <c r="H8" s="111">
        <v>-4689349.3033728767</v>
      </c>
      <c r="I8" s="103"/>
      <c r="J8" s="94"/>
    </row>
    <row r="9" spans="1:10" ht="15.75" x14ac:dyDescent="0.3">
      <c r="A9" s="95" t="s">
        <v>126</v>
      </c>
      <c r="B9" s="97"/>
      <c r="C9" s="109"/>
      <c r="D9" s="109"/>
      <c r="E9" s="109"/>
      <c r="F9" s="109"/>
      <c r="G9" s="109"/>
      <c r="H9" s="109"/>
      <c r="I9" s="103"/>
      <c r="J9" s="94"/>
    </row>
    <row r="10" spans="1:10" ht="15.75" x14ac:dyDescent="0.3">
      <c r="A10" s="98" t="s">
        <v>111</v>
      </c>
      <c r="B10" s="97"/>
      <c r="C10" s="109">
        <v>0</v>
      </c>
      <c r="D10" s="109">
        <v>0</v>
      </c>
      <c r="E10" s="109">
        <v>0</v>
      </c>
      <c r="F10" s="109">
        <v>0</v>
      </c>
      <c r="G10" s="109">
        <v>0</v>
      </c>
      <c r="H10" s="109">
        <v>0</v>
      </c>
      <c r="I10" s="103"/>
      <c r="J10" s="94"/>
    </row>
    <row r="11" spans="1:10" ht="15.75" x14ac:dyDescent="0.3">
      <c r="A11" s="98"/>
      <c r="B11" s="97"/>
      <c r="C11" s="109"/>
      <c r="D11" s="109"/>
      <c r="E11" s="109"/>
      <c r="F11" s="109"/>
      <c r="G11" s="109"/>
      <c r="H11" s="109">
        <v>0</v>
      </c>
      <c r="I11" s="103"/>
      <c r="J11" s="94"/>
    </row>
    <row r="12" spans="1:10" x14ac:dyDescent="0.3">
      <c r="A12" s="98" t="s">
        <v>123</v>
      </c>
      <c r="B12" s="97"/>
      <c r="C12" s="109">
        <v>0</v>
      </c>
      <c r="D12" s="109">
        <v>0</v>
      </c>
      <c r="E12" s="112">
        <f>PL!C25</f>
        <v>-269159.82050219178</v>
      </c>
      <c r="F12" s="112">
        <v>-745796.03720287676</v>
      </c>
      <c r="G12" s="109">
        <v>-96.645160000000004</v>
      </c>
      <c r="H12" s="109">
        <v>-745892.68236287672</v>
      </c>
      <c r="I12" s="103"/>
      <c r="J12" s="119"/>
    </row>
    <row r="13" spans="1:10" ht="30" x14ac:dyDescent="0.3">
      <c r="A13" s="98" t="s">
        <v>112</v>
      </c>
      <c r="B13" s="97"/>
      <c r="C13" s="109">
        <v>0</v>
      </c>
      <c r="D13" s="109">
        <v>0</v>
      </c>
      <c r="E13" s="94"/>
      <c r="F13" s="94"/>
      <c r="G13" s="112"/>
      <c r="H13" s="113"/>
      <c r="I13" s="103"/>
      <c r="J13" s="118"/>
    </row>
    <row r="14" spans="1:10" ht="15.75" x14ac:dyDescent="0.3">
      <c r="A14" s="95" t="s">
        <v>124</v>
      </c>
      <c r="B14" s="97"/>
      <c r="C14" s="114">
        <v>0</v>
      </c>
      <c r="D14" s="114">
        <v>0</v>
      </c>
      <c r="E14" s="114">
        <v>-745796.03720287676</v>
      </c>
      <c r="F14" s="114">
        <v>-745796.03720287676</v>
      </c>
      <c r="G14" s="114">
        <v>-96.645160000000004</v>
      </c>
      <c r="H14" s="117">
        <v>-745892.68236287672</v>
      </c>
      <c r="I14" s="103"/>
      <c r="J14" s="94"/>
    </row>
    <row r="15" spans="1:10" x14ac:dyDescent="0.3">
      <c r="A15" s="95" t="s">
        <v>125</v>
      </c>
      <c r="B15" s="97"/>
      <c r="C15" s="115">
        <v>48560</v>
      </c>
      <c r="D15" s="115">
        <v>0</v>
      </c>
      <c r="E15" s="115">
        <v>-5479472.4838757534</v>
      </c>
      <c r="F15" s="115">
        <v>-5430912.4838757534</v>
      </c>
      <c r="G15" s="115">
        <v>-4329.5018600000003</v>
      </c>
      <c r="H15" s="115">
        <v>-5435241.9857357536</v>
      </c>
      <c r="I15" s="104"/>
      <c r="J15" s="108"/>
    </row>
    <row r="16" spans="1:10" ht="15.75" x14ac:dyDescent="0.3">
      <c r="A16" s="94"/>
      <c r="B16" s="94"/>
      <c r="C16" s="116"/>
      <c r="D16" s="116"/>
      <c r="E16" s="116"/>
      <c r="F16" s="116"/>
      <c r="G16" s="116"/>
      <c r="H16" s="116"/>
      <c r="I16" s="103"/>
      <c r="J16" s="108"/>
    </row>
    <row r="17" spans="1:10" ht="30" x14ac:dyDescent="0.3">
      <c r="A17" s="95" t="s">
        <v>113</v>
      </c>
      <c r="B17" s="98"/>
      <c r="C17" s="109"/>
      <c r="D17" s="109"/>
      <c r="E17" s="109"/>
      <c r="F17" s="109"/>
      <c r="G17" s="109"/>
      <c r="H17" s="109"/>
      <c r="I17" s="103"/>
      <c r="J17" s="94"/>
    </row>
    <row r="18" spans="1:10" ht="15.75" x14ac:dyDescent="0.3">
      <c r="A18" s="98" t="s">
        <v>134</v>
      </c>
      <c r="B18" s="98"/>
      <c r="C18" s="109">
        <v>0</v>
      </c>
      <c r="D18" s="109">
        <v>0</v>
      </c>
      <c r="E18" s="109">
        <f>PL!C25</f>
        <v>-269159.82050219178</v>
      </c>
      <c r="F18" s="109">
        <f>SUM(C18:E18)</f>
        <v>-269159.82050219178</v>
      </c>
      <c r="G18" s="109">
        <f>PL!C26</f>
        <v>-2644.2804700000002</v>
      </c>
      <c r="H18" s="109">
        <f>SUM(F18:G18)</f>
        <v>-271804.10097219178</v>
      </c>
      <c r="I18" s="103"/>
      <c r="J18" s="94"/>
    </row>
    <row r="19" spans="1:10" ht="30" x14ac:dyDescent="0.3">
      <c r="A19" s="95" t="s">
        <v>135</v>
      </c>
      <c r="B19" s="98"/>
      <c r="C19" s="114">
        <v>0</v>
      </c>
      <c r="D19" s="114">
        <v>0</v>
      </c>
      <c r="E19" s="114">
        <f>SUM(E18)</f>
        <v>-269159.82050219178</v>
      </c>
      <c r="F19" s="114">
        <f>SUM(F18)</f>
        <v>-269159.82050219178</v>
      </c>
      <c r="G19" s="114">
        <f>SUM(G18)</f>
        <v>-2644.2804700000002</v>
      </c>
      <c r="H19" s="114">
        <f>SUM(F19:G19)</f>
        <v>-271804.10097219178</v>
      </c>
      <c r="I19" s="103"/>
      <c r="J19" s="94"/>
    </row>
    <row r="20" spans="1:10" x14ac:dyDescent="0.3">
      <c r="A20" s="95" t="s">
        <v>136</v>
      </c>
      <c r="B20" s="98"/>
      <c r="C20" s="115">
        <v>48560</v>
      </c>
      <c r="D20" s="115">
        <v>0</v>
      </c>
      <c r="E20" s="115">
        <f>E15+E19</f>
        <v>-5748632.3043779451</v>
      </c>
      <c r="F20" s="115">
        <f>F15+F19</f>
        <v>-5700072.3043779451</v>
      </c>
      <c r="G20" s="115">
        <f>G15+G19</f>
        <v>-6973.78233</v>
      </c>
      <c r="H20" s="115">
        <f>H15+H19</f>
        <v>-5707046.086707945</v>
      </c>
      <c r="I20" s="105"/>
      <c r="J20" s="106"/>
    </row>
    <row r="21" spans="1:10" ht="15.75" x14ac:dyDescent="0.3">
      <c r="A21" s="94"/>
      <c r="B21" s="94"/>
      <c r="C21" s="105"/>
      <c r="D21" s="105"/>
      <c r="E21" s="105"/>
      <c r="F21" s="105"/>
      <c r="G21" s="105"/>
      <c r="H21" s="105"/>
      <c r="I21" s="94"/>
      <c r="J21" s="94"/>
    </row>
    <row r="22" spans="1:10" ht="15.75" x14ac:dyDescent="0.3">
      <c r="A22" s="51" t="s">
        <v>133</v>
      </c>
      <c r="E22" s="38"/>
      <c r="F22" s="38"/>
      <c r="G22" s="105"/>
      <c r="H22" s="94"/>
      <c r="I22" s="103"/>
      <c r="J22" s="94"/>
    </row>
    <row r="23" spans="1:10" ht="15.75" x14ac:dyDescent="0.3">
      <c r="A23" s="52"/>
      <c r="C23" s="37"/>
      <c r="D23" s="37"/>
      <c r="E23" s="38"/>
      <c r="F23" s="86"/>
      <c r="G23" s="100"/>
      <c r="H23" s="100"/>
      <c r="I23" s="103"/>
      <c r="J23" s="94"/>
    </row>
    <row r="24" spans="1:10" ht="15.75" x14ac:dyDescent="0.3">
      <c r="A24" s="52" t="s">
        <v>67</v>
      </c>
      <c r="E24" s="86"/>
      <c r="F24" s="86"/>
      <c r="G24" s="105"/>
      <c r="H24" s="105"/>
      <c r="I24" s="103"/>
      <c r="J24" s="94"/>
    </row>
    <row r="25" spans="1:10" ht="15.75" x14ac:dyDescent="0.3">
      <c r="A25" s="52"/>
      <c r="E25" s="86"/>
      <c r="F25" s="86"/>
      <c r="G25" s="105"/>
      <c r="H25" s="105"/>
      <c r="I25" s="103"/>
      <c r="J25" s="94"/>
    </row>
    <row r="26" spans="1:10" ht="15.75" x14ac:dyDescent="0.3">
      <c r="A26" s="52" t="s">
        <v>114</v>
      </c>
      <c r="D26" s="32" t="str">
        <f>СF!C48</f>
        <v>Васина А.А.</v>
      </c>
      <c r="E26" s="86"/>
      <c r="F26" s="86"/>
      <c r="G26" s="105"/>
      <c r="H26" s="105"/>
      <c r="I26" s="103"/>
      <c r="J26" s="94"/>
    </row>
    <row r="27" spans="1:10" ht="15.75" x14ac:dyDescent="0.3">
      <c r="A27" s="94"/>
      <c r="B27" s="94"/>
      <c r="C27" s="105"/>
      <c r="D27" s="105"/>
      <c r="E27" s="105"/>
      <c r="F27" s="105"/>
      <c r="G27" s="105"/>
      <c r="H27" s="105"/>
      <c r="I27" s="103"/>
      <c r="J27" s="94"/>
    </row>
    <row r="28" spans="1:10" ht="15.75" x14ac:dyDescent="0.3">
      <c r="A28" s="94"/>
      <c r="B28" s="94"/>
      <c r="C28" s="107"/>
      <c r="D28" s="107"/>
      <c r="E28" s="107"/>
      <c r="F28" s="107"/>
      <c r="G28" s="107"/>
      <c r="H28" s="107"/>
      <c r="I28" s="94"/>
      <c r="J28" s="94"/>
    </row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</vt:lpstr>
      <vt:lpstr>BS</vt:lpstr>
      <vt:lpstr>СF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I.Kozhemyakin</dc:creator>
  <cp:lastModifiedBy>I.Kozhemyakin</cp:lastModifiedBy>
  <cp:lastPrinted>2024-05-13T14:25:36Z</cp:lastPrinted>
  <dcterms:created xsi:type="dcterms:W3CDTF">2023-05-12T12:20:21Z</dcterms:created>
  <dcterms:modified xsi:type="dcterms:W3CDTF">2025-08-13T12:20:33Z</dcterms:modified>
</cp:coreProperties>
</file>